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G:\Regulatory\2026 Cost of Service EB-2025-0044\01 Application\01_Submission\"/>
    </mc:Choice>
  </mc:AlternateContent>
  <xr:revisionPtr revIDLastSave="0" documentId="13_ncr:1_{2AD24CB8-95B6-4B2A-A283-E5E2FB0BFB2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odel Inputs" sheetId="4" r:id="rId1"/>
    <sheet name="Model Input back-up" sheetId="6" r:id="rId2"/>
    <sheet name="Benchmarking Calculations" sheetId="1" r:id="rId3"/>
    <sheet name="Results" sheetId="5" r:id="rId4"/>
  </sheets>
  <definedNames>
    <definedName name="_Parse_Out" localSheetId="2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2" i="4" l="1"/>
  <c r="H37" i="4" s="1"/>
  <c r="H115" i="4"/>
  <c r="H36" i="4"/>
  <c r="H22" i="4"/>
  <c r="H13" i="4"/>
  <c r="H14" i="4"/>
  <c r="H15" i="4"/>
  <c r="H16" i="4"/>
  <c r="H17" i="4"/>
  <c r="H9" i="4"/>
  <c r="H10" i="4"/>
  <c r="J144" i="1"/>
  <c r="I144" i="1"/>
  <c r="H144" i="1"/>
  <c r="H134" i="1"/>
  <c r="C32" i="6"/>
  <c r="C33" i="6" s="1"/>
  <c r="C34" i="6" s="1"/>
  <c r="B40" i="6"/>
  <c r="C40" i="6"/>
  <c r="F41" i="6"/>
  <c r="E41" i="6"/>
  <c r="H18" i="5" l="1"/>
  <c r="J88" i="1" l="1"/>
  <c r="B13" i="6" l="1"/>
  <c r="B14" i="6" l="1"/>
  <c r="I122" i="4" l="1"/>
  <c r="J122" i="4"/>
  <c r="J114" i="4" l="1"/>
  <c r="I114" i="4"/>
  <c r="H114" i="4"/>
  <c r="I13" i="4"/>
  <c r="J13" i="4" l="1"/>
  <c r="C26" i="6"/>
  <c r="J17" i="4" s="1"/>
  <c r="B50" i="6" l="1"/>
  <c r="D35" i="6" l="1"/>
  <c r="B41" i="6" l="1"/>
  <c r="J20" i="4" s="1"/>
  <c r="E9" i="6"/>
  <c r="J14" i="4" s="1"/>
  <c r="D9" i="6"/>
  <c r="I14" i="4" s="1"/>
  <c r="C9" i="6"/>
  <c r="B9" i="6"/>
  <c r="E50" i="6"/>
  <c r="J35" i="4" s="1"/>
  <c r="J115" i="4" s="1"/>
  <c r="D50" i="6"/>
  <c r="I35" i="4" s="1"/>
  <c r="I115" i="4" s="1"/>
  <c r="C50" i="6"/>
  <c r="B52" i="6"/>
  <c r="D41" i="6"/>
  <c r="C41" i="6"/>
  <c r="I20" i="4" s="1"/>
  <c r="F35" i="6"/>
  <c r="E35" i="6"/>
  <c r="A18" i="6"/>
  <c r="A19" i="6" s="1"/>
  <c r="A20" i="6" s="1"/>
  <c r="A21" i="6" s="1"/>
  <c r="A22" i="6" s="1"/>
  <c r="A23" i="6" s="1"/>
  <c r="A24" i="6" s="1"/>
  <c r="A25" i="6" s="1"/>
  <c r="A26" i="6" s="1"/>
  <c r="C25" i="6"/>
  <c r="I17" i="4" s="1"/>
  <c r="C24" i="6"/>
  <c r="D51" i="6" l="1"/>
  <c r="I81" i="1"/>
  <c r="I89" i="1" s="1"/>
  <c r="C51" i="6"/>
  <c r="C52" i="6" s="1"/>
  <c r="H89" i="1"/>
  <c r="E51" i="6"/>
  <c r="J81" i="1"/>
  <c r="J89" i="1" s="1"/>
  <c r="E36" i="6"/>
  <c r="D36" i="6"/>
  <c r="C35" i="6" l="1"/>
  <c r="B31" i="6" s="1"/>
  <c r="C36" i="6" l="1"/>
  <c r="I21" i="4" s="1"/>
  <c r="B32" i="6"/>
  <c r="B33" i="6" s="1"/>
  <c r="B34" i="6" s="1"/>
  <c r="B35" i="6" l="1"/>
  <c r="B36" i="6" s="1"/>
  <c r="J21" i="4" s="1"/>
  <c r="H32" i="4" l="1"/>
  <c r="E3" i="1"/>
  <c r="G5" i="1"/>
  <c r="H6" i="5" s="1"/>
  <c r="G142" i="1" l="1"/>
  <c r="G135" i="1"/>
  <c r="G136" i="1"/>
  <c r="G134" i="1"/>
  <c r="G107" i="1"/>
  <c r="G81" i="1"/>
  <c r="G116" i="1"/>
  <c r="F136" i="1"/>
  <c r="F139" i="1"/>
  <c r="F135" i="1"/>
  <c r="F134" i="1"/>
  <c r="H6" i="4"/>
  <c r="I6" i="4" s="1"/>
  <c r="J6" i="4" s="1"/>
  <c r="I6" i="5"/>
  <c r="J6" i="5" s="1"/>
  <c r="K6" i="5" s="1"/>
  <c r="L6" i="5" s="1"/>
  <c r="M6" i="5" s="1"/>
  <c r="N6" i="5" s="1"/>
  <c r="H5" i="1"/>
  <c r="I5" i="1" s="1"/>
  <c r="J5" i="1" s="1"/>
  <c r="J27" i="4" l="1"/>
  <c r="I27" i="4" l="1"/>
  <c r="C3" i="4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28" i="1"/>
  <c r="G117" i="1"/>
  <c r="G113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89" i="1"/>
  <c r="C3" i="5" l="1"/>
  <c r="G49" i="4" l="1"/>
  <c r="G17" i="4" l="1"/>
  <c r="G256" i="1"/>
  <c r="G22" i="4" l="1"/>
  <c r="G121" i="4"/>
  <c r="G36" i="4" s="1"/>
  <c r="G122" i="4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I16" i="4" s="1"/>
  <c r="J16" i="4" s="1"/>
  <c r="G13" i="4"/>
  <c r="G10" i="4"/>
  <c r="I10" i="4" s="1"/>
  <c r="J10" i="4" s="1"/>
  <c r="G9" i="4"/>
  <c r="H10" i="5"/>
  <c r="J15" i="4" l="1"/>
  <c r="G120" i="4"/>
  <c r="G119" i="4"/>
  <c r="G118" i="4"/>
  <c r="G29" i="4"/>
  <c r="H135" i="1"/>
  <c r="G37" i="4"/>
  <c r="G27" i="4" s="1"/>
  <c r="I145" i="1"/>
  <c r="H115" i="1"/>
  <c r="H142" i="1"/>
  <c r="H199" i="1"/>
  <c r="I199" i="1" s="1"/>
  <c r="J199" i="1" s="1"/>
  <c r="H198" i="1"/>
  <c r="I198" i="1" s="1"/>
  <c r="J198" i="1" s="1"/>
  <c r="H197" i="1"/>
  <c r="I197" i="1" s="1"/>
  <c r="J197" i="1" s="1"/>
  <c r="H196" i="1"/>
  <c r="I196" i="1" s="1"/>
  <c r="J196" i="1" s="1"/>
  <c r="H195" i="1"/>
  <c r="I195" i="1" s="1"/>
  <c r="J195" i="1" s="1"/>
  <c r="H194" i="1"/>
  <c r="I194" i="1" s="1"/>
  <c r="J194" i="1" s="1"/>
  <c r="H193" i="1"/>
  <c r="I193" i="1" s="1"/>
  <c r="J193" i="1" s="1"/>
  <c r="H192" i="1"/>
  <c r="I192" i="1" s="1"/>
  <c r="J192" i="1" s="1"/>
  <c r="H191" i="1"/>
  <c r="I191" i="1" s="1"/>
  <c r="J191" i="1" s="1"/>
  <c r="H190" i="1"/>
  <c r="I190" i="1" s="1"/>
  <c r="J190" i="1" s="1"/>
  <c r="H189" i="1"/>
  <c r="I189" i="1" s="1"/>
  <c r="J189" i="1" s="1"/>
  <c r="H188" i="1"/>
  <c r="I188" i="1" s="1"/>
  <c r="J188" i="1" s="1"/>
  <c r="H187" i="1"/>
  <c r="I187" i="1" s="1"/>
  <c r="J187" i="1" s="1"/>
  <c r="H186" i="1"/>
  <c r="I186" i="1" s="1"/>
  <c r="J186" i="1" s="1"/>
  <c r="H185" i="1"/>
  <c r="I185" i="1" s="1"/>
  <c r="J185" i="1" s="1"/>
  <c r="H184" i="1"/>
  <c r="I184" i="1" s="1"/>
  <c r="J184" i="1" s="1"/>
  <c r="H183" i="1"/>
  <c r="I183" i="1" s="1"/>
  <c r="J183" i="1" s="1"/>
  <c r="J158" i="1"/>
  <c r="J222" i="1" s="1"/>
  <c r="I158" i="1"/>
  <c r="I222" i="1" s="1"/>
  <c r="H158" i="1"/>
  <c r="H151" i="1"/>
  <c r="I151" i="1" s="1"/>
  <c r="J151" i="1" s="1"/>
  <c r="H136" i="1" l="1"/>
  <c r="H137" i="1" s="1"/>
  <c r="H114" i="1"/>
  <c r="H120" i="4"/>
  <c r="H155" i="1"/>
  <c r="H119" i="4"/>
  <c r="H130" i="1"/>
  <c r="H121" i="4"/>
  <c r="H118" i="4"/>
  <c r="I135" i="1"/>
  <c r="J135" i="1" s="1"/>
  <c r="I134" i="1"/>
  <c r="J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I97" i="1"/>
  <c r="I113" i="1" l="1"/>
  <c r="H152" i="1"/>
  <c r="H129" i="1"/>
  <c r="I120" i="4"/>
  <c r="I121" i="4"/>
  <c r="I118" i="4"/>
  <c r="I119" i="4"/>
  <c r="I139" i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I155" i="1"/>
  <c r="I209" i="1" s="1"/>
  <c r="I213" i="1" s="1"/>
  <c r="I129" i="1"/>
  <c r="H153" i="1"/>
  <c r="H128" i="1"/>
  <c r="H157" i="1" s="1"/>
  <c r="I130" i="1"/>
  <c r="H143" i="1"/>
  <c r="H139" i="1"/>
  <c r="H116" i="1"/>
  <c r="I29" i="4" l="1"/>
  <c r="J121" i="4"/>
  <c r="J118" i="4"/>
  <c r="J120" i="4"/>
  <c r="J119" i="4"/>
  <c r="H118" i="1"/>
  <c r="H119" i="1" s="1"/>
  <c r="I116" i="1"/>
  <c r="J155" i="1"/>
  <c r="J209" i="1" s="1"/>
  <c r="J213" i="1" s="1"/>
  <c r="J129" i="1"/>
  <c r="H247" i="1"/>
  <c r="J130" i="1"/>
  <c r="I153" i="1"/>
  <c r="I207" i="1" s="1"/>
  <c r="I128" i="1"/>
  <c r="I157" i="1" s="1"/>
  <c r="I221" i="1" s="1"/>
  <c r="J139" i="1"/>
  <c r="H156" i="1"/>
  <c r="I143" i="1"/>
  <c r="I131" i="1"/>
  <c r="H154" i="1"/>
  <c r="I136" i="1"/>
  <c r="I137" i="1" s="1"/>
  <c r="J29" i="4" l="1"/>
  <c r="H107" i="1"/>
  <c r="H121" i="1" s="1"/>
  <c r="H256" i="1" s="1"/>
  <c r="I117" i="1"/>
  <c r="I118" i="1" s="1"/>
  <c r="J117" i="1" s="1"/>
  <c r="I31" i="4"/>
  <c r="I107" i="1" s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I218" i="1"/>
  <c r="J136" i="1"/>
  <c r="J137" i="1" s="1"/>
  <c r="I10" i="5" l="1"/>
  <c r="J31" i="4"/>
  <c r="J107" i="1" s="1"/>
  <c r="J118" i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J156" i="1"/>
  <c r="J220" i="1" s="1"/>
  <c r="J154" i="1"/>
  <c r="J208" i="1" s="1"/>
  <c r="I217" i="1"/>
  <c r="J119" i="1" l="1"/>
  <c r="J121" i="1" s="1"/>
  <c r="I256" i="1"/>
  <c r="J10" i="5"/>
  <c r="J216" i="1"/>
  <c r="J215" i="1"/>
  <c r="J214" i="1"/>
  <c r="J210" i="1"/>
  <c r="J212" i="1"/>
  <c r="J219" i="1"/>
  <c r="J217" i="1"/>
  <c r="J256" i="1" l="1"/>
  <c r="G257" i="1" l="1"/>
  <c r="G261" i="1" s="1"/>
  <c r="H178" i="1"/>
  <c r="I178" i="1" s="1"/>
  <c r="H168" i="1"/>
  <c r="H164" i="1"/>
  <c r="H174" i="1"/>
  <c r="H165" i="1"/>
  <c r="H177" i="1"/>
  <c r="H169" i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G258" i="1" l="1"/>
  <c r="G259" i="1" s="1"/>
  <c r="H12" i="5"/>
  <c r="I173" i="1"/>
  <c r="I237" i="1" s="1"/>
  <c r="I167" i="1"/>
  <c r="J167" i="1" s="1"/>
  <c r="I171" i="1"/>
  <c r="I179" i="1"/>
  <c r="I162" i="1"/>
  <c r="I166" i="1"/>
  <c r="I163" i="1"/>
  <c r="I174" i="1"/>
  <c r="I242" i="1"/>
  <c r="J178" i="1"/>
  <c r="I172" i="1"/>
  <c r="I175" i="1"/>
  <c r="I234" i="1"/>
  <c r="J170" i="1"/>
  <c r="I177" i="1"/>
  <c r="I176" i="1"/>
  <c r="I168" i="1"/>
  <c r="I169" i="1"/>
  <c r="I165" i="1"/>
  <c r="I164" i="1"/>
  <c r="H245" i="1" l="1"/>
  <c r="H246" i="1" s="1"/>
  <c r="H248" i="1" s="1"/>
  <c r="H257" i="1" s="1"/>
  <c r="H16" i="5"/>
  <c r="H22" i="5" s="1"/>
  <c r="H14" i="5"/>
  <c r="J173" i="1"/>
  <c r="J231" i="1"/>
  <c r="I231" i="1"/>
  <c r="J165" i="1"/>
  <c r="I229" i="1"/>
  <c r="J242" i="1"/>
  <c r="I226" i="1"/>
  <c r="J162" i="1"/>
  <c r="I233" i="1"/>
  <c r="J169" i="1"/>
  <c r="J168" i="1"/>
  <c r="I232" i="1"/>
  <c r="I240" i="1"/>
  <c r="J176" i="1"/>
  <c r="J234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I235" i="1"/>
  <c r="J171" i="1"/>
  <c r="H24" i="5" l="1"/>
  <c r="J237" i="1"/>
  <c r="J238" i="1"/>
  <c r="J228" i="1"/>
  <c r="J233" i="1"/>
  <c r="J235" i="1"/>
  <c r="J227" i="1"/>
  <c r="J239" i="1"/>
  <c r="J240" i="1"/>
  <c r="J226" i="1"/>
  <c r="J243" i="1"/>
  <c r="J236" i="1"/>
  <c r="I245" i="1"/>
  <c r="I246" i="1" s="1"/>
  <c r="I248" i="1" s="1"/>
  <c r="I257" i="1" s="1"/>
  <c r="I12" i="5"/>
  <c r="H261" i="1"/>
  <c r="H258" i="1"/>
  <c r="H259" i="1" s="1"/>
  <c r="J241" i="1"/>
  <c r="J230" i="1"/>
  <c r="J232" i="1"/>
  <c r="J229" i="1"/>
  <c r="J245" i="1" l="1"/>
  <c r="J246" i="1" s="1"/>
  <c r="J248" i="1" s="1"/>
  <c r="J257" i="1" s="1"/>
  <c r="K12" i="5" s="1"/>
  <c r="I16" i="5"/>
  <c r="I14" i="5"/>
  <c r="I258" i="1"/>
  <c r="I259" i="1" s="1"/>
  <c r="I261" i="1"/>
  <c r="J12" i="5"/>
  <c r="I18" i="5" l="1"/>
  <c r="I22" i="5"/>
  <c r="J258" i="1"/>
  <c r="J259" i="1" s="1"/>
  <c r="J261" i="1"/>
  <c r="J14" i="5"/>
  <c r="J16" i="5"/>
  <c r="J18" i="5" s="1"/>
  <c r="K10" i="5"/>
  <c r="I24" i="5" l="1"/>
  <c r="K14" i="5"/>
  <c r="K16" i="5" s="1"/>
  <c r="K18" i="5" s="1"/>
  <c r="J22" i="5"/>
  <c r="L12" i="5"/>
  <c r="K24" i="5" l="1"/>
  <c r="K22" i="5"/>
  <c r="J24" i="5"/>
  <c r="M12" i="5"/>
  <c r="L10" i="5"/>
  <c r="L14" i="5" s="1"/>
  <c r="L16" i="5" s="1"/>
  <c r="N12" i="5" l="1"/>
  <c r="N10" i="5" s="1"/>
  <c r="L18" i="5"/>
  <c r="L24" i="5" s="1"/>
  <c r="L22" i="5"/>
  <c r="M10" i="5"/>
  <c r="M14" i="5" s="1"/>
  <c r="M16" i="5" s="1"/>
  <c r="N14" i="5" l="1"/>
  <c r="N16" i="5" s="1"/>
  <c r="M18" i="5"/>
  <c r="M24" i="5" s="1"/>
  <c r="M22" i="5"/>
  <c r="N22" i="5" l="1"/>
  <c r="N18" i="5"/>
  <c r="N24" i="5" s="1"/>
  <c r="H27" i="4" l="1"/>
  <c r="H29" i="4"/>
  <c r="H31" i="4"/>
  <c r="H35" i="4"/>
</calcChain>
</file>

<file path=xl/sharedStrings.xml><?xml version="1.0" encoding="utf-8"?>
<sst xmlns="http://schemas.openxmlformats.org/spreadsheetml/2006/main" count="545" uniqueCount="306">
  <si>
    <t>Data Required for Cost Benchmarking</t>
  </si>
  <si>
    <t>Select Distributor from Dropdown Box:</t>
  </si>
  <si>
    <t>Alectra Utilities Corporation</t>
  </si>
  <si>
    <t>History</t>
  </si>
  <si>
    <t>Bridge Year</t>
  </si>
  <si>
    <t>Test Year</t>
  </si>
  <si>
    <t>Required Item</t>
  </si>
  <si>
    <t>The values provided for 2023-2028 are placeholder values that must be replaced</t>
  </si>
  <si>
    <t>Gross Capital Cost Additions Data</t>
  </si>
  <si>
    <t>Total Gross Capital Additions</t>
  </si>
  <si>
    <t>Enter Values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</si>
  <si>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</si>
  <si>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</si>
  <si>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</si>
  <si>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</si>
  <si>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</si>
  <si>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Circuit-km</t>
  </si>
  <si>
    <t>Ten Year Customer Growth Percentage</t>
  </si>
  <si>
    <t>Inflation Measures</t>
  </si>
  <si>
    <t>Wage Growth</t>
  </si>
  <si>
    <t>The applicability of the wage index used in the benchmarking analysis has been reviewed by the OEB.  Please refer to EB-2021-0212 and subsequent proceedings for policy regarding inflation measures.</t>
  </si>
  <si>
    <t>Growth in Economy-wide Inflation</t>
  </si>
  <si>
    <t>Rate of Return (WACC)</t>
  </si>
  <si>
    <t>OM&amp;A Expenses Included in Cost Benchmarking</t>
  </si>
  <si>
    <t>N</t>
  </si>
  <si>
    <t>Use Method 1 [1A - 1B + 1C]</t>
  </si>
  <si>
    <t>Formula</t>
  </si>
  <si>
    <t>Choose a Method:</t>
  </si>
  <si>
    <t>Y</t>
  </si>
  <si>
    <t>Use Method 2 [2A - 2B + 2C]</t>
  </si>
  <si>
    <t>OM&amp;A Values Transfered to Calculations Worksheet</t>
  </si>
  <si>
    <t>Method 1: Enter Values Calculated Elsewhere</t>
  </si>
  <si>
    <t>Enter Values Supported by Separate Calculations</t>
  </si>
  <si>
    <t>1A</t>
  </si>
  <si>
    <t>Total OM&amp;A Consistent with accounts included in [2B]</t>
  </si>
  <si>
    <t>1B</t>
  </si>
  <si>
    <t>HV Cost (Accounts 5014, 5015, and 5112) if included in total</t>
  </si>
  <si>
    <t>1C</t>
  </si>
  <si>
    <t>LV Adjustment</t>
  </si>
  <si>
    <t>Method 2: Enter Detailed Data</t>
  </si>
  <si>
    <t>OM&amp;A Data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</si>
  <si>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</si>
  <si>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</si>
  <si>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</si>
  <si>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</si>
  <si>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</si>
  <si>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</si>
  <si>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</si>
  <si>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</si>
  <si>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</si>
  <si>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</si>
  <si>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</si>
  <si>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</si>
  <si>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</si>
  <si>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</si>
  <si>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</si>
  <si>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</si>
  <si>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</si>
  <si>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</si>
  <si>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</si>
  <si>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</si>
  <si>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</si>
  <si>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</si>
  <si>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</si>
  <si>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</si>
  <si>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</si>
  <si>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</si>
  <si>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</si>
  <si>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</si>
  <si>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</si>
  <si>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</si>
  <si>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</si>
  <si>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</si>
  <si>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</si>
  <si>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</si>
  <si>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</si>
  <si>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</si>
  <si>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</si>
  <si>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</si>
  <si>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</si>
  <si>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</si>
  <si>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</si>
  <si>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</si>
  <si>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</si>
  <si>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</si>
  <si>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</si>
  <si>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</si>
  <si>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</si>
  <si>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</si>
  <si>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</si>
  <si>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</si>
  <si>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</si>
  <si>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</si>
  <si>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</si>
  <si>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</si>
  <si>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</si>
  <si>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</si>
  <si>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</si>
  <si>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</si>
  <si>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</si>
  <si>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</si>
  <si>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</si>
  <si>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</si>
  <si>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</si>
  <si>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</si>
  <si>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</si>
  <si>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</si>
  <si>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</si>
  <si>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</si>
  <si>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</si>
  <si>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</si>
  <si>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</si>
  <si>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2A</t>
  </si>
  <si>
    <t>Total of Above Accounts Used for Benchmarking</t>
  </si>
  <si>
    <t>Adjustments to OM&amp;A for Benchmarking</t>
  </si>
  <si>
    <t>2B</t>
  </si>
  <si>
    <t>Subtotal: HV Adjustment (to subtract from cost)</t>
  </si>
  <si>
    <t>2C</t>
  </si>
  <si>
    <t>Benchmarking Calculations for LDC Forecasting</t>
  </si>
  <si>
    <t>Used to populate the drop down box</t>
  </si>
  <si>
    <t>Selected LDC from the Model Inputs Worksheet:</t>
  </si>
  <si>
    <t xml:space="preserve">  Click to Choose a Distributor</t>
  </si>
  <si>
    <t>Algoma Power Inc.</t>
  </si>
  <si>
    <t>Atikokan Hydro Inc.</t>
  </si>
  <si>
    <t>Bluewater Power Distribution Corporation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</si>
  <si>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</si>
  <si>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</si>
  <si>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</si>
  <si>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</si>
  <si>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</si>
  <si>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</si>
  <si>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Elexicon Energy Inc.</t>
  </si>
  <si>
    <t>Entegrus Powerlines Inc.</t>
  </si>
  <si>
    <t>ENWIN Utilities Ltd.</t>
  </si>
  <si>
    <t>EPCOR Electricity Distribution Ontario Inc.</t>
  </si>
  <si>
    <t>ERTH Power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</si>
  <si>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</si>
  <si>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</si>
  <si>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</si>
  <si>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</si>
  <si>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</si>
  <si>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</si>
  <si>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</si>
  <si>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</si>
  <si>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</si>
  <si>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</si>
  <si>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</si>
  <si>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Innpower Corporation</t>
  </si>
  <si>
    <t>Kingston Hydro Corporation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</si>
  <si>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</si>
  <si>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</si>
  <si>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</si>
  <si>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</si>
  <si>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</si>
  <si>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</si>
  <si>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</si>
  <si>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</si>
  <si>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</si>
  <si>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</si>
  <si>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</si>
  <si>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Oshawa PUC Networks Inc.</t>
  </si>
  <si>
    <t>Ottawa River Power Corporation</t>
  </si>
  <si>
    <t>PUC Distribution Inc.</t>
  </si>
  <si>
    <t>Renfrew Hydro Inc.</t>
  </si>
  <si>
    <t>Rideau St. Lawrence Distribution Inc.</t>
  </si>
  <si>
    <t>Sioux Lookout Hydro Inc.</t>
  </si>
  <si>
    <t>Synergy North Corporation</t>
  </si>
  <si>
    <t>Tillsonburg Hydro Inc.</t>
  </si>
  <si>
    <t>Toronto Hydro-Electric System Limited</t>
  </si>
  <si>
    <t>Wasaga Distribution Inc.</t>
  </si>
  <si>
    <t>Welland Hydro-Electric System Corp.</t>
  </si>
  <si>
    <t>Wellington North Power Inc.</t>
  </si>
  <si>
    <t>Westario Power Inc.</t>
  </si>
  <si>
    <t>Enova Power Corp.</t>
  </si>
  <si>
    <t>GrandBridge Energy Inc.</t>
  </si>
  <si>
    <t>Forecasted Values</t>
  </si>
  <si>
    <t>Line Reference Number</t>
  </si>
  <si>
    <t>Row Number on 2.1.7</t>
  </si>
  <si>
    <t>Account</t>
  </si>
  <si>
    <t>Data Item Number</t>
  </si>
  <si>
    <t>Section 1: Source Data and OM&amp;A Calculations</t>
  </si>
  <si>
    <t>OM&amp;A Data (Detail may be hidden or expanded using the +/- buttons to the left of the row numbers)</t>
  </si>
  <si>
    <t>Total Adjusted OM&amp;A Expense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</si>
  <si>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</si>
  <si>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</si>
  <si>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</si>
  <si>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</si>
  <si>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</si>
  <si>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</si>
  <si>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</si>
  <si>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</si>
  <si>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</si>
  <si>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</si>
  <si>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</si>
  <si>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</si>
  <si>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</si>
  <si>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</si>
  <si>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</si>
  <si>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</si>
  <si>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</si>
  <si>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</si>
  <si>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</si>
  <si>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</si>
  <si>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</si>
  <si>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</si>
  <si>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Average Hourly Earnings  [70%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</si>
  <si>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</si>
  <si>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</si>
  <si>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</si>
  <si>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</si>
  <si>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</si>
  <si>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</si>
  <si>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</si>
  <si>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(Details of the predicted cost calculations may be hidden by using the +/- button to the left of row 248)</t>
  </si>
  <si>
    <t>Company Values for Variables Used in the Prediction Equation</t>
  </si>
  <si>
    <t>Constant</t>
  </si>
  <si>
    <t>Capital Price / OM&amp;A Price (WK)</t>
  </si>
  <si>
    <t>Customers (Y1)</t>
  </si>
  <si>
    <t>Capacity (Y2)</t>
  </si>
  <si>
    <t>Deliveries (Y3)</t>
  </si>
  <si>
    <t>Average Line Length</t>
  </si>
  <si>
    <t>Customers Added in last 10 years</t>
  </si>
  <si>
    <t>Trend</t>
  </si>
  <si>
    <t>Company-Specific Parameter Estimates*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</si>
  <si>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</si>
  <si>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</si>
  <si>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</si>
  <si>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</si>
  <si>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</si>
  <si>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</si>
  <si>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</si>
  <si>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</si>
  <si>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</si>
  <si>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</si>
  <si>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Sample Mean Values</t>
  </si>
  <si>
    <t>Deliveries (Y3</t>
  </si>
  <si>
    <t>Distributor Values Logged and Mean Scaled (where applicable)</t>
  </si>
  <si>
    <t>Product of the Parameter and the Logged, Mean Scaled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</si>
  <si>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</si>
  <si>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</si>
  <si>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</si>
  <si>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</si>
  <si>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</si>
  <si>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</si>
  <si>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</si>
  <si>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</si>
  <si>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</si>
  <si>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</si>
  <si>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</si>
  <si>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</si>
  <si>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</si>
  <si>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Summary of Cost Benchmarking Results</t>
  </si>
  <si>
    <t>(History)</t>
  </si>
  <si>
    <t>(Bridge)</t>
  </si>
  <si>
    <t>(Test Year)</t>
  </si>
  <si>
    <t>Cost Benchmarking Summary</t>
  </si>
  <si>
    <t>Actual Total Cost</t>
  </si>
  <si>
    <t>Difference</t>
  </si>
  <si>
    <t>Percentage Difference (Cost Performance)</t>
  </si>
  <si>
    <t>Three-Year Average Performance</t>
  </si>
  <si>
    <t>Stretch Factor Cohort</t>
  </si>
  <si>
    <t>Annual Result</t>
  </si>
  <si>
    <t>Model Input Back-up</t>
  </si>
  <si>
    <t>estimate</t>
  </si>
  <si>
    <t>raw kWh (Table 3B - Demand and Revenue (3) for Actuals; Load Forecast 2025/2026)</t>
  </si>
  <si>
    <t>Rate Class</t>
  </si>
  <si>
    <t>Residential</t>
  </si>
  <si>
    <t>GS&lt;50</t>
  </si>
  <si>
    <t>GS&gt;50</t>
  </si>
  <si>
    <t>Total</t>
  </si>
  <si>
    <t>Ten Year Customer Growth</t>
  </si>
  <si>
    <t>Year</t>
  </si>
  <si>
    <t>#</t>
  </si>
  <si>
    <t>Growth</t>
  </si>
  <si>
    <t>GDP IPI (Final Domestic Demand)</t>
  </si>
  <si>
    <t>2023 data (from 2024 PEG Model)</t>
  </si>
  <si>
    <t>2022 data (from 2023 PEG model)</t>
  </si>
  <si>
    <t>Q1</t>
  </si>
  <si>
    <t>Q2</t>
  </si>
  <si>
    <t>Q3</t>
  </si>
  <si>
    <t>Q4</t>
  </si>
  <si>
    <t>Average</t>
  </si>
  <si>
    <t>https://www150.statcan.gc.ca/t1/tbl1/en/tv.action?pid=3610010601&amp;pickMembers%5B0%5D=2.1&amp;cubeTimeFrame.startMonth=01&amp;cubeTimeFrame.startYear=2023&amp;cubeTimeFrame.endMonth=07&amp;cubeTimeFrame.endYear=2024&amp;referencePeriods=20230101%2C20240701</t>
  </si>
  <si>
    <t>https://www150.statcan.gc.ca/t1/tbl1/en/tv.action?pid=1410020401</t>
  </si>
  <si>
    <t>Operation</t>
  </si>
  <si>
    <t>Maintenance</t>
  </si>
  <si>
    <t>Community Relations</t>
  </si>
  <si>
    <t>Administrative and General Expenses</t>
  </si>
  <si>
    <t xml:space="preserve">  Total</t>
  </si>
  <si>
    <t xml:space="preserve">  Total - PEG</t>
  </si>
  <si>
    <t xml:space="preserve">  Total per PEG Report</t>
  </si>
  <si>
    <t>n/a</t>
  </si>
  <si>
    <t>Large Use</t>
  </si>
  <si>
    <t>Average Weekly Earnings</t>
  </si>
  <si>
    <t>Billing and Collecting</t>
  </si>
  <si>
    <t>Actual</t>
  </si>
  <si>
    <t>2024 RRRs/2025/2026  load forecast</t>
  </si>
  <si>
    <t>2024 RRRs/ 2025/2026 load forecast</t>
  </si>
  <si>
    <t>See Model Input Data Back-up</t>
  </si>
  <si>
    <t>Year end Numbers</t>
  </si>
  <si>
    <t>2024 RRR; 2025-26 = 5 year average (2020-2024)</t>
  </si>
  <si>
    <t>FA Continuty Schedules</t>
  </si>
  <si>
    <t>2024-2026 = 2024 RRR</t>
  </si>
  <si>
    <t>2024-2026 - average of last 10 years - see Model Input Data Back-up</t>
  </si>
  <si>
    <t>Per OEB Cost of Capital Parameters</t>
  </si>
  <si>
    <t>2017=100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</si>
</sst>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  <numFmt numFmtId="174" formatCode="&quot;$&quot;#,##0"/>
  </numFmts>
  <fonts count="2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</cellStyleXfs>
  <cellXfs count="25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Alignment="1">
      <alignment vertical="center"/>
    </xf>
    <xf numFmtId="43" fontId="0" fillId="0" borderId="0" xfId="1" applyFont="1" applyAlignment="1">
      <alignment horizontal="center"/>
    </xf>
    <xf numFmtId="0" fontId="8" fillId="0" borderId="0" xfId="3" applyFont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43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0" fontId="9" fillId="0" borderId="0" xfId="0" applyFont="1"/>
    <xf numFmtId="10" fontId="0" fillId="0" borderId="0" xfId="2" applyNumberFormat="1" applyFont="1" applyFill="1"/>
    <xf numFmtId="10" fontId="0" fillId="0" borderId="0" xfId="0" applyNumberFormat="1"/>
    <xf numFmtId="2" fontId="0" fillId="0" borderId="0" xfId="0" applyNumberFormat="1"/>
    <xf numFmtId="43" fontId="0" fillId="0" borderId="0" xfId="1" applyFont="1" applyFill="1"/>
    <xf numFmtId="0" fontId="7" fillId="0" borderId="2" xfId="0" applyFont="1" applyBorder="1"/>
    <xf numFmtId="3" fontId="0" fillId="0" borderId="0" xfId="0" applyNumberFormat="1"/>
    <xf numFmtId="168" fontId="0" fillId="0" borderId="0" xfId="2" applyNumberFormat="1" applyFont="1" applyFill="1"/>
    <xf numFmtId="43" fontId="0" fillId="2" borderId="0" xfId="0" applyNumberFormat="1" applyFill="1"/>
    <xf numFmtId="169" fontId="0" fillId="0" borderId="0" xfId="0" applyNumberFormat="1"/>
    <xf numFmtId="166" fontId="0" fillId="0" borderId="0" xfId="0" applyNumberFormat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/>
    <xf numFmtId="165" fontId="0" fillId="0" borderId="0" xfId="1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8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6" xfId="0" applyBorder="1"/>
    <xf numFmtId="10" fontId="0" fillId="0" borderId="8" xfId="0" applyNumberFormat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Alignment="1">
      <alignment horizontal="center"/>
    </xf>
    <xf numFmtId="0" fontId="0" fillId="0" borderId="10" xfId="0" applyBorder="1"/>
    <xf numFmtId="0" fontId="0" fillId="0" borderId="12" xfId="0" applyBorder="1"/>
    <xf numFmtId="0" fontId="0" fillId="0" borderId="15" xfId="0" applyBorder="1"/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0" fontId="3" fillId="0" borderId="0" xfId="0" applyFont="1"/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4" borderId="0" xfId="0" applyFill="1"/>
    <xf numFmtId="43" fontId="0" fillId="4" borderId="0" xfId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/>
    <xf numFmtId="10" fontId="0" fillId="2" borderId="5" xfId="2" applyNumberFormat="1" applyFont="1" applyFill="1" applyBorder="1" applyAlignment="1">
      <alignment horizontal="center"/>
    </xf>
    <xf numFmtId="165" fontId="0" fillId="2" borderId="5" xfId="1" applyNumberFormat="1" applyFont="1" applyFill="1" applyBorder="1"/>
    <xf numFmtId="0" fontId="0" fillId="4" borderId="4" xfId="0" applyFill="1" applyBorder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5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7" fillId="0" borderId="9" xfId="0" applyFont="1" applyBorder="1"/>
    <xf numFmtId="0" fontId="0" fillId="0" borderId="11" xfId="0" applyBorder="1" applyAlignment="1">
      <alignment horizontal="left"/>
    </xf>
    <xf numFmtId="0" fontId="7" fillId="0" borderId="12" xfId="0" applyFont="1" applyBorder="1"/>
    <xf numFmtId="0" fontId="0" fillId="0" borderId="13" xfId="0" applyBorder="1" applyAlignment="1">
      <alignment horizontal="left"/>
    </xf>
    <xf numFmtId="0" fontId="7" fillId="0" borderId="14" xfId="0" applyFont="1" applyBorder="1"/>
    <xf numFmtId="165" fontId="0" fillId="0" borderId="15" xfId="1" applyNumberFormat="1" applyFont="1" applyFill="1" applyBorder="1"/>
    <xf numFmtId="0" fontId="0" fillId="0" borderId="16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left"/>
    </xf>
    <xf numFmtId="165" fontId="0" fillId="0" borderId="15" xfId="1" applyNumberFormat="1" applyFont="1" applyBorder="1" applyAlignment="1">
      <alignment horizontal="center"/>
    </xf>
    <xf numFmtId="165" fontId="0" fillId="0" borderId="15" xfId="1" applyNumberFormat="1" applyFont="1" applyFill="1" applyBorder="1" applyAlignment="1">
      <alignment horizontal="center"/>
    </xf>
    <xf numFmtId="165" fontId="0" fillId="0" borderId="15" xfId="0" applyNumberFormat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7" fillId="0" borderId="13" xfId="0" applyFont="1" applyBorder="1" applyAlignment="1">
      <alignment horizontal="left"/>
    </xf>
    <xf numFmtId="165" fontId="7" fillId="2" borderId="5" xfId="1" applyNumberFormat="1" applyFont="1" applyFill="1" applyBorder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43" fontId="0" fillId="2" borderId="6" xfId="1" applyFont="1" applyFill="1" applyBorder="1"/>
    <xf numFmtId="43" fontId="0" fillId="2" borderId="7" xfId="1" applyFont="1" applyFill="1" applyBorder="1"/>
    <xf numFmtId="165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4" xfId="1" applyNumberFormat="1" applyFont="1" applyFill="1" applyBorder="1"/>
    <xf numFmtId="165" fontId="0" fillId="2" borderId="15" xfId="1" applyNumberFormat="1" applyFont="1" applyFill="1" applyBorder="1"/>
    <xf numFmtId="167" fontId="0" fillId="2" borderId="6" xfId="0" applyNumberFormat="1" applyFill="1" applyBorder="1"/>
    <xf numFmtId="167" fontId="0" fillId="2" borderId="7" xfId="0" applyNumberForma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65" fontId="0" fillId="4" borderId="0" xfId="1" applyNumberFormat="1" applyFont="1" applyFill="1" applyAlignment="1">
      <alignment horizontal="center" wrapText="1"/>
    </xf>
    <xf numFmtId="10" fontId="7" fillId="0" borderId="6" xfId="2" applyNumberFormat="1" applyFont="1" applyFill="1" applyBorder="1"/>
    <xf numFmtId="10" fontId="7" fillId="0" borderId="7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0" fontId="0" fillId="3" borderId="0" xfId="0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10" fontId="0" fillId="2" borderId="5" xfId="2" applyNumberFormat="1" applyFont="1" applyFill="1" applyBorder="1"/>
    <xf numFmtId="172" fontId="14" fillId="0" borderId="0" xfId="2" applyNumberFormat="1" applyFont="1" applyAlignment="1">
      <alignment horizontal="center"/>
    </xf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173" fontId="0" fillId="5" borderId="0" xfId="0" applyNumberFormat="1" applyFill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0" borderId="0" xfId="2" applyNumberFormat="1" applyFont="1" applyFill="1"/>
    <xf numFmtId="164" fontId="0" fillId="0" borderId="0" xfId="2" applyNumberFormat="1" applyFont="1"/>
    <xf numFmtId="164" fontId="0" fillId="4" borderId="0" xfId="2" applyNumberFormat="1" applyFont="1" applyFill="1"/>
    <xf numFmtId="164" fontId="0" fillId="5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8" fontId="0" fillId="0" borderId="0" xfId="2" applyNumberFormat="1" applyFont="1" applyFill="1" applyAlignment="1">
      <alignment horizontal="center"/>
    </xf>
    <xf numFmtId="164" fontId="0" fillId="0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4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5" fillId="0" borderId="19" xfId="0" applyFont="1" applyBorder="1" applyAlignment="1">
      <alignment wrapText="1"/>
    </xf>
    <xf numFmtId="0" fontId="11" fillId="6" borderId="0" xfId="0" applyFont="1" applyFill="1" applyAlignment="1">
      <alignment wrapText="1"/>
    </xf>
    <xf numFmtId="0" fontId="0" fillId="8" borderId="2" xfId="0" applyFill="1" applyBorder="1"/>
    <xf numFmtId="0" fontId="0" fillId="9" borderId="0" xfId="0" applyFill="1" applyAlignment="1">
      <alignment wrapText="1"/>
    </xf>
    <xf numFmtId="0" fontId="0" fillId="9" borderId="0" xfId="0" applyFill="1"/>
    <xf numFmtId="0" fontId="15" fillId="7" borderId="5" xfId="0" applyFont="1" applyFill="1" applyBorder="1" applyAlignment="1">
      <alignment wrapText="1"/>
    </xf>
    <xf numFmtId="0" fontId="15" fillId="6" borderId="0" xfId="0" applyFont="1" applyFill="1" applyAlignment="1">
      <alignment wrapText="1"/>
    </xf>
    <xf numFmtId="0" fontId="0" fillId="10" borderId="5" xfId="0" applyFill="1" applyBorder="1" applyAlignment="1">
      <alignment horizontal="center" vertical="center"/>
    </xf>
    <xf numFmtId="0" fontId="0" fillId="6" borderId="17" xfId="0" applyFill="1" applyBorder="1"/>
    <xf numFmtId="0" fontId="0" fillId="0" borderId="0" xfId="0" applyAlignment="1">
      <alignment horizontal="center" vertical="center" wrapText="1"/>
    </xf>
    <xf numFmtId="4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71" fontId="0" fillId="0" borderId="0" xfId="1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0" fontId="11" fillId="13" borderId="0" xfId="0" applyFont="1" applyFill="1" applyAlignment="1">
      <alignment wrapText="1"/>
    </xf>
    <xf numFmtId="0" fontId="0" fillId="13" borderId="0" xfId="0" applyFill="1"/>
    <xf numFmtId="0" fontId="0" fillId="13" borderId="0" xfId="2" applyNumberFormat="1" applyFont="1" applyFill="1"/>
    <xf numFmtId="173" fontId="0" fillId="0" borderId="0" xfId="0" applyNumberFormat="1"/>
    <xf numFmtId="168" fontId="0" fillId="0" borderId="0" xfId="0" applyNumberFormat="1"/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12" borderId="17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0" fontId="7" fillId="0" borderId="0" xfId="2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 wrapText="1"/>
    </xf>
    <xf numFmtId="0" fontId="17" fillId="0" borderId="0" xfId="0" applyFont="1"/>
    <xf numFmtId="0" fontId="18" fillId="5" borderId="0" xfId="0" applyFont="1" applyFill="1" applyAlignment="1">
      <alignment horizontal="center"/>
    </xf>
    <xf numFmtId="0" fontId="18" fillId="0" borderId="0" xfId="0" applyFont="1"/>
    <xf numFmtId="0" fontId="19" fillId="3" borderId="5" xfId="0" applyFont="1" applyFill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5" fontId="18" fillId="0" borderId="5" xfId="1" applyNumberFormat="1" applyFont="1" applyBorder="1"/>
    <xf numFmtId="165" fontId="18" fillId="5" borderId="5" xfId="1" applyNumberFormat="1" applyFont="1" applyFill="1" applyBorder="1"/>
    <xf numFmtId="165" fontId="20" fillId="0" borderId="5" xfId="1" applyNumberFormat="1" applyFont="1" applyBorder="1"/>
    <xf numFmtId="0" fontId="18" fillId="14" borderId="5" xfId="0" applyFont="1" applyFill="1" applyBorder="1"/>
    <xf numFmtId="10" fontId="18" fillId="0" borderId="5" xfId="0" applyNumberFormat="1" applyFont="1" applyBorder="1"/>
    <xf numFmtId="0" fontId="18" fillId="0" borderId="0" xfId="0" applyFont="1" applyAlignment="1">
      <alignment horizontal="center"/>
    </xf>
    <xf numFmtId="165" fontId="18" fillId="0" borderId="0" xfId="1" applyNumberFormat="1" applyFont="1" applyBorder="1"/>
    <xf numFmtId="10" fontId="18" fillId="0" borderId="0" xfId="0" applyNumberFormat="1" applyFont="1"/>
    <xf numFmtId="0" fontId="21" fillId="0" borderId="0" xfId="0" applyFont="1"/>
    <xf numFmtId="0" fontId="19" fillId="3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1" fillId="0" borderId="5" xfId="0" applyFont="1" applyBorder="1"/>
    <xf numFmtId="2" fontId="21" fillId="5" borderId="5" xfId="0" applyNumberFormat="1" applyFont="1" applyFill="1" applyBorder="1" applyAlignment="1">
      <alignment horizontal="center"/>
    </xf>
    <xf numFmtId="167" fontId="21" fillId="15" borderId="5" xfId="0" applyNumberFormat="1" applyFont="1" applyFill="1" applyBorder="1" applyAlignment="1">
      <alignment horizontal="center"/>
    </xf>
    <xf numFmtId="0" fontId="22" fillId="0" borderId="5" xfId="0" applyFont="1" applyBorder="1"/>
    <xf numFmtId="2" fontId="22" fillId="15" borderId="5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left"/>
    </xf>
    <xf numFmtId="10" fontId="20" fillId="0" borderId="5" xfId="0" applyNumberFormat="1" applyFont="1" applyBorder="1" applyAlignment="1">
      <alignment horizontal="center"/>
    </xf>
    <xf numFmtId="10" fontId="22" fillId="0" borderId="5" xfId="0" applyNumberFormat="1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3" fillId="0" borderId="0" xfId="4"/>
    <xf numFmtId="0" fontId="18" fillId="0" borderId="5" xfId="0" applyFont="1" applyBorder="1"/>
    <xf numFmtId="2" fontId="18" fillId="5" borderId="5" xfId="0" applyNumberFormat="1" applyFont="1" applyFill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20" fillId="0" borderId="5" xfId="0" applyFont="1" applyBorder="1"/>
    <xf numFmtId="10" fontId="18" fillId="0" borderId="5" xfId="0" applyNumberFormat="1" applyFont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5" fillId="0" borderId="5" xfId="0" applyFont="1" applyBorder="1" applyAlignment="1">
      <alignment horizontal="center"/>
    </xf>
    <xf numFmtId="6" fontId="18" fillId="0" borderId="5" xfId="0" applyNumberFormat="1" applyFont="1" applyBorder="1"/>
    <xf numFmtId="0" fontId="25" fillId="0" borderId="5" xfId="0" applyFont="1" applyBorder="1"/>
    <xf numFmtId="6" fontId="25" fillId="0" borderId="5" xfId="0" applyNumberFormat="1" applyFont="1" applyBorder="1"/>
    <xf numFmtId="174" fontId="26" fillId="0" borderId="5" xfId="0" applyNumberFormat="1" applyFont="1" applyBorder="1"/>
    <xf numFmtId="174" fontId="26" fillId="0" borderId="5" xfId="0" applyNumberFormat="1" applyFont="1" applyBorder="1" applyAlignment="1">
      <alignment horizontal="right"/>
    </xf>
    <xf numFmtId="6" fontId="18" fillId="0" borderId="0" xfId="0" applyNumberFormat="1" applyFont="1"/>
    <xf numFmtId="0" fontId="18" fillId="0" borderId="0" xfId="0" applyFont="1" applyAlignment="1">
      <alignment horizontal="right"/>
    </xf>
    <xf numFmtId="6" fontId="27" fillId="0" borderId="0" xfId="0" applyNumberFormat="1" applyFont="1"/>
    <xf numFmtId="6" fontId="0" fillId="0" borderId="0" xfId="1" applyNumberFormat="1" applyFont="1" applyAlignment="1">
      <alignment horizontal="center"/>
    </xf>
    <xf numFmtId="6" fontId="0" fillId="0" borderId="0" xfId="0" applyNumberFormat="1"/>
    <xf numFmtId="0" fontId="5" fillId="0" borderId="0" xfId="0" applyFont="1" applyAlignment="1">
      <alignment horizontal="left"/>
    </xf>
    <xf numFmtId="165" fontId="18" fillId="16" borderId="5" xfId="1" applyNumberFormat="1" applyFont="1" applyFill="1" applyBorder="1"/>
    <xf numFmtId="167" fontId="21" fillId="0" borderId="5" xfId="0" applyNumberFormat="1" applyFont="1" applyBorder="1" applyAlignment="1">
      <alignment horizontal="center"/>
    </xf>
    <xf numFmtId="2" fontId="21" fillId="0" borderId="5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0" fillId="11" borderId="3" xfId="0" applyFill="1" applyBorder="1" applyAlignment="1">
      <alignment horizontal="center" vertical="center"/>
    </xf>
    <xf numFmtId="0" fontId="0" fillId="11" borderId="18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18" xfId="0" applyFont="1" applyBorder="1" applyAlignment="1">
      <alignment horizontal="center" wrapText="1"/>
    </xf>
  </cellXfs>
  <cellStyles count="5">
    <cellStyle name="Comma" xfId="1" builtinId="3"/>
    <cellStyle name="Hyperlink" xfId="4" builtinId="8"/>
    <cellStyle name="Normal" xfId="0" builtinId="0"/>
    <cellStyle name="Normal 30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150.statcan.gc.ca/t1/tbl1/en/tv.action?pid=3610010601&amp;pickMembers%5B0%5D=2.1&amp;cubeTimeFrame.startMonth=01&amp;cubeTimeFrame.startYear=2023&amp;cubeTimeFrame.endMonth=07&amp;cubeTimeFrame.endYear=2024&amp;referencePeriods=20230101%2C20240701" TargetMode="External"/><Relationship Id="rId2" Type="http://schemas.openxmlformats.org/officeDocument/2006/relationships/hyperlink" Target="https://www150.statcan.gc.ca/t1/tbl1/en/tv.action?pid=3610010601&amp;pickMembers%5B0%5D=2.1&amp;cubeTimeFrame.startMonth=01&amp;cubeTimeFrame.startYear=2023&amp;cubeTimeFrame.endMonth=07&amp;cubeTimeFrame.endYear=2024&amp;referencePeriods=20230101%2C20240701" TargetMode="External"/><Relationship Id="rId1" Type="http://schemas.openxmlformats.org/officeDocument/2006/relationships/hyperlink" Target="https://www150.statcan.gc.ca/t1/tbl1/en/tv.action?pid=1410020401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X123"/>
  <sheetViews>
    <sheetView topLeftCell="C1" zoomScale="90" zoomScaleNormal="90" workbookViewId="0">
      <selection activeCell="K27" sqref="K27"/>
    </sheetView>
  </sheetViews>
  <sheetFormatPr defaultRowHeight="12.75" x14ac:dyDescent="0.2"/>
  <cols>
    <col min="2" max="2" width="11.5703125" style="2" customWidth="1"/>
    <col min="3" max="3" width="3.42578125" customWidth="1"/>
    <col min="4" max="4" width="7.42578125" customWidth="1"/>
    <col min="6" max="6" width="48.42578125" customWidth="1"/>
    <col min="7" max="7" width="23" customWidth="1"/>
    <col min="8" max="9" width="17.42578125" customWidth="1"/>
    <col min="10" max="10" width="20.42578125" customWidth="1"/>
    <col min="11" max="11" width="46.5703125" style="9" customWidth="1"/>
    <col min="12" max="12" width="69.42578125" customWidth="1"/>
  </cols>
  <sheetData>
    <row r="2" spans="2:12" ht="23.25" x14ac:dyDescent="0.35">
      <c r="C2" s="237" t="s">
        <v>0</v>
      </c>
      <c r="D2" s="237"/>
      <c r="E2" s="237"/>
      <c r="F2" s="237"/>
      <c r="G2" s="237"/>
      <c r="H2" s="237"/>
      <c r="I2" s="237"/>
      <c r="J2" s="237"/>
      <c r="K2" s="237"/>
    </row>
    <row r="3" spans="2:12" ht="19.5" customHeight="1" x14ac:dyDescent="0.25">
      <c r="C3" s="238" t="str">
        <f>IF(F5="Click to Choose an LDC","",F5)</f>
        <v>Entegrus Powerlines Inc.</v>
      </c>
      <c r="D3" s="238"/>
      <c r="E3" s="238"/>
      <c r="F3" s="238"/>
      <c r="G3" s="238"/>
      <c r="H3" s="238"/>
      <c r="I3" s="238"/>
      <c r="J3" s="238"/>
      <c r="K3" s="238"/>
    </row>
    <row r="4" spans="2:12" ht="19.5" customHeight="1" thickBot="1" x14ac:dyDescent="0.3">
      <c r="C4" s="71"/>
      <c r="D4" s="71"/>
      <c r="E4" s="133"/>
      <c r="F4" s="143"/>
      <c r="G4" s="71"/>
      <c r="H4" s="71"/>
      <c r="I4" s="71"/>
      <c r="J4" s="71"/>
      <c r="K4" s="85"/>
    </row>
    <row r="5" spans="2:12" ht="25.5" customHeight="1" thickBot="1" x14ac:dyDescent="0.25">
      <c r="B5" s="81" t="s">
        <v>1</v>
      </c>
      <c r="E5" s="9"/>
      <c r="F5" s="82" t="s">
        <v>132</v>
      </c>
      <c r="G5" s="241" t="s">
        <v>3</v>
      </c>
      <c r="H5" s="236"/>
      <c r="I5" s="2" t="s">
        <v>4</v>
      </c>
      <c r="J5" s="2" t="s">
        <v>5</v>
      </c>
      <c r="L5" s="4"/>
    </row>
    <row r="6" spans="2:12" ht="36" customHeight="1" x14ac:dyDescent="0.35">
      <c r="B6" s="4" t="s">
        <v>6</v>
      </c>
      <c r="C6" s="58"/>
      <c r="G6" s="2">
        <v>2023</v>
      </c>
      <c r="H6" s="2">
        <f>G6+1</f>
        <v>2024</v>
      </c>
      <c r="I6" s="2">
        <f t="shared" ref="I6:J6" si="0">H6+1</f>
        <v>2025</v>
      </c>
      <c r="J6" s="2">
        <f t="shared" si="0"/>
        <v>2026</v>
      </c>
      <c r="K6" s="150" t="s">
        <v>7</v>
      </c>
      <c r="L6" s="2"/>
    </row>
    <row r="8" spans="2:12" x14ac:dyDescent="0.2">
      <c r="C8" s="8" t="s">
        <v>8</v>
      </c>
      <c r="D8" s="8"/>
      <c r="E8" s="2"/>
      <c r="H8" s="239"/>
      <c r="I8" s="239"/>
      <c r="J8" s="239"/>
    </row>
    <row r="9" spans="2:12" x14ac:dyDescent="0.2">
      <c r="B9" s="2">
        <v>1</v>
      </c>
      <c r="D9" s="9" t="s">
        <v>9</v>
      </c>
      <c r="G9" s="54">
        <f>'Benchmarking Calculations'!G92</f>
        <v>17801025.390000001</v>
      </c>
      <c r="H9" s="54">
        <f>'Benchmarking Calculations'!H92</f>
        <v>19381209.920000002</v>
      </c>
      <c r="I9" s="74">
        <v>24118447.009999998</v>
      </c>
      <c r="J9" s="74">
        <v>20224045.579999998</v>
      </c>
      <c r="K9" s="231" t="s">
        <v>301</v>
      </c>
      <c r="L9" s="55"/>
    </row>
    <row r="10" spans="2:12" x14ac:dyDescent="0.2">
      <c r="B10" s="2">
        <v>2</v>
      </c>
      <c r="D10" s="9" t="s">
        <v>11</v>
      </c>
      <c r="G10" s="54">
        <f>'Benchmarking Calculations'!G93</f>
        <v>0</v>
      </c>
      <c r="H10" s="54">
        <f>'Benchmarking Calculations'!H93</f>
        <v>0</v>
      </c>
      <c r="I10" s="74">
        <f t="shared" ref="I10:J10" si="1">H10</f>
        <v>0</v>
      </c>
      <c r="J10" s="74">
        <f t="shared" si="1"/>
        <v>0</v>
      </c>
      <c r="L10" s="55"/>
    </row>
    <row r="11" spans="2:12" x14ac:dyDescent="0.2">
      <c r="E11" s="2"/>
      <c r="G11" s="54"/>
      <c r="L11" s="55"/>
    </row>
    <row r="12" spans="2:12" x14ac:dyDescent="0.2">
      <c r="C12" s="8" t="s">
        <v>12</v>
      </c>
      <c r="D12" s="8"/>
      <c r="E12" s="2"/>
      <c r="G12" s="54"/>
      <c r="H12" s="3"/>
      <c r="I12" s="3"/>
      <c r="J12" s="3"/>
      <c r="L12" s="55"/>
    </row>
    <row r="13" spans="2:12" x14ac:dyDescent="0.2">
      <c r="B13" s="2">
        <v>3</v>
      </c>
      <c r="D13" t="s">
        <v>13</v>
      </c>
      <c r="G13" s="54">
        <f>'Benchmarking Calculations'!G96</f>
        <v>62443</v>
      </c>
      <c r="H13" s="54">
        <f>'Benchmarking Calculations'!H96</f>
        <v>63484</v>
      </c>
      <c r="I13" s="74">
        <f>'Model Input back-up'!B25</f>
        <v>63976.113768817188</v>
      </c>
      <c r="J13" s="74">
        <f>'Model Input back-up'!B26</f>
        <v>64763.954386054073</v>
      </c>
      <c r="K13" s="9" t="s">
        <v>296</v>
      </c>
      <c r="L13" s="55"/>
    </row>
    <row r="14" spans="2:12" x14ac:dyDescent="0.2">
      <c r="B14" s="2">
        <v>4</v>
      </c>
      <c r="D14" t="s">
        <v>14</v>
      </c>
      <c r="G14" s="34">
        <f>'Benchmarking Calculations'!G97</f>
        <v>1241635413.01</v>
      </c>
      <c r="H14" s="34">
        <f>'Benchmarking Calculations'!H97</f>
        <v>1252301419.01</v>
      </c>
      <c r="I14" s="74">
        <f>'Model Input back-up'!D9</f>
        <v>1222762881.1302867</v>
      </c>
      <c r="J14" s="74">
        <f>'Model Input back-up'!E9</f>
        <v>1216069661.0415635</v>
      </c>
      <c r="K14" s="9" t="s">
        <v>297</v>
      </c>
      <c r="L14" s="55"/>
    </row>
    <row r="15" spans="2:12" x14ac:dyDescent="0.2">
      <c r="B15" s="2">
        <v>5</v>
      </c>
      <c r="D15" t="s">
        <v>15</v>
      </c>
      <c r="G15" s="54">
        <f>'Benchmarking Calculations'!G98</f>
        <v>248595</v>
      </c>
      <c r="H15" s="54">
        <f>'Benchmarking Calculations'!H98</f>
        <v>253015</v>
      </c>
      <c r="I15" s="74">
        <v>249434</v>
      </c>
      <c r="J15" s="74">
        <f t="shared" ref="I15:J16" si="2">I15</f>
        <v>249434</v>
      </c>
      <c r="K15" s="231" t="s">
        <v>300</v>
      </c>
      <c r="L15" s="55"/>
    </row>
    <row r="16" spans="2:12" x14ac:dyDescent="0.2">
      <c r="B16" s="2">
        <v>6</v>
      </c>
      <c r="D16" s="9" t="s">
        <v>16</v>
      </c>
      <c r="G16" s="54">
        <f>'Benchmarking Calculations'!G99</f>
        <v>3266</v>
      </c>
      <c r="H16" s="54">
        <f>'Benchmarking Calculations'!H99</f>
        <v>3288</v>
      </c>
      <c r="I16" s="74">
        <f t="shared" si="2"/>
        <v>3288</v>
      </c>
      <c r="J16" s="74">
        <f t="shared" si="2"/>
        <v>3288</v>
      </c>
      <c r="K16" s="9" t="s">
        <v>302</v>
      </c>
      <c r="L16" s="55"/>
    </row>
    <row r="17" spans="2:12" x14ac:dyDescent="0.2">
      <c r="B17" s="2">
        <v>7</v>
      </c>
      <c r="C17" s="2"/>
      <c r="D17" t="s">
        <v>17</v>
      </c>
      <c r="F17" s="9"/>
      <c r="G17" s="57">
        <f>'Benchmarking Calculations'!G145</f>
        <v>0.10074359198670282</v>
      </c>
      <c r="H17" s="57">
        <f>'Benchmarking Calculations'!H145</f>
        <v>0.10558854774385677</v>
      </c>
      <c r="I17" s="132">
        <f>'Model Input back-up'!C25</f>
        <v>0.12956166829367533</v>
      </c>
      <c r="J17" s="132">
        <f>'Model Input back-up'!C26</f>
        <v>0.11848082388895453</v>
      </c>
      <c r="K17" s="231" t="s">
        <v>303</v>
      </c>
      <c r="L17" s="55"/>
    </row>
    <row r="18" spans="2:12" x14ac:dyDescent="0.2">
      <c r="C18" s="2"/>
      <c r="F18" s="9"/>
      <c r="G18" s="34"/>
      <c r="H18" s="53"/>
      <c r="I18" s="38"/>
    </row>
    <row r="19" spans="2:12" x14ac:dyDescent="0.2">
      <c r="C19" s="8" t="s">
        <v>18</v>
      </c>
      <c r="F19" s="9"/>
      <c r="G19" s="34"/>
      <c r="H19" s="239"/>
      <c r="I19" s="239"/>
      <c r="J19" s="239"/>
    </row>
    <row r="20" spans="2:12" ht="15" customHeight="1" x14ac:dyDescent="0.2">
      <c r="B20" s="2">
        <v>8</v>
      </c>
      <c r="C20" s="2"/>
      <c r="D20" t="s">
        <v>19</v>
      </c>
      <c r="F20" s="9"/>
      <c r="G20" s="57">
        <v>0.02</v>
      </c>
      <c r="H20" s="57">
        <v>4.8509187505072264E-2</v>
      </c>
      <c r="I20" s="73">
        <f>'Model Input back-up'!C41</f>
        <v>3.5732824849269713E-2</v>
      </c>
      <c r="J20" s="73">
        <f>'Model Input back-up'!B41</f>
        <v>3.5732824849269713E-2</v>
      </c>
      <c r="K20" s="9" t="s">
        <v>298</v>
      </c>
      <c r="L20" s="240" t="s">
        <v>20</v>
      </c>
    </row>
    <row r="21" spans="2:12" ht="14.25" customHeight="1" x14ac:dyDescent="0.2">
      <c r="B21" s="2">
        <v>9</v>
      </c>
      <c r="C21" s="2"/>
      <c r="D21" t="s">
        <v>21</v>
      </c>
      <c r="F21" s="9"/>
      <c r="G21" s="57">
        <v>0.02</v>
      </c>
      <c r="H21" s="57">
        <v>2.9737425458421399E-2</v>
      </c>
      <c r="I21" s="73">
        <f>'Model Input back-up'!C36</f>
        <v>3.2164534997539324E-2</v>
      </c>
      <c r="J21" s="73">
        <f>'Model Input back-up'!B36</f>
        <v>2.0388003940537493E-2</v>
      </c>
      <c r="K21" s="9" t="s">
        <v>298</v>
      </c>
      <c r="L21" s="240"/>
    </row>
    <row r="22" spans="2:12" x14ac:dyDescent="0.2">
      <c r="B22" s="2">
        <v>10</v>
      </c>
      <c r="C22" s="2"/>
      <c r="D22" t="s">
        <v>22</v>
      </c>
      <c r="F22" s="9"/>
      <c r="G22" s="57">
        <f>'Benchmarking Calculations'!G110</f>
        <v>6.6684000000000007E-2</v>
      </c>
      <c r="H22" s="57">
        <f>'Benchmarking Calculations'!H110</f>
        <v>6.498000000000001E-2</v>
      </c>
      <c r="I22" s="73">
        <v>6.5100000000000005E-2</v>
      </c>
      <c r="J22" s="73">
        <v>6.2799999999999995E-2</v>
      </c>
      <c r="K22" s="9" t="s">
        <v>304</v>
      </c>
      <c r="L22" s="240"/>
    </row>
    <row r="23" spans="2:12" x14ac:dyDescent="0.2">
      <c r="C23" s="2"/>
      <c r="F23" s="9"/>
      <c r="G23" s="57"/>
      <c r="H23" s="59"/>
      <c r="I23" s="59"/>
      <c r="J23" s="59"/>
    </row>
    <row r="24" spans="2:12" x14ac:dyDescent="0.2">
      <c r="C24" s="2"/>
      <c r="F24" s="9"/>
      <c r="G24" s="57"/>
      <c r="H24" s="59"/>
      <c r="I24" s="59"/>
      <c r="J24" s="59"/>
    </row>
    <row r="25" spans="2:12" x14ac:dyDescent="0.2">
      <c r="C25" s="8" t="s">
        <v>23</v>
      </c>
      <c r="F25" s="9"/>
      <c r="G25" s="57"/>
      <c r="H25" s="59"/>
      <c r="I25" s="59"/>
      <c r="J25" s="59"/>
    </row>
    <row r="26" spans="2:12" ht="13.5" thickBot="1" x14ac:dyDescent="0.25">
      <c r="C26" s="2"/>
      <c r="E26" s="2"/>
      <c r="F26" s="9"/>
      <c r="G26" s="34"/>
      <c r="H26" s="53"/>
      <c r="I26" s="38"/>
    </row>
    <row r="27" spans="2:12" ht="13.5" thickBot="1" x14ac:dyDescent="0.25">
      <c r="E27" s="80" t="s">
        <v>24</v>
      </c>
      <c r="F27" s="8" t="s">
        <v>25</v>
      </c>
      <c r="G27" s="34">
        <f>G35-G36+G37</f>
        <v>16182654.040000001</v>
      </c>
      <c r="H27" s="34">
        <f>H35-H36+H37</f>
        <v>17448849.689999998</v>
      </c>
      <c r="I27" s="34">
        <f t="shared" ref="I27" si="3">I35-I36+I37</f>
        <v>18695670.68</v>
      </c>
      <c r="J27" s="34">
        <f>J35-J36+J37</f>
        <v>20488479</v>
      </c>
      <c r="K27" s="9" t="s">
        <v>26</v>
      </c>
    </row>
    <row r="28" spans="2:12" ht="13.5" thickBot="1" x14ac:dyDescent="0.25">
      <c r="B28" s="9" t="s">
        <v>27</v>
      </c>
      <c r="E28" s="2"/>
      <c r="F28" s="8"/>
      <c r="G28" s="34"/>
      <c r="H28" s="34"/>
      <c r="I28" s="34"/>
      <c r="J28" s="34"/>
    </row>
    <row r="29" spans="2:12" ht="13.5" thickBot="1" x14ac:dyDescent="0.25">
      <c r="E29" s="80" t="s">
        <v>28</v>
      </c>
      <c r="F29" s="8" t="s">
        <v>29</v>
      </c>
      <c r="G29" s="34">
        <f>G115-G121+G122</f>
        <v>16182654.040000001</v>
      </c>
      <c r="H29" s="34">
        <f>H115-H121+H122</f>
        <v>17448849.689999998</v>
      </c>
      <c r="I29" s="34">
        <f t="shared" ref="I29:J29" si="4">I115-I121+I122</f>
        <v>18904259.68</v>
      </c>
      <c r="J29" s="34">
        <f t="shared" si="4"/>
        <v>20697068</v>
      </c>
      <c r="K29" s="9" t="s">
        <v>26</v>
      </c>
    </row>
    <row r="30" spans="2:12" x14ac:dyDescent="0.2">
      <c r="C30" s="48"/>
      <c r="F30" s="9"/>
      <c r="G30" s="34"/>
      <c r="H30" s="53"/>
      <c r="I30" s="38"/>
    </row>
    <row r="31" spans="2:12" x14ac:dyDescent="0.2">
      <c r="B31" s="2">
        <v>11</v>
      </c>
      <c r="E31" s="13" t="s">
        <v>30</v>
      </c>
      <c r="F31" s="9"/>
      <c r="G31" s="34">
        <f t="shared" ref="G31:J31" si="5">IF($E$27="Y",G27,IF($E$29="Y",G29,"Error: Please enter Y for one method"))</f>
        <v>16182654.040000001</v>
      </c>
      <c r="H31" s="34">
        <f>IF($E$27="Y",H27,IF($E$29="Y",H29,"Error: Please enter Y for one method"))</f>
        <v>17448849.689999998</v>
      </c>
      <c r="I31" s="34">
        <f t="shared" si="5"/>
        <v>18904259.68</v>
      </c>
      <c r="J31" s="34">
        <f t="shared" si="5"/>
        <v>20697068</v>
      </c>
      <c r="K31" s="9" t="s">
        <v>26</v>
      </c>
    </row>
    <row r="32" spans="2:12" ht="13.5" thickBot="1" x14ac:dyDescent="0.25">
      <c r="C32" s="8"/>
      <c r="H32" t="str">
        <f>IF(AND(E27="Y",E29="Y"),"Error: Please enter only one Y selection","")</f>
        <v/>
      </c>
    </row>
    <row r="33" spans="3:24" x14ac:dyDescent="0.2">
      <c r="C33" s="87"/>
      <c r="D33" s="49"/>
      <c r="E33" s="49"/>
      <c r="F33" s="49"/>
      <c r="G33" s="49"/>
      <c r="H33" s="49"/>
      <c r="I33" s="49"/>
      <c r="J33" s="49"/>
      <c r="K33" s="88"/>
    </row>
    <row r="34" spans="3:24" x14ac:dyDescent="0.2">
      <c r="C34" s="89"/>
      <c r="D34" s="8" t="s">
        <v>31</v>
      </c>
      <c r="G34" s="54"/>
      <c r="H34" s="236" t="s">
        <v>32</v>
      </c>
      <c r="I34" s="236"/>
      <c r="J34" s="236"/>
      <c r="K34" s="90"/>
    </row>
    <row r="35" spans="3:24" x14ac:dyDescent="0.2">
      <c r="C35" s="89"/>
      <c r="D35" s="103" t="s">
        <v>33</v>
      </c>
      <c r="E35" t="s">
        <v>34</v>
      </c>
      <c r="G35" s="17">
        <f>G115</f>
        <v>15993375.58</v>
      </c>
      <c r="H35" s="17">
        <f>H115</f>
        <v>17245086.349999998</v>
      </c>
      <c r="I35" s="74">
        <f>'Model Input back-up'!D50</f>
        <v>18695670.68</v>
      </c>
      <c r="J35" s="74">
        <f>'Model Input back-up'!E50</f>
        <v>20488479</v>
      </c>
      <c r="K35" s="90" t="s">
        <v>298</v>
      </c>
    </row>
    <row r="36" spans="3:24" x14ac:dyDescent="0.2">
      <c r="C36" s="89"/>
      <c r="D36" s="103" t="s">
        <v>35</v>
      </c>
      <c r="E36" t="s">
        <v>36</v>
      </c>
      <c r="G36" s="34">
        <f>G121</f>
        <v>0</v>
      </c>
      <c r="H36" s="34">
        <f>H121</f>
        <v>0</v>
      </c>
      <c r="I36" s="74"/>
      <c r="J36" s="74"/>
      <c r="K36" s="90"/>
    </row>
    <row r="37" spans="3:24" x14ac:dyDescent="0.2">
      <c r="C37" s="89"/>
      <c r="D37" s="103" t="s">
        <v>37</v>
      </c>
      <c r="E37" t="s">
        <v>38</v>
      </c>
      <c r="G37" s="34">
        <f>G122</f>
        <v>189278.46</v>
      </c>
      <c r="H37" s="34">
        <f>H122</f>
        <v>203763.34</v>
      </c>
      <c r="I37" s="74"/>
      <c r="J37" s="74"/>
      <c r="K37" s="90"/>
    </row>
    <row r="38" spans="3:24" ht="13.5" thickBot="1" x14ac:dyDescent="0.25">
      <c r="C38" s="91"/>
      <c r="D38" s="51"/>
      <c r="E38" s="51"/>
      <c r="F38" s="51"/>
      <c r="G38" s="92"/>
      <c r="H38" s="99"/>
      <c r="I38" s="99"/>
      <c r="J38" s="99"/>
      <c r="K38" s="93"/>
    </row>
    <row r="39" spans="3:24" ht="13.5" thickBot="1" x14ac:dyDescent="0.25">
      <c r="C39" s="8"/>
      <c r="G39" s="34"/>
      <c r="H39" s="17"/>
      <c r="I39" s="17"/>
      <c r="J39" s="17"/>
    </row>
    <row r="40" spans="3:24" x14ac:dyDescent="0.2">
      <c r="C40" s="87"/>
      <c r="D40" s="49"/>
      <c r="E40" s="49"/>
      <c r="F40" s="49"/>
      <c r="G40" s="49"/>
      <c r="H40" s="49"/>
      <c r="I40" s="49"/>
      <c r="J40" s="49"/>
      <c r="K40" s="88"/>
      <c r="L40" s="235"/>
    </row>
    <row r="41" spans="3:24" x14ac:dyDescent="0.2">
      <c r="C41" s="89"/>
      <c r="D41" s="8" t="s">
        <v>39</v>
      </c>
      <c r="K41" s="90"/>
      <c r="L41" s="235"/>
    </row>
    <row r="42" spans="3:24" x14ac:dyDescent="0.2">
      <c r="C42" s="50"/>
      <c r="K42" s="90"/>
      <c r="L42" s="235"/>
    </row>
    <row r="43" spans="3:24" x14ac:dyDescent="0.2">
      <c r="C43" s="94"/>
      <c r="D43" s="8" t="s">
        <v>40</v>
      </c>
      <c r="E43" s="8"/>
      <c r="F43" s="2"/>
      <c r="K43" s="90"/>
      <c r="L43" s="235"/>
    </row>
    <row r="44" spans="3:24" x14ac:dyDescent="0.2">
      <c r="C44" s="94"/>
      <c r="E44" s="9">
        <v>5005</v>
      </c>
      <c r="F44" s="86" t="s">
        <v>41</v>
      </c>
      <c r="G44" s="38">
        <f>'Benchmarking Calculations'!G10</f>
        <v>973291.54</v>
      </c>
      <c r="H44" s="79"/>
      <c r="I44" s="79"/>
      <c r="J44" s="79"/>
      <c r="K44" s="90" t="s">
        <v>10</v>
      </c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spans="3:24" x14ac:dyDescent="0.2">
      <c r="C45" s="94"/>
      <c r="E45" s="9">
        <v>5010</v>
      </c>
      <c r="F45" s="86" t="s">
        <v>42</v>
      </c>
      <c r="G45" s="38">
        <f>'Benchmarking Calculations'!G11</f>
        <v>137330.64000000001</v>
      </c>
      <c r="H45" s="79"/>
      <c r="I45" s="79"/>
      <c r="J45" s="79"/>
      <c r="K45" s="90" t="s">
        <v>10</v>
      </c>
    </row>
    <row r="46" spans="3:24" x14ac:dyDescent="0.2">
      <c r="C46" s="94"/>
      <c r="E46" s="9">
        <v>5012</v>
      </c>
      <c r="F46" s="86" t="s">
        <v>43</v>
      </c>
      <c r="G46" s="38">
        <f>'Benchmarking Calculations'!G12</f>
        <v>0</v>
      </c>
      <c r="H46" s="79"/>
      <c r="I46" s="79"/>
      <c r="J46" s="79"/>
      <c r="K46" s="90" t="s">
        <v>10</v>
      </c>
    </row>
    <row r="47" spans="3:24" x14ac:dyDescent="0.2">
      <c r="C47" s="94"/>
      <c r="E47" s="9">
        <v>5014</v>
      </c>
      <c r="F47" s="86" t="s">
        <v>44</v>
      </c>
      <c r="G47" s="38">
        <f>'Benchmarking Calculations'!G13</f>
        <v>0</v>
      </c>
      <c r="H47" s="79"/>
      <c r="I47" s="79"/>
      <c r="J47" s="79"/>
      <c r="K47" s="90" t="s">
        <v>10</v>
      </c>
    </row>
    <row r="48" spans="3:24" ht="25.5" x14ac:dyDescent="0.2">
      <c r="C48" s="94"/>
      <c r="E48" s="9">
        <v>5015</v>
      </c>
      <c r="F48" s="86" t="s">
        <v>45</v>
      </c>
      <c r="G48" s="38">
        <f>'Benchmarking Calculations'!G14</f>
        <v>0</v>
      </c>
      <c r="H48" s="79"/>
      <c r="I48" s="79"/>
      <c r="J48" s="79"/>
      <c r="K48" s="90" t="s">
        <v>10</v>
      </c>
    </row>
    <row r="49" spans="3:11" x14ac:dyDescent="0.2">
      <c r="C49" s="94"/>
      <c r="E49" s="9">
        <v>5016</v>
      </c>
      <c r="F49" s="86" t="s">
        <v>46</v>
      </c>
      <c r="G49" s="38">
        <f>'Benchmarking Calculations'!G15</f>
        <v>80391.5</v>
      </c>
      <c r="H49" s="79"/>
      <c r="I49" s="79"/>
      <c r="J49" s="79"/>
      <c r="K49" s="90" t="s">
        <v>10</v>
      </c>
    </row>
    <row r="50" spans="3:11" ht="25.5" x14ac:dyDescent="0.2">
      <c r="C50" s="94"/>
      <c r="E50" s="9">
        <v>5017</v>
      </c>
      <c r="F50" s="86" t="s">
        <v>47</v>
      </c>
      <c r="G50" s="38">
        <f>'Benchmarking Calculations'!G16</f>
        <v>146728.46</v>
      </c>
      <c r="H50" s="79"/>
      <c r="I50" s="79"/>
      <c r="J50" s="79"/>
      <c r="K50" s="90" t="s">
        <v>10</v>
      </c>
    </row>
    <row r="51" spans="3:11" ht="25.5" x14ac:dyDescent="0.2">
      <c r="C51" s="94"/>
      <c r="E51" s="9">
        <v>5020</v>
      </c>
      <c r="F51" s="86" t="s">
        <v>48</v>
      </c>
      <c r="G51" s="38">
        <f>'Benchmarking Calculations'!G17</f>
        <v>143260.70000000001</v>
      </c>
      <c r="H51" s="79"/>
      <c r="I51" s="79"/>
      <c r="J51" s="79"/>
      <c r="K51" s="90" t="s">
        <v>10</v>
      </c>
    </row>
    <row r="52" spans="3:11" ht="25.5" x14ac:dyDescent="0.2">
      <c r="C52" s="94"/>
      <c r="E52" s="9">
        <v>5025</v>
      </c>
      <c r="F52" s="86" t="s">
        <v>49</v>
      </c>
      <c r="G52" s="38">
        <f>'Benchmarking Calculations'!G18</f>
        <v>4510.91</v>
      </c>
      <c r="H52" s="79"/>
      <c r="I52" s="79"/>
      <c r="J52" s="79"/>
      <c r="K52" s="90" t="s">
        <v>10</v>
      </c>
    </row>
    <row r="53" spans="3:11" x14ac:dyDescent="0.2">
      <c r="C53" s="94"/>
      <c r="E53" s="9">
        <v>5035</v>
      </c>
      <c r="F53" s="86" t="s">
        <v>50</v>
      </c>
      <c r="G53" s="38">
        <f>'Benchmarking Calculations'!G19</f>
        <v>7141.82</v>
      </c>
      <c r="H53" s="79"/>
      <c r="I53" s="79"/>
      <c r="J53" s="79"/>
      <c r="K53" s="90" t="s">
        <v>10</v>
      </c>
    </row>
    <row r="54" spans="3:11" ht="25.5" x14ac:dyDescent="0.2">
      <c r="C54" s="94"/>
      <c r="E54" s="9">
        <v>5040</v>
      </c>
      <c r="F54" s="86" t="s">
        <v>51</v>
      </c>
      <c r="G54" s="38">
        <f>'Benchmarking Calculations'!G20</f>
        <v>92137.35</v>
      </c>
      <c r="H54" s="79"/>
      <c r="I54" s="79"/>
      <c r="J54" s="79"/>
      <c r="K54" s="90" t="s">
        <v>10</v>
      </c>
    </row>
    <row r="55" spans="3:11" ht="25.5" x14ac:dyDescent="0.2">
      <c r="C55" s="94"/>
      <c r="E55" s="9">
        <v>5045</v>
      </c>
      <c r="F55" s="86" t="s">
        <v>52</v>
      </c>
      <c r="G55" s="38">
        <f>'Benchmarking Calculations'!G21</f>
        <v>425879.12</v>
      </c>
      <c r="H55" s="79"/>
      <c r="I55" s="79"/>
      <c r="J55" s="79"/>
      <c r="K55" s="90" t="s">
        <v>10</v>
      </c>
    </row>
    <row r="56" spans="3:11" x14ac:dyDescent="0.2">
      <c r="C56" s="94"/>
      <c r="E56" s="9">
        <v>5055</v>
      </c>
      <c r="F56" s="86" t="s">
        <v>53</v>
      </c>
      <c r="G56" s="38">
        <f>'Benchmarking Calculations'!G22</f>
        <v>1206.17</v>
      </c>
      <c r="H56" s="79"/>
      <c r="I56" s="79"/>
      <c r="J56" s="79"/>
      <c r="K56" s="90" t="s">
        <v>10</v>
      </c>
    </row>
    <row r="57" spans="3:11" x14ac:dyDescent="0.2">
      <c r="C57" s="94"/>
      <c r="E57" s="9">
        <v>5065</v>
      </c>
      <c r="F57" s="86" t="s">
        <v>54</v>
      </c>
      <c r="G57" s="38">
        <f>'Benchmarking Calculations'!G23</f>
        <v>227286.08</v>
      </c>
      <c r="H57" s="79"/>
      <c r="I57" s="79"/>
      <c r="J57" s="79"/>
      <c r="K57" s="90" t="s">
        <v>10</v>
      </c>
    </row>
    <row r="58" spans="3:11" x14ac:dyDescent="0.2">
      <c r="C58" s="94"/>
      <c r="E58" s="9">
        <v>5070</v>
      </c>
      <c r="F58" s="86" t="s">
        <v>55</v>
      </c>
      <c r="G58" s="38">
        <f>'Benchmarking Calculations'!G24</f>
        <v>17020.560000000001</v>
      </c>
      <c r="H58" s="79"/>
      <c r="I58" s="79"/>
      <c r="J58" s="79"/>
      <c r="K58" s="90" t="s">
        <v>10</v>
      </c>
    </row>
    <row r="59" spans="3:11" ht="25.5" x14ac:dyDescent="0.2">
      <c r="C59" s="94"/>
      <c r="E59" s="9">
        <v>5075</v>
      </c>
      <c r="F59" s="86" t="s">
        <v>56</v>
      </c>
      <c r="G59" s="38">
        <f>'Benchmarking Calculations'!G25</f>
        <v>0</v>
      </c>
      <c r="H59" s="79"/>
      <c r="I59" s="79"/>
      <c r="J59" s="79"/>
      <c r="K59" s="90" t="s">
        <v>10</v>
      </c>
    </row>
    <row r="60" spans="3:11" x14ac:dyDescent="0.2">
      <c r="C60" s="94"/>
      <c r="E60" s="9">
        <v>5085</v>
      </c>
      <c r="F60" s="86" t="s">
        <v>57</v>
      </c>
      <c r="G60" s="38">
        <f>'Benchmarking Calculations'!G26</f>
        <v>0</v>
      </c>
      <c r="H60" s="79"/>
      <c r="I60" s="79"/>
      <c r="J60" s="79"/>
      <c r="K60" s="90" t="s">
        <v>10</v>
      </c>
    </row>
    <row r="61" spans="3:11" ht="25.5" x14ac:dyDescent="0.2">
      <c r="C61" s="94"/>
      <c r="E61" s="9">
        <v>5090</v>
      </c>
      <c r="F61" s="86" t="s">
        <v>58</v>
      </c>
      <c r="G61" s="38">
        <f>'Benchmarking Calculations'!G27</f>
        <v>0</v>
      </c>
      <c r="H61" s="79"/>
      <c r="I61" s="79"/>
      <c r="J61" s="79"/>
      <c r="K61" s="90" t="s">
        <v>10</v>
      </c>
    </row>
    <row r="62" spans="3:11" ht="25.5" x14ac:dyDescent="0.2">
      <c r="C62" s="94"/>
      <c r="E62" s="9">
        <v>5095</v>
      </c>
      <c r="F62" s="86" t="s">
        <v>59</v>
      </c>
      <c r="G62" s="38">
        <f>'Benchmarking Calculations'!G28</f>
        <v>0</v>
      </c>
      <c r="H62" s="79"/>
      <c r="I62" s="79"/>
      <c r="J62" s="79"/>
      <c r="K62" s="90" t="s">
        <v>10</v>
      </c>
    </row>
    <row r="63" spans="3:11" x14ac:dyDescent="0.2">
      <c r="C63" s="94"/>
      <c r="E63" s="67">
        <v>5096</v>
      </c>
      <c r="F63" s="102" t="s">
        <v>60</v>
      </c>
      <c r="G63" s="68">
        <f>'Benchmarking Calculations'!G29</f>
        <v>0</v>
      </c>
      <c r="H63" s="79"/>
      <c r="I63" s="79"/>
      <c r="J63" s="79"/>
      <c r="K63" s="90" t="s">
        <v>10</v>
      </c>
    </row>
    <row r="64" spans="3:11" x14ac:dyDescent="0.2">
      <c r="C64" s="94"/>
      <c r="E64" s="12"/>
      <c r="F64" s="13" t="s">
        <v>61</v>
      </c>
      <c r="G64" s="66">
        <f>'Benchmarking Calculations'!G30</f>
        <v>2256184.85</v>
      </c>
      <c r="H64" s="52"/>
      <c r="I64" s="52"/>
      <c r="J64" s="52"/>
      <c r="K64" s="90" t="s">
        <v>26</v>
      </c>
    </row>
    <row r="65" spans="3:11" x14ac:dyDescent="0.2">
      <c r="C65" s="94"/>
      <c r="E65" s="9">
        <v>5105</v>
      </c>
      <c r="F65" s="86" t="s">
        <v>62</v>
      </c>
      <c r="G65" s="38">
        <f>'Benchmarking Calculations'!G31</f>
        <v>927958.94</v>
      </c>
      <c r="H65" s="79"/>
      <c r="I65" s="79"/>
      <c r="J65" s="79"/>
      <c r="K65" s="90" t="s">
        <v>10</v>
      </c>
    </row>
    <row r="66" spans="3:11" x14ac:dyDescent="0.2">
      <c r="C66" s="94"/>
      <c r="E66" s="9">
        <v>5110</v>
      </c>
      <c r="F66" s="86" t="s">
        <v>63</v>
      </c>
      <c r="G66" s="38">
        <f>'Benchmarking Calculations'!G32</f>
        <v>0</v>
      </c>
      <c r="H66" s="79"/>
      <c r="I66" s="79"/>
      <c r="J66" s="79"/>
      <c r="K66" s="90" t="s">
        <v>10</v>
      </c>
    </row>
    <row r="67" spans="3:11" x14ac:dyDescent="0.2">
      <c r="C67" s="94"/>
      <c r="E67" s="9">
        <v>5112</v>
      </c>
      <c r="F67" s="86" t="s">
        <v>64</v>
      </c>
      <c r="G67" s="38">
        <f>'Benchmarking Calculations'!G33</f>
        <v>0</v>
      </c>
      <c r="H67" s="79"/>
      <c r="I67" s="79"/>
      <c r="J67" s="79"/>
      <c r="K67" s="90" t="s">
        <v>10</v>
      </c>
    </row>
    <row r="68" spans="3:11" x14ac:dyDescent="0.2">
      <c r="C68" s="94"/>
      <c r="E68" s="9">
        <v>5114</v>
      </c>
      <c r="F68" s="86" t="s">
        <v>65</v>
      </c>
      <c r="G68" s="38">
        <f>'Benchmarking Calculations'!G34</f>
        <v>129840.5</v>
      </c>
      <c r="H68" s="79"/>
      <c r="I68" s="79"/>
      <c r="J68" s="79"/>
      <c r="K68" s="90" t="s">
        <v>10</v>
      </c>
    </row>
    <row r="69" spans="3:11" x14ac:dyDescent="0.2">
      <c r="C69" s="94"/>
      <c r="E69" s="9">
        <v>5120</v>
      </c>
      <c r="F69" s="86" t="s">
        <v>66</v>
      </c>
      <c r="G69" s="38">
        <f>'Benchmarking Calculations'!G35</f>
        <v>192074.44</v>
      </c>
      <c r="H69" s="79"/>
      <c r="I69" s="79"/>
      <c r="J69" s="79"/>
      <c r="K69" s="90" t="s">
        <v>10</v>
      </c>
    </row>
    <row r="70" spans="3:11" x14ac:dyDescent="0.2">
      <c r="C70" s="94"/>
      <c r="E70" s="9">
        <v>5125</v>
      </c>
      <c r="F70" s="86" t="s">
        <v>67</v>
      </c>
      <c r="G70" s="38">
        <f>'Benchmarking Calculations'!G36</f>
        <v>465280.06</v>
      </c>
      <c r="H70" s="79"/>
      <c r="I70" s="79"/>
      <c r="J70" s="79"/>
      <c r="K70" s="90" t="s">
        <v>10</v>
      </c>
    </row>
    <row r="71" spans="3:11" x14ac:dyDescent="0.2">
      <c r="C71" s="94"/>
      <c r="E71" s="9">
        <v>5130</v>
      </c>
      <c r="F71" s="86" t="s">
        <v>68</v>
      </c>
      <c r="G71" s="38">
        <f>'Benchmarking Calculations'!G37</f>
        <v>345129.31</v>
      </c>
      <c r="H71" s="79"/>
      <c r="I71" s="79"/>
      <c r="J71" s="79"/>
      <c r="K71" s="90" t="s">
        <v>10</v>
      </c>
    </row>
    <row r="72" spans="3:11" ht="25.5" x14ac:dyDescent="0.2">
      <c r="C72" s="94"/>
      <c r="E72" s="9">
        <v>5135</v>
      </c>
      <c r="F72" s="86" t="s">
        <v>69</v>
      </c>
      <c r="G72" s="38">
        <f>'Benchmarking Calculations'!G38</f>
        <v>437284.36</v>
      </c>
      <c r="H72" s="79"/>
      <c r="I72" s="79"/>
      <c r="J72" s="79"/>
      <c r="K72" s="90" t="s">
        <v>10</v>
      </c>
    </row>
    <row r="73" spans="3:11" x14ac:dyDescent="0.2">
      <c r="C73" s="94"/>
      <c r="E73" s="9">
        <v>5145</v>
      </c>
      <c r="F73" s="86" t="s">
        <v>70</v>
      </c>
      <c r="G73" s="38">
        <f>'Benchmarking Calculations'!G39</f>
        <v>13327.54</v>
      </c>
      <c r="H73" s="79"/>
      <c r="I73" s="79"/>
      <c r="J73" s="79"/>
      <c r="K73" s="90" t="s">
        <v>10</v>
      </c>
    </row>
    <row r="74" spans="3:11" x14ac:dyDescent="0.2">
      <c r="C74" s="94"/>
      <c r="E74" s="9">
        <v>5150</v>
      </c>
      <c r="F74" s="86" t="s">
        <v>71</v>
      </c>
      <c r="G74" s="38">
        <f>'Benchmarking Calculations'!G40</f>
        <v>93450.15</v>
      </c>
      <c r="H74" s="79"/>
      <c r="I74" s="79"/>
      <c r="J74" s="79"/>
      <c r="K74" s="90" t="s">
        <v>10</v>
      </c>
    </row>
    <row r="75" spans="3:11" x14ac:dyDescent="0.2">
      <c r="C75" s="94"/>
      <c r="E75" s="9">
        <v>5155</v>
      </c>
      <c r="F75" s="86" t="s">
        <v>72</v>
      </c>
      <c r="G75" s="38">
        <f>'Benchmarking Calculations'!G41</f>
        <v>374251.85</v>
      </c>
      <c r="H75" s="79"/>
      <c r="I75" s="79"/>
      <c r="J75" s="79"/>
      <c r="K75" s="90" t="s">
        <v>10</v>
      </c>
    </row>
    <row r="76" spans="3:11" x14ac:dyDescent="0.2">
      <c r="C76" s="94"/>
      <c r="E76" s="9">
        <v>5160</v>
      </c>
      <c r="F76" s="86" t="s">
        <v>73</v>
      </c>
      <c r="G76" s="38">
        <f>'Benchmarking Calculations'!G42</f>
        <v>52241.74</v>
      </c>
      <c r="H76" s="79"/>
      <c r="I76" s="79"/>
      <c r="J76" s="79"/>
      <c r="K76" s="90" t="s">
        <v>10</v>
      </c>
    </row>
    <row r="77" spans="3:11" x14ac:dyDescent="0.2">
      <c r="C77" s="94"/>
      <c r="E77" s="67">
        <v>5175</v>
      </c>
      <c r="F77" s="102" t="s">
        <v>74</v>
      </c>
      <c r="G77" s="68">
        <f>'Benchmarking Calculations'!G43</f>
        <v>279769.03999999998</v>
      </c>
      <c r="H77" s="79"/>
      <c r="I77" s="79"/>
      <c r="J77" s="79"/>
      <c r="K77" s="90" t="s">
        <v>10</v>
      </c>
    </row>
    <row r="78" spans="3:11" x14ac:dyDescent="0.2">
      <c r="C78" s="94"/>
      <c r="E78" s="12"/>
      <c r="F78" s="13" t="s">
        <v>75</v>
      </c>
      <c r="G78" s="66">
        <f>'Benchmarking Calculations'!G44</f>
        <v>3310607.93</v>
      </c>
      <c r="H78" s="52"/>
      <c r="I78" s="52"/>
      <c r="J78" s="52"/>
      <c r="K78" s="90" t="s">
        <v>26</v>
      </c>
    </row>
    <row r="79" spans="3:11" x14ac:dyDescent="0.2">
      <c r="C79" s="94"/>
      <c r="E79" s="9">
        <v>5305</v>
      </c>
      <c r="F79" s="9" t="s">
        <v>76</v>
      </c>
      <c r="G79" s="38">
        <f>'Benchmarking Calculations'!G45</f>
        <v>184153.5</v>
      </c>
      <c r="H79" s="79"/>
      <c r="I79" s="79"/>
      <c r="J79" s="79"/>
      <c r="K79" s="90" t="s">
        <v>10</v>
      </c>
    </row>
    <row r="80" spans="3:11" x14ac:dyDescent="0.2">
      <c r="C80" s="94"/>
      <c r="E80" s="9">
        <v>5310</v>
      </c>
      <c r="F80" s="9" t="s">
        <v>77</v>
      </c>
      <c r="G80" s="38">
        <f>'Benchmarking Calculations'!G46</f>
        <v>527.32000000000005</v>
      </c>
      <c r="H80" s="79"/>
      <c r="I80" s="79"/>
      <c r="J80" s="79"/>
      <c r="K80" s="90" t="s">
        <v>10</v>
      </c>
    </row>
    <row r="81" spans="3:11" x14ac:dyDescent="0.2">
      <c r="C81" s="94"/>
      <c r="E81" s="9">
        <v>5315</v>
      </c>
      <c r="F81" s="9" t="s">
        <v>78</v>
      </c>
      <c r="G81" s="38">
        <f>'Benchmarking Calculations'!G47</f>
        <v>1800924.71</v>
      </c>
      <c r="H81" s="79"/>
      <c r="I81" s="79"/>
      <c r="J81" s="79"/>
      <c r="K81" s="90" t="s">
        <v>10</v>
      </c>
    </row>
    <row r="82" spans="3:11" x14ac:dyDescent="0.2">
      <c r="C82" s="94"/>
      <c r="E82" s="9">
        <v>5320</v>
      </c>
      <c r="F82" s="9" t="s">
        <v>79</v>
      </c>
      <c r="G82" s="38">
        <f>'Benchmarking Calculations'!G48</f>
        <v>808769.84</v>
      </c>
      <c r="H82" s="79"/>
      <c r="I82" s="79"/>
      <c r="J82" s="79"/>
      <c r="K82" s="90" t="s">
        <v>10</v>
      </c>
    </row>
    <row r="83" spans="3:11" x14ac:dyDescent="0.2">
      <c r="C83" s="94"/>
      <c r="E83" s="9">
        <v>5325</v>
      </c>
      <c r="F83" s="9" t="s">
        <v>80</v>
      </c>
      <c r="G83" s="38">
        <f>'Benchmarking Calculations'!G49</f>
        <v>0</v>
      </c>
      <c r="H83" s="79"/>
      <c r="I83" s="79"/>
      <c r="J83" s="79"/>
      <c r="K83" s="90" t="s">
        <v>10</v>
      </c>
    </row>
    <row r="84" spans="3:11" x14ac:dyDescent="0.2">
      <c r="C84" s="94"/>
      <c r="E84" s="9">
        <v>5330</v>
      </c>
      <c r="F84" s="9" t="s">
        <v>81</v>
      </c>
      <c r="G84" s="38">
        <f>'Benchmarking Calculations'!G50</f>
        <v>0</v>
      </c>
      <c r="H84" s="79"/>
      <c r="I84" s="79"/>
      <c r="J84" s="79"/>
      <c r="K84" s="90" t="s">
        <v>10</v>
      </c>
    </row>
    <row r="85" spans="3:11" x14ac:dyDescent="0.2">
      <c r="C85" s="94"/>
      <c r="E85" s="67">
        <v>5340</v>
      </c>
      <c r="F85" s="67" t="s">
        <v>82</v>
      </c>
      <c r="G85" s="68">
        <f>'Benchmarking Calculations'!G51</f>
        <v>875620.05</v>
      </c>
      <c r="H85" s="79"/>
      <c r="I85" s="79"/>
      <c r="J85" s="79"/>
      <c r="K85" s="90" t="s">
        <v>10</v>
      </c>
    </row>
    <row r="86" spans="3:11" x14ac:dyDescent="0.2">
      <c r="C86" s="94"/>
      <c r="E86" s="12"/>
      <c r="F86" s="13" t="s">
        <v>83</v>
      </c>
      <c r="G86" s="66">
        <f>'Benchmarking Calculations'!G52</f>
        <v>3669995.42</v>
      </c>
      <c r="H86" s="52"/>
      <c r="I86" s="52"/>
      <c r="J86" s="52"/>
      <c r="K86" s="90" t="s">
        <v>26</v>
      </c>
    </row>
    <row r="87" spans="3:11" x14ac:dyDescent="0.2">
      <c r="C87" s="94"/>
      <c r="E87" s="9">
        <v>5405</v>
      </c>
      <c r="F87" s="9" t="s">
        <v>84</v>
      </c>
      <c r="G87" s="38">
        <f>'Benchmarking Calculations'!G53</f>
        <v>0</v>
      </c>
      <c r="H87" s="79"/>
      <c r="I87" s="79"/>
      <c r="J87" s="79"/>
      <c r="K87" s="90" t="s">
        <v>10</v>
      </c>
    </row>
    <row r="88" spans="3:11" x14ac:dyDescent="0.2">
      <c r="C88" s="94"/>
      <c r="E88" s="9">
        <v>5410</v>
      </c>
      <c r="F88" s="9" t="s">
        <v>85</v>
      </c>
      <c r="G88" s="38">
        <f>'Benchmarking Calculations'!G54</f>
        <v>13675.23</v>
      </c>
      <c r="H88" s="79"/>
      <c r="I88" s="79"/>
      <c r="J88" s="79"/>
      <c r="K88" s="90" t="s">
        <v>10</v>
      </c>
    </row>
    <row r="89" spans="3:11" x14ac:dyDescent="0.2">
      <c r="C89" s="94"/>
      <c r="E89" s="9">
        <v>5420</v>
      </c>
      <c r="F89" s="9" t="s">
        <v>86</v>
      </c>
      <c r="G89" s="38">
        <f>'Benchmarking Calculations'!G55</f>
        <v>0</v>
      </c>
      <c r="H89" s="79"/>
      <c r="I89" s="79"/>
      <c r="J89" s="79"/>
      <c r="K89" s="90" t="s">
        <v>10</v>
      </c>
    </row>
    <row r="90" spans="3:11" x14ac:dyDescent="0.2">
      <c r="C90" s="94"/>
      <c r="E90" s="67">
        <v>5425</v>
      </c>
      <c r="F90" s="67" t="s">
        <v>87</v>
      </c>
      <c r="G90" s="68">
        <f>'Benchmarking Calculations'!G56</f>
        <v>0</v>
      </c>
      <c r="H90" s="79"/>
      <c r="I90" s="79"/>
      <c r="J90" s="79"/>
      <c r="K90" s="90" t="s">
        <v>10</v>
      </c>
    </row>
    <row r="91" spans="3:11" x14ac:dyDescent="0.2">
      <c r="C91" s="94"/>
      <c r="E91" s="12"/>
      <c r="F91" s="13" t="s">
        <v>88</v>
      </c>
      <c r="G91" s="66">
        <f>'Benchmarking Calculations'!G57</f>
        <v>13675.23</v>
      </c>
      <c r="H91" s="52"/>
      <c r="I91" s="52"/>
      <c r="J91" s="52"/>
      <c r="K91" s="90" t="s">
        <v>26</v>
      </c>
    </row>
    <row r="92" spans="3:11" x14ac:dyDescent="0.2">
      <c r="C92" s="94"/>
      <c r="E92" s="9">
        <v>5605</v>
      </c>
      <c r="F92" s="9" t="s">
        <v>89</v>
      </c>
      <c r="G92" s="38">
        <f>'Benchmarking Calculations'!G58</f>
        <v>725639.54</v>
      </c>
      <c r="H92" s="79"/>
      <c r="I92" s="79"/>
      <c r="J92" s="79"/>
      <c r="K92" s="90" t="s">
        <v>10</v>
      </c>
    </row>
    <row r="93" spans="3:11" x14ac:dyDescent="0.2">
      <c r="C93" s="94"/>
      <c r="E93" s="9">
        <v>5610</v>
      </c>
      <c r="F93" s="9" t="s">
        <v>90</v>
      </c>
      <c r="G93" s="38">
        <f>'Benchmarking Calculations'!G59</f>
        <v>3171593.77</v>
      </c>
      <c r="H93" s="79"/>
      <c r="I93" s="79"/>
      <c r="J93" s="79"/>
      <c r="K93" s="90" t="s">
        <v>10</v>
      </c>
    </row>
    <row r="94" spans="3:11" x14ac:dyDescent="0.2">
      <c r="C94" s="94"/>
      <c r="E94" s="9">
        <v>5615</v>
      </c>
      <c r="F94" s="9" t="s">
        <v>91</v>
      </c>
      <c r="G94" s="38">
        <f>'Benchmarking Calculations'!G60</f>
        <v>170781.82</v>
      </c>
      <c r="H94" s="79"/>
      <c r="I94" s="79"/>
      <c r="J94" s="79"/>
      <c r="K94" s="90" t="s">
        <v>10</v>
      </c>
    </row>
    <row r="95" spans="3:11" x14ac:dyDescent="0.2">
      <c r="C95" s="94"/>
      <c r="E95" s="9">
        <v>5620</v>
      </c>
      <c r="F95" s="9" t="s">
        <v>92</v>
      </c>
      <c r="G95" s="38">
        <f>'Benchmarking Calculations'!G61</f>
        <v>434777.27</v>
      </c>
      <c r="H95" s="79"/>
      <c r="I95" s="79"/>
      <c r="J95" s="79"/>
      <c r="K95" s="90" t="s">
        <v>10</v>
      </c>
    </row>
    <row r="96" spans="3:11" x14ac:dyDescent="0.2">
      <c r="C96" s="94"/>
      <c r="E96" s="9">
        <v>5625</v>
      </c>
      <c r="F96" s="9" t="s">
        <v>93</v>
      </c>
      <c r="G96" s="38">
        <f>'Benchmarking Calculations'!G62</f>
        <v>0</v>
      </c>
      <c r="H96" s="79"/>
      <c r="I96" s="79"/>
      <c r="J96" s="79"/>
      <c r="K96" s="90" t="s">
        <v>10</v>
      </c>
    </row>
    <row r="97" spans="3:11" x14ac:dyDescent="0.2">
      <c r="C97" s="94"/>
      <c r="E97" s="9">
        <v>5630</v>
      </c>
      <c r="F97" s="9" t="s">
        <v>94</v>
      </c>
      <c r="G97" s="38">
        <f>'Benchmarking Calculations'!G63</f>
        <v>249575.12</v>
      </c>
      <c r="H97" s="79"/>
      <c r="I97" s="79"/>
      <c r="J97" s="79"/>
      <c r="K97" s="90" t="s">
        <v>10</v>
      </c>
    </row>
    <row r="98" spans="3:11" x14ac:dyDescent="0.2">
      <c r="C98" s="94"/>
      <c r="E98" s="9">
        <v>5640</v>
      </c>
      <c r="F98" s="9" t="s">
        <v>95</v>
      </c>
      <c r="G98" s="38">
        <f>'Benchmarking Calculations'!G64</f>
        <v>0</v>
      </c>
      <c r="H98" s="79"/>
      <c r="I98" s="79"/>
      <c r="J98" s="79"/>
      <c r="K98" s="90" t="s">
        <v>10</v>
      </c>
    </row>
    <row r="99" spans="3:11" x14ac:dyDescent="0.2">
      <c r="C99" s="94"/>
      <c r="E99" s="9">
        <v>5645</v>
      </c>
      <c r="F99" s="9" t="s">
        <v>96</v>
      </c>
      <c r="G99" s="38">
        <f>'Benchmarking Calculations'!G65</f>
        <v>236923.49</v>
      </c>
      <c r="H99" s="79"/>
      <c r="I99" s="79"/>
      <c r="J99" s="79"/>
      <c r="K99" s="90" t="s">
        <v>10</v>
      </c>
    </row>
    <row r="100" spans="3:11" x14ac:dyDescent="0.2">
      <c r="C100" s="94"/>
      <c r="E100" s="9">
        <v>5646</v>
      </c>
      <c r="F100" s="9" t="s">
        <v>97</v>
      </c>
      <c r="G100" s="38">
        <f>'Benchmarking Calculations'!G66</f>
        <v>115892.35</v>
      </c>
      <c r="H100" s="79"/>
      <c r="I100" s="79"/>
      <c r="J100" s="79"/>
      <c r="K100" s="90" t="s">
        <v>10</v>
      </c>
    </row>
    <row r="101" spans="3:11" x14ac:dyDescent="0.2">
      <c r="C101" s="94"/>
      <c r="E101" s="9">
        <v>5647</v>
      </c>
      <c r="F101" s="9" t="s">
        <v>98</v>
      </c>
      <c r="G101" s="38">
        <f>'Benchmarking Calculations'!G67</f>
        <v>0</v>
      </c>
      <c r="H101" s="79"/>
      <c r="I101" s="79"/>
      <c r="J101" s="79"/>
      <c r="K101" s="90" t="s">
        <v>10</v>
      </c>
    </row>
    <row r="102" spans="3:11" x14ac:dyDescent="0.2">
      <c r="C102" s="94"/>
      <c r="E102" s="9">
        <v>5650</v>
      </c>
      <c r="F102" s="9" t="s">
        <v>99</v>
      </c>
      <c r="G102" s="38">
        <f>'Benchmarking Calculations'!G68</f>
        <v>0</v>
      </c>
      <c r="H102" s="79"/>
      <c r="I102" s="79"/>
      <c r="J102" s="79"/>
      <c r="K102" s="90" t="s">
        <v>10</v>
      </c>
    </row>
    <row r="103" spans="3:11" x14ac:dyDescent="0.2">
      <c r="C103" s="94"/>
      <c r="E103" s="9">
        <v>5655</v>
      </c>
      <c r="F103" s="9" t="s">
        <v>100</v>
      </c>
      <c r="G103" s="38">
        <f>'Benchmarking Calculations'!G69</f>
        <v>695188.87</v>
      </c>
      <c r="H103" s="79"/>
      <c r="I103" s="79"/>
      <c r="J103" s="79"/>
      <c r="K103" s="90" t="s">
        <v>10</v>
      </c>
    </row>
    <row r="104" spans="3:11" x14ac:dyDescent="0.2">
      <c r="C104" s="94"/>
      <c r="E104" s="9">
        <v>5665</v>
      </c>
      <c r="F104" s="9" t="s">
        <v>101</v>
      </c>
      <c r="G104" s="38">
        <f>'Benchmarking Calculations'!G70</f>
        <v>22945.48</v>
      </c>
      <c r="H104" s="79"/>
      <c r="I104" s="79"/>
      <c r="J104" s="79"/>
      <c r="K104" s="90" t="s">
        <v>10</v>
      </c>
    </row>
    <row r="105" spans="3:11" x14ac:dyDescent="0.2">
      <c r="C105" s="94"/>
      <c r="E105" s="9">
        <v>5670</v>
      </c>
      <c r="F105" s="9" t="s">
        <v>102</v>
      </c>
      <c r="G105" s="38">
        <f>'Benchmarking Calculations'!G71</f>
        <v>0</v>
      </c>
      <c r="H105" s="79"/>
      <c r="I105" s="79"/>
      <c r="J105" s="79"/>
      <c r="K105" s="90" t="s">
        <v>10</v>
      </c>
    </row>
    <row r="106" spans="3:11" x14ac:dyDescent="0.2">
      <c r="C106" s="94"/>
      <c r="E106" s="9">
        <v>5672</v>
      </c>
      <c r="F106" s="9" t="s">
        <v>103</v>
      </c>
      <c r="G106" s="38">
        <f>'Benchmarking Calculations'!G72</f>
        <v>0</v>
      </c>
      <c r="H106" s="79"/>
      <c r="I106" s="79"/>
      <c r="J106" s="79"/>
      <c r="K106" s="90" t="s">
        <v>10</v>
      </c>
    </row>
    <row r="107" spans="3:11" x14ac:dyDescent="0.2">
      <c r="C107" s="94"/>
      <c r="E107" s="9">
        <v>5675</v>
      </c>
      <c r="F107" s="9" t="s">
        <v>104</v>
      </c>
      <c r="G107" s="38">
        <f>'Benchmarking Calculations'!G73</f>
        <v>704116.08</v>
      </c>
      <c r="H107" s="79"/>
      <c r="I107" s="79"/>
      <c r="J107" s="79"/>
      <c r="K107" s="90" t="s">
        <v>10</v>
      </c>
    </row>
    <row r="108" spans="3:11" x14ac:dyDescent="0.2">
      <c r="C108" s="94"/>
      <c r="E108" s="67">
        <v>5680</v>
      </c>
      <c r="F108" s="67" t="s">
        <v>105</v>
      </c>
      <c r="G108" s="68">
        <f>'Benchmarking Calculations'!G74</f>
        <v>0</v>
      </c>
      <c r="H108" s="79"/>
      <c r="I108" s="79"/>
      <c r="J108" s="79"/>
      <c r="K108" s="90" t="s">
        <v>10</v>
      </c>
    </row>
    <row r="109" spans="3:11" x14ac:dyDescent="0.2">
      <c r="C109" s="94"/>
      <c r="E109" s="10"/>
      <c r="F109" s="13" t="s">
        <v>106</v>
      </c>
      <c r="G109" s="66">
        <f>'Benchmarking Calculations'!G75</f>
        <v>6527433.790000001</v>
      </c>
      <c r="H109" s="52"/>
      <c r="I109" s="52"/>
      <c r="J109" s="52"/>
      <c r="K109" s="90" t="s">
        <v>26</v>
      </c>
    </row>
    <row r="110" spans="3:11" x14ac:dyDescent="0.2">
      <c r="C110" s="94"/>
      <c r="E110" s="9">
        <v>5635</v>
      </c>
      <c r="F110" s="9" t="s">
        <v>107</v>
      </c>
      <c r="G110" s="38">
        <f>'Benchmarking Calculations'!G76</f>
        <v>215478.36</v>
      </c>
      <c r="H110" s="79"/>
      <c r="I110" s="79"/>
      <c r="J110" s="79"/>
      <c r="K110" s="90" t="s">
        <v>10</v>
      </c>
    </row>
    <row r="111" spans="3:11" x14ac:dyDescent="0.2">
      <c r="C111" s="94"/>
      <c r="E111" s="67">
        <v>6210</v>
      </c>
      <c r="F111" s="67" t="s">
        <v>108</v>
      </c>
      <c r="G111" s="68">
        <f>'Benchmarking Calculations'!G77</f>
        <v>0</v>
      </c>
      <c r="H111" s="79"/>
      <c r="I111" s="79"/>
      <c r="J111" s="79"/>
      <c r="K111" s="90" t="s">
        <v>10</v>
      </c>
    </row>
    <row r="112" spans="3:11" x14ac:dyDescent="0.2">
      <c r="C112" s="94"/>
      <c r="F112" s="13" t="s">
        <v>109</v>
      </c>
      <c r="G112" s="66">
        <f>'Benchmarking Calculations'!G78</f>
        <v>215478.36</v>
      </c>
      <c r="H112" s="52"/>
      <c r="I112" s="52"/>
      <c r="J112" s="52"/>
      <c r="K112" s="90" t="s">
        <v>26</v>
      </c>
    </row>
    <row r="113" spans="3:11" x14ac:dyDescent="0.2">
      <c r="C113" s="94"/>
      <c r="E113" s="67">
        <v>5515</v>
      </c>
      <c r="F113" s="67" t="s">
        <v>110</v>
      </c>
      <c r="G113" s="68">
        <f>'Benchmarking Calculations'!G79</f>
        <v>0</v>
      </c>
      <c r="H113" s="79"/>
      <c r="I113" s="79"/>
      <c r="J113" s="79"/>
      <c r="K113" s="90" t="s">
        <v>10</v>
      </c>
    </row>
    <row r="114" spans="3:11" x14ac:dyDescent="0.2">
      <c r="C114" s="94"/>
      <c r="E114" s="12"/>
      <c r="F114" s="13" t="s">
        <v>111</v>
      </c>
      <c r="G114" s="66">
        <f>'Benchmarking Calculations'!G80</f>
        <v>0</v>
      </c>
      <c r="H114" s="52">
        <f>H113</f>
        <v>0</v>
      </c>
      <c r="I114" s="52">
        <f t="shared" ref="I114:J114" si="6">I113</f>
        <v>0</v>
      </c>
      <c r="J114" s="52">
        <f t="shared" si="6"/>
        <v>0</v>
      </c>
      <c r="K114" s="90" t="s">
        <v>26</v>
      </c>
    </row>
    <row r="115" spans="3:11" x14ac:dyDescent="0.2">
      <c r="C115" s="94"/>
      <c r="E115" s="104" t="s">
        <v>112</v>
      </c>
      <c r="F115" s="13" t="s">
        <v>113</v>
      </c>
      <c r="G115" s="38">
        <f>'Benchmarking Calculations'!G81</f>
        <v>15993375.58</v>
      </c>
      <c r="H115" s="38">
        <f>'Benchmarking Calculations'!H81</f>
        <v>17245086.349999998</v>
      </c>
      <c r="I115" s="52">
        <f t="shared" ref="I115:J115" si="7">I35</f>
        <v>18695670.68</v>
      </c>
      <c r="J115" s="52">
        <f t="shared" si="7"/>
        <v>20488479</v>
      </c>
      <c r="K115" s="90" t="s">
        <v>26</v>
      </c>
    </row>
    <row r="116" spans="3:11" x14ac:dyDescent="0.2">
      <c r="C116" s="94"/>
      <c r="F116" s="13"/>
      <c r="G116" s="38"/>
      <c r="H116" s="53"/>
      <c r="I116" s="15"/>
      <c r="K116" s="90"/>
    </row>
    <row r="117" spans="3:11" x14ac:dyDescent="0.2">
      <c r="C117" s="94"/>
      <c r="D117" s="8" t="s">
        <v>114</v>
      </c>
      <c r="F117" s="2"/>
      <c r="G117" s="38"/>
      <c r="H117" s="53"/>
      <c r="K117" s="90"/>
    </row>
    <row r="118" spans="3:11" x14ac:dyDescent="0.2">
      <c r="C118" s="94"/>
      <c r="F118" s="9">
        <v>5014</v>
      </c>
      <c r="G118" s="38">
        <f>G47</f>
        <v>0</v>
      </c>
      <c r="H118" s="38">
        <f t="shared" ref="H118:J118" si="8">H47</f>
        <v>0</v>
      </c>
      <c r="I118" s="38">
        <f t="shared" si="8"/>
        <v>0</v>
      </c>
      <c r="J118" s="38">
        <f t="shared" si="8"/>
        <v>0</v>
      </c>
      <c r="K118" s="90" t="s">
        <v>26</v>
      </c>
    </row>
    <row r="119" spans="3:11" x14ac:dyDescent="0.2">
      <c r="C119" s="94"/>
      <c r="F119" s="9">
        <v>5015</v>
      </c>
      <c r="G119" s="38">
        <f>G48</f>
        <v>0</v>
      </c>
      <c r="H119" s="38">
        <f t="shared" ref="H119:J119" si="9">H48</f>
        <v>0</v>
      </c>
      <c r="I119" s="38">
        <f t="shared" si="9"/>
        <v>0</v>
      </c>
      <c r="J119" s="38">
        <f t="shared" si="9"/>
        <v>0</v>
      </c>
      <c r="K119" s="90" t="s">
        <v>26</v>
      </c>
    </row>
    <row r="120" spans="3:11" x14ac:dyDescent="0.2">
      <c r="C120" s="94"/>
      <c r="F120" s="9">
        <v>5112</v>
      </c>
      <c r="G120" s="38">
        <f>G67</f>
        <v>0</v>
      </c>
      <c r="H120" s="38">
        <f t="shared" ref="H120:J120" si="10">H67</f>
        <v>0</v>
      </c>
      <c r="I120" s="38">
        <f t="shared" si="10"/>
        <v>0</v>
      </c>
      <c r="J120" s="38">
        <f t="shared" si="10"/>
        <v>0</v>
      </c>
      <c r="K120" s="90" t="s">
        <v>26</v>
      </c>
    </row>
    <row r="121" spans="3:11" x14ac:dyDescent="0.2">
      <c r="C121" s="94"/>
      <c r="E121" s="104" t="s">
        <v>115</v>
      </c>
      <c r="F121" s="13" t="s">
        <v>116</v>
      </c>
      <c r="G121" s="66">
        <f>'Benchmarking Calculations'!G87</f>
        <v>0</v>
      </c>
      <c r="H121" s="66">
        <f>H47+H48+H67</f>
        <v>0</v>
      </c>
      <c r="I121" s="66">
        <f t="shared" ref="I121:J121" si="11">I47+I48+I67</f>
        <v>0</v>
      </c>
      <c r="J121" s="66">
        <f t="shared" si="11"/>
        <v>0</v>
      </c>
      <c r="K121" s="105" t="s">
        <v>26</v>
      </c>
    </row>
    <row r="122" spans="3:11" x14ac:dyDescent="0.2">
      <c r="C122" s="94"/>
      <c r="E122" s="104" t="s">
        <v>117</v>
      </c>
      <c r="F122" s="13" t="s">
        <v>38</v>
      </c>
      <c r="G122" s="66">
        <f>'Benchmarking Calculations'!G88</f>
        <v>189278.46</v>
      </c>
      <c r="H122" s="66">
        <f>'Benchmarking Calculations'!H88</f>
        <v>203763.34</v>
      </c>
      <c r="I122" s="106">
        <f>'Benchmarking Calculations'!I88</f>
        <v>208589</v>
      </c>
      <c r="J122" s="106">
        <f>'Benchmarking Calculations'!J88</f>
        <v>208589</v>
      </c>
      <c r="K122" s="105" t="s">
        <v>10</v>
      </c>
    </row>
    <row r="123" spans="3:11" ht="13.5" thickBot="1" x14ac:dyDescent="0.25">
      <c r="C123" s="95"/>
      <c r="D123" s="51"/>
      <c r="E123" s="51"/>
      <c r="F123" s="96"/>
      <c r="G123" s="92"/>
      <c r="H123" s="97"/>
      <c r="I123" s="98"/>
      <c r="J123" s="51"/>
      <c r="K123" s="93"/>
    </row>
  </sheetData>
  <mergeCells count="8">
    <mergeCell ref="L40:L43"/>
    <mergeCell ref="H34:J34"/>
    <mergeCell ref="C2:K2"/>
    <mergeCell ref="C3:K3"/>
    <mergeCell ref="H8:J8"/>
    <mergeCell ref="H19:J19"/>
    <mergeCell ref="L20:L22"/>
    <mergeCell ref="G5:H5"/>
  </mergeCells>
  <pageMargins left="0.7" right="0.7" top="0.75" bottom="0.75" header="0.3" footer="0.3"/>
  <pageSetup orientation="portrait" r:id="rId1"/>
  <ignoredErrors>
    <ignoredError sqref="H114:J114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'Benchmarking Calculations'!$M$3:$BO$3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A01EA-B064-47CF-91F2-D3258BF448C1}">
  <sheetPr codeName="Sheet2"/>
  <dimension ref="A1:G62"/>
  <sheetViews>
    <sheetView zoomScale="115" zoomScaleNormal="115" workbookViewId="0">
      <selection activeCell="F21" sqref="F21"/>
    </sheetView>
  </sheetViews>
  <sheetFormatPr defaultColWidth="9.140625" defaultRowHeight="12.75" x14ac:dyDescent="0.2"/>
  <cols>
    <col min="1" max="1" width="35.42578125" style="188" bestFit="1" customWidth="1"/>
    <col min="2" max="5" width="16" style="188" bestFit="1" customWidth="1"/>
    <col min="6" max="7" width="12.7109375" style="188" customWidth="1"/>
    <col min="8" max="16384" width="9.140625" style="188"/>
  </cols>
  <sheetData>
    <row r="1" spans="1:5" ht="15.75" x14ac:dyDescent="0.25">
      <c r="A1" s="186" t="s">
        <v>262</v>
      </c>
      <c r="B1" s="187" t="s">
        <v>263</v>
      </c>
    </row>
    <row r="3" spans="1:5" x14ac:dyDescent="0.2">
      <c r="A3" s="242" t="s">
        <v>264</v>
      </c>
      <c r="B3" s="242"/>
      <c r="C3" s="242"/>
      <c r="D3" s="242"/>
      <c r="E3" s="242"/>
    </row>
    <row r="4" spans="1:5" x14ac:dyDescent="0.2">
      <c r="A4" s="190" t="s">
        <v>265</v>
      </c>
      <c r="B4" s="190">
        <v>2023</v>
      </c>
      <c r="C4" s="190">
        <v>2024</v>
      </c>
      <c r="D4" s="190">
        <v>2025</v>
      </c>
      <c r="E4" s="190">
        <v>2026</v>
      </c>
    </row>
    <row r="5" spans="1:5" x14ac:dyDescent="0.2">
      <c r="A5" s="191" t="s">
        <v>266</v>
      </c>
      <c r="B5" s="192">
        <v>429855843.9997468</v>
      </c>
      <c r="C5" s="192">
        <v>452835509.00492609</v>
      </c>
      <c r="D5" s="193">
        <v>444972212.90665436</v>
      </c>
      <c r="E5" s="193">
        <v>448377107.1259684</v>
      </c>
    </row>
    <row r="6" spans="1:5" x14ac:dyDescent="0.2">
      <c r="A6" s="191" t="s">
        <v>267</v>
      </c>
      <c r="B6" s="192">
        <v>159307882.99846882</v>
      </c>
      <c r="C6" s="192">
        <v>165653054.00132427</v>
      </c>
      <c r="D6" s="193">
        <v>161805673.95154744</v>
      </c>
      <c r="E6" s="193">
        <v>162071320.30087325</v>
      </c>
    </row>
    <row r="7" spans="1:5" x14ac:dyDescent="0.2">
      <c r="A7" s="191" t="s">
        <v>268</v>
      </c>
      <c r="B7" s="192">
        <v>523840740.00131106</v>
      </c>
      <c r="C7" s="192">
        <v>525761727.99839741</v>
      </c>
      <c r="D7" s="193">
        <v>507933867.69208497</v>
      </c>
      <c r="E7" s="193">
        <v>497570107.03472197</v>
      </c>
    </row>
    <row r="8" spans="1:5" x14ac:dyDescent="0.2">
      <c r="A8" s="191" t="s">
        <v>292</v>
      </c>
      <c r="B8" s="192">
        <v>103677540.99999988</v>
      </c>
      <c r="C8" s="192">
        <v>108051126.99999952</v>
      </c>
      <c r="D8" s="193">
        <v>108051126.57999998</v>
      </c>
      <c r="E8" s="193">
        <v>108051126.57999998</v>
      </c>
    </row>
    <row r="9" spans="1:5" x14ac:dyDescent="0.2">
      <c r="A9" s="190" t="s">
        <v>269</v>
      </c>
      <c r="B9" s="194">
        <f>SUM(B5:B8)</f>
        <v>1216682007.9995265</v>
      </c>
      <c r="C9" s="194">
        <f t="shared" ref="C9:E9" si="0">SUM(C5:C8)</f>
        <v>1252301418.0046473</v>
      </c>
      <c r="D9" s="194">
        <f t="shared" si="0"/>
        <v>1222762881.1302867</v>
      </c>
      <c r="E9" s="194">
        <f t="shared" si="0"/>
        <v>1216069661.0415635</v>
      </c>
    </row>
    <row r="11" spans="1:5" x14ac:dyDescent="0.2">
      <c r="A11" s="242" t="s">
        <v>270</v>
      </c>
      <c r="B11" s="242"/>
      <c r="C11" s="242"/>
      <c r="D11" s="188" t="s">
        <v>299</v>
      </c>
    </row>
    <row r="12" spans="1:5" x14ac:dyDescent="0.2">
      <c r="A12" s="190" t="s">
        <v>271</v>
      </c>
      <c r="B12" s="190" t="s">
        <v>272</v>
      </c>
      <c r="C12" s="190" t="s">
        <v>273</v>
      </c>
      <c r="D12" s="232">
        <v>54668</v>
      </c>
    </row>
    <row r="13" spans="1:5" x14ac:dyDescent="0.2">
      <c r="A13" s="191">
        <v>2013</v>
      </c>
      <c r="B13" s="232">
        <f>AVERAGE(D12:D13)</f>
        <v>55911.5</v>
      </c>
      <c r="C13" s="195"/>
      <c r="D13" s="232">
        <v>57155</v>
      </c>
    </row>
    <row r="14" spans="1:5" x14ac:dyDescent="0.2">
      <c r="A14" s="191">
        <v>2014</v>
      </c>
      <c r="B14" s="232">
        <f>AVERAGE(D13:D14)</f>
        <v>56350</v>
      </c>
      <c r="C14" s="195"/>
      <c r="D14" s="232">
        <v>55545</v>
      </c>
    </row>
    <row r="15" spans="1:5" x14ac:dyDescent="0.2">
      <c r="A15" s="191">
        <v>2015</v>
      </c>
      <c r="B15" s="192">
        <v>56638</v>
      </c>
      <c r="C15" s="195"/>
    </row>
    <row r="16" spans="1:5" x14ac:dyDescent="0.2">
      <c r="A16" s="191">
        <v>2016</v>
      </c>
      <c r="B16" s="192">
        <v>57903.5</v>
      </c>
      <c r="C16" s="195"/>
    </row>
    <row r="17" spans="1:7" x14ac:dyDescent="0.2">
      <c r="A17" s="191">
        <v>2017</v>
      </c>
      <c r="B17" s="192">
        <v>58368</v>
      </c>
      <c r="C17" s="195"/>
    </row>
    <row r="18" spans="1:7" x14ac:dyDescent="0.2">
      <c r="A18" s="191">
        <f t="shared" ref="A18:A26" si="1">+A17+1</f>
        <v>2018</v>
      </c>
      <c r="B18" s="192">
        <v>58922.5</v>
      </c>
      <c r="C18" s="195"/>
    </row>
    <row r="19" spans="1:7" x14ac:dyDescent="0.2">
      <c r="A19" s="191">
        <f t="shared" si="1"/>
        <v>2019</v>
      </c>
      <c r="B19" s="192">
        <v>59497</v>
      </c>
      <c r="C19" s="195"/>
    </row>
    <row r="20" spans="1:7" x14ac:dyDescent="0.2">
      <c r="A20" s="191">
        <f t="shared" si="1"/>
        <v>2020</v>
      </c>
      <c r="B20" s="192">
        <v>60197.5</v>
      </c>
      <c r="C20" s="195"/>
    </row>
    <row r="21" spans="1:7" x14ac:dyDescent="0.2">
      <c r="A21" s="191">
        <f t="shared" si="1"/>
        <v>2021</v>
      </c>
      <c r="B21" s="192">
        <v>61046</v>
      </c>
      <c r="C21" s="195"/>
    </row>
    <row r="22" spans="1:7" x14ac:dyDescent="0.2">
      <c r="A22" s="191">
        <f t="shared" si="1"/>
        <v>2022</v>
      </c>
      <c r="B22" s="192">
        <v>61974.5</v>
      </c>
      <c r="C22" s="195"/>
    </row>
    <row r="23" spans="1:7" x14ac:dyDescent="0.2">
      <c r="A23" s="191">
        <f t="shared" si="1"/>
        <v>2023</v>
      </c>
      <c r="B23" s="192">
        <v>62678</v>
      </c>
      <c r="C23" s="195"/>
    </row>
    <row r="24" spans="1:7" x14ac:dyDescent="0.2">
      <c r="A24" s="191">
        <f t="shared" si="1"/>
        <v>2024</v>
      </c>
      <c r="B24" s="192">
        <v>63198.5</v>
      </c>
      <c r="C24" s="196">
        <f>+B24/B14-1</f>
        <v>0.12153504880212962</v>
      </c>
    </row>
    <row r="25" spans="1:7" x14ac:dyDescent="0.2">
      <c r="A25" s="191">
        <f t="shared" si="1"/>
        <v>2025</v>
      </c>
      <c r="B25" s="192">
        <v>63976.113768817188</v>
      </c>
      <c r="C25" s="196">
        <f>+B25/B15-1</f>
        <v>0.12956166829367533</v>
      </c>
    </row>
    <row r="26" spans="1:7" x14ac:dyDescent="0.2">
      <c r="A26" s="191">
        <f t="shared" si="1"/>
        <v>2026</v>
      </c>
      <c r="B26" s="192">
        <v>64763.954386054073</v>
      </c>
      <c r="C26" s="196">
        <f>+B26/B16-1</f>
        <v>0.11848082388895453</v>
      </c>
    </row>
    <row r="27" spans="1:7" x14ac:dyDescent="0.2">
      <c r="A27" s="197"/>
      <c r="B27" s="198"/>
      <c r="C27" s="199"/>
    </row>
    <row r="29" spans="1:7" x14ac:dyDescent="0.2">
      <c r="B29" s="200"/>
      <c r="D29" s="200"/>
      <c r="E29" s="200"/>
      <c r="F29" s="200"/>
    </row>
    <row r="30" spans="1:7" ht="38.25" x14ac:dyDescent="0.2">
      <c r="A30" s="201" t="s">
        <v>274</v>
      </c>
      <c r="B30" s="202">
        <v>2026</v>
      </c>
      <c r="C30" s="202">
        <v>2025</v>
      </c>
      <c r="D30" s="202">
        <v>2024</v>
      </c>
      <c r="E30" s="203" t="s">
        <v>275</v>
      </c>
      <c r="F30" s="203" t="s">
        <v>276</v>
      </c>
      <c r="G30" s="188" t="s">
        <v>305</v>
      </c>
    </row>
    <row r="31" spans="1:7" x14ac:dyDescent="0.2">
      <c r="A31" s="204" t="s">
        <v>277</v>
      </c>
      <c r="B31" s="205">
        <f>(1+(+$C$35/$D$35-1)/4)*C35</f>
        <v>129.69831782776527</v>
      </c>
      <c r="C31" s="234">
        <v>127.2</v>
      </c>
      <c r="D31" s="233">
        <v>122.8</v>
      </c>
      <c r="E31" s="206">
        <v>119.1</v>
      </c>
      <c r="F31" s="206">
        <v>114.3</v>
      </c>
    </row>
    <row r="32" spans="1:7" x14ac:dyDescent="0.2">
      <c r="A32" s="204" t="s">
        <v>278</v>
      </c>
      <c r="B32" s="205">
        <f>(1+(+$C$35/$D$35-1)/4)*B31</f>
        <v>130.75819317374439</v>
      </c>
      <c r="C32" s="205">
        <f>(1+(+$D$35/$E$35-1)/4)*C31</f>
        <v>128.15985114740542</v>
      </c>
      <c r="D32" s="233">
        <v>124.3</v>
      </c>
      <c r="E32" s="206">
        <v>120.4</v>
      </c>
      <c r="F32" s="206">
        <v>116.1</v>
      </c>
    </row>
    <row r="33" spans="1:7" x14ac:dyDescent="0.2">
      <c r="A33" s="204" t="s">
        <v>279</v>
      </c>
      <c r="B33" s="205">
        <f>(1+(+$C$35/$D$35-1)/4)*B32</f>
        <v>131.82672966327439</v>
      </c>
      <c r="C33" s="205">
        <f>(1+(+$D$35/$E$35-1)/4)*C32</f>
        <v>129.12694533117227</v>
      </c>
      <c r="D33" s="233">
        <v>125.2</v>
      </c>
      <c r="E33" s="206">
        <v>121.4</v>
      </c>
      <c r="F33" s="206">
        <v>117.1</v>
      </c>
    </row>
    <row r="34" spans="1:7" x14ac:dyDescent="0.2">
      <c r="A34" s="204" t="s">
        <v>280</v>
      </c>
      <c r="B34" s="205">
        <f>(1+(+$C$35/$D$35-1)/4)*B33</f>
        <v>132.90399807393104</v>
      </c>
      <c r="C34" s="205">
        <f>(1+(+$D$35/$E$35-1)/4)*C33</f>
        <v>130.10133720724997</v>
      </c>
      <c r="D34" s="233">
        <v>126</v>
      </c>
      <c r="E34" s="233">
        <v>122.8</v>
      </c>
      <c r="F34" s="233">
        <v>118.4</v>
      </c>
    </row>
    <row r="35" spans="1:7" x14ac:dyDescent="0.2">
      <c r="A35" s="207" t="s">
        <v>281</v>
      </c>
      <c r="B35" s="208">
        <f>AVERAGE(B31:B34)</f>
        <v>131.29680968467875</v>
      </c>
      <c r="C35" s="208">
        <f>AVERAGE(C31:C34)</f>
        <v>128.64703342145691</v>
      </c>
      <c r="D35" s="208">
        <f>AVERAGE(D31:D34)</f>
        <v>124.575</v>
      </c>
      <c r="E35" s="208">
        <f>AVERAGE(E31:E34)</f>
        <v>120.925</v>
      </c>
      <c r="F35" s="208">
        <f>AVERAGE(F31:F34)</f>
        <v>116.47499999999999</v>
      </c>
    </row>
    <row r="36" spans="1:7" x14ac:dyDescent="0.2">
      <c r="A36" s="209" t="s">
        <v>273</v>
      </c>
      <c r="B36" s="210">
        <f>LN(B35/C35)</f>
        <v>2.0388003940537493E-2</v>
      </c>
      <c r="C36" s="210">
        <f>LN(C35/D35)</f>
        <v>3.2164534997539324E-2</v>
      </c>
      <c r="D36" s="210">
        <f>LN(D35/E35)</f>
        <v>2.9737425458421399E-2</v>
      </c>
      <c r="E36" s="211">
        <f>+E35/F35-1</f>
        <v>3.8205623524361521E-2</v>
      </c>
      <c r="F36" s="212"/>
    </row>
    <row r="37" spans="1:7" ht="15" x14ac:dyDescent="0.25">
      <c r="A37" s="213" t="s">
        <v>282</v>
      </c>
      <c r="D37" s="213" t="s">
        <v>282</v>
      </c>
    </row>
    <row r="39" spans="1:7" x14ac:dyDescent="0.2">
      <c r="A39" s="189" t="s">
        <v>19</v>
      </c>
      <c r="B39" s="202">
        <v>2026</v>
      </c>
      <c r="C39" s="202">
        <v>2025</v>
      </c>
      <c r="D39" s="202">
        <v>2024</v>
      </c>
      <c r="E39" s="203">
        <v>2023</v>
      </c>
      <c r="F39" s="203">
        <v>2022</v>
      </c>
      <c r="G39" s="203">
        <v>2021</v>
      </c>
    </row>
    <row r="40" spans="1:7" x14ac:dyDescent="0.2">
      <c r="A40" s="214" t="s">
        <v>293</v>
      </c>
      <c r="B40" s="215">
        <f>C40*(1+AVERAGE($D$41:$F$41))</f>
        <v>1353.9223852441619</v>
      </c>
      <c r="C40" s="215">
        <f>D40*(1+AVERAGE($D$41:$F$41))</f>
        <v>1306.3970772684986</v>
      </c>
      <c r="D40" s="216">
        <v>1260.54</v>
      </c>
      <c r="E40" s="216">
        <v>1205.0899999999999</v>
      </c>
      <c r="F40" s="216">
        <v>1165.33</v>
      </c>
      <c r="G40" s="216">
        <v>1130.21</v>
      </c>
    </row>
    <row r="41" spans="1:7" x14ac:dyDescent="0.2">
      <c r="A41" s="217" t="s">
        <v>273</v>
      </c>
      <c r="B41" s="210">
        <f>LN(B40/C40)</f>
        <v>3.5732824849269713E-2</v>
      </c>
      <c r="C41" s="210">
        <f>LN(C40/D40)</f>
        <v>3.5732824849269713E-2</v>
      </c>
      <c r="D41" s="210">
        <f>LN(D40/E40)</f>
        <v>4.4985947631224599E-2</v>
      </c>
      <c r="E41" s="210">
        <f>LN(E40/F40)</f>
        <v>3.354994424104038E-2</v>
      </c>
      <c r="F41" s="210">
        <f>LN(F40/G40)</f>
        <v>3.0600852543220418E-2</v>
      </c>
      <c r="G41" s="218"/>
    </row>
    <row r="42" spans="1:7" ht="15" x14ac:dyDescent="0.25">
      <c r="A42" s="213" t="s">
        <v>283</v>
      </c>
    </row>
    <row r="44" spans="1:7" ht="15" x14ac:dyDescent="0.25">
      <c r="A44" s="219" t="s">
        <v>186</v>
      </c>
      <c r="B44" s="220">
        <v>2023</v>
      </c>
      <c r="C44" s="220">
        <v>2024</v>
      </c>
      <c r="D44" s="220">
        <v>2025</v>
      </c>
      <c r="E44" s="220">
        <v>2026</v>
      </c>
    </row>
    <row r="45" spans="1:7" x14ac:dyDescent="0.2">
      <c r="A45" s="214" t="s">
        <v>284</v>
      </c>
      <c r="B45" s="221">
        <v>2256184.8450000002</v>
      </c>
      <c r="C45" s="221">
        <v>2400932.5800000005</v>
      </c>
      <c r="D45" s="221">
        <v>2560508.9301148211</v>
      </c>
      <c r="E45" s="221">
        <v>2749051.1617163699</v>
      </c>
    </row>
    <row r="46" spans="1:7" x14ac:dyDescent="0.2">
      <c r="A46" s="214" t="s">
        <v>285</v>
      </c>
      <c r="B46" s="221">
        <v>3204808.6500000004</v>
      </c>
      <c r="C46" s="221">
        <v>2914805.7499999995</v>
      </c>
      <c r="D46" s="221">
        <v>3107613.0499204732</v>
      </c>
      <c r="E46" s="221">
        <v>3435303.1332506877</v>
      </c>
    </row>
    <row r="47" spans="1:7" x14ac:dyDescent="0.2">
      <c r="A47" s="214" t="s">
        <v>294</v>
      </c>
      <c r="B47" s="221">
        <v>3244022.4150000005</v>
      </c>
      <c r="C47" s="221">
        <v>3376636.53</v>
      </c>
      <c r="D47" s="221">
        <v>3462710.6700000013</v>
      </c>
      <c r="E47" s="221">
        <v>3734662.0296999998</v>
      </c>
    </row>
    <row r="48" spans="1:7" x14ac:dyDescent="0.2">
      <c r="A48" s="214" t="s">
        <v>286</v>
      </c>
      <c r="B48" s="221">
        <v>13675.23</v>
      </c>
      <c r="C48" s="221">
        <v>209385.06</v>
      </c>
      <c r="D48" s="221">
        <v>221117.98813486178</v>
      </c>
      <c r="E48" s="221">
        <v>511153.64290434401</v>
      </c>
    </row>
    <row r="49" spans="1:5" x14ac:dyDescent="0.2">
      <c r="A49" s="214" t="s">
        <v>287</v>
      </c>
      <c r="B49" s="221">
        <v>7275074.8600000022</v>
      </c>
      <c r="C49" s="221">
        <v>8395273.9900000002</v>
      </c>
      <c r="D49" s="221">
        <v>9343720.0418298449</v>
      </c>
      <c r="E49" s="221">
        <v>10058309.0324286</v>
      </c>
    </row>
    <row r="50" spans="1:5" ht="15" x14ac:dyDescent="0.25">
      <c r="A50" s="222" t="s">
        <v>288</v>
      </c>
      <c r="B50" s="223">
        <f>SUM(B45:B49)</f>
        <v>15993766.000000004</v>
      </c>
      <c r="C50" s="223">
        <f>SUM(C45:C49)</f>
        <v>17297033.91</v>
      </c>
      <c r="D50" s="223">
        <f>SUM(D45:D49)</f>
        <v>18695670.68</v>
      </c>
      <c r="E50" s="223">
        <f>SUM(E45:E49)</f>
        <v>20488479</v>
      </c>
    </row>
    <row r="51" spans="1:5" ht="15" x14ac:dyDescent="0.25">
      <c r="A51" s="222" t="s">
        <v>289</v>
      </c>
      <c r="B51" s="223">
        <v>15993766.080000004</v>
      </c>
      <c r="C51" s="223">
        <f>SUM(C50:C50)</f>
        <v>17297033.91</v>
      </c>
      <c r="D51" s="223">
        <f>SUM(D50:D50)</f>
        <v>18695670.68</v>
      </c>
      <c r="E51" s="223">
        <f>SUM(E50:E50)</f>
        <v>20488479</v>
      </c>
    </row>
    <row r="52" spans="1:5" x14ac:dyDescent="0.2">
      <c r="A52" s="224" t="s">
        <v>290</v>
      </c>
      <c r="B52" s="224">
        <f>B50-B51</f>
        <v>-8.0000000074505806E-2</v>
      </c>
      <c r="C52" s="224">
        <f>C50-C51</f>
        <v>0</v>
      </c>
      <c r="D52" s="225" t="s">
        <v>291</v>
      </c>
      <c r="E52" s="225" t="s">
        <v>291</v>
      </c>
    </row>
    <row r="54" spans="1:5" x14ac:dyDescent="0.2">
      <c r="A54" s="227"/>
      <c r="B54" s="226"/>
    </row>
    <row r="55" spans="1:5" x14ac:dyDescent="0.2">
      <c r="B55" s="226"/>
    </row>
    <row r="56" spans="1:5" x14ac:dyDescent="0.2">
      <c r="B56" s="226"/>
    </row>
    <row r="57" spans="1:5" x14ac:dyDescent="0.2">
      <c r="B57" s="226"/>
    </row>
    <row r="58" spans="1:5" x14ac:dyDescent="0.2">
      <c r="B58" s="226"/>
    </row>
    <row r="59" spans="1:5" x14ac:dyDescent="0.2">
      <c r="B59" s="226"/>
    </row>
    <row r="60" spans="1:5" x14ac:dyDescent="0.2">
      <c r="B60" s="228"/>
    </row>
    <row r="61" spans="1:5" x14ac:dyDescent="0.2">
      <c r="A61" s="227"/>
      <c r="B61" s="226"/>
    </row>
    <row r="62" spans="1:5" x14ac:dyDescent="0.2">
      <c r="A62" s="227"/>
      <c r="B62" s="228"/>
    </row>
  </sheetData>
  <mergeCells count="2">
    <mergeCell ref="A3:E3"/>
    <mergeCell ref="A11:C11"/>
  </mergeCells>
  <hyperlinks>
    <hyperlink ref="A42" r:id="rId1" xr:uid="{9DFC7F64-4AA8-4575-B78A-316E43F93794}"/>
    <hyperlink ref="D37" r:id="rId2" xr:uid="{16E68F5C-3163-41AB-B439-E5805CDE368B}"/>
    <hyperlink ref="A37" r:id="rId3" xr:uid="{15414F0C-6089-41BB-AE72-7EFB9B5B1E2A}"/>
  </hyperlinks>
  <pageMargins left="0.7" right="0.7" top="0.75" bottom="0.7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J1268"/>
  <sheetViews>
    <sheetView tabSelected="1" zoomScale="90" zoomScaleNormal="90" workbookViewId="0">
      <pane ySplit="5" topLeftCell="A6" activePane="bottomLeft" state="frozen"/>
      <selection activeCell="G33" sqref="G33"/>
      <selection pane="bottomLeft" activeCell="I23" sqref="I23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42578125" customWidth="1"/>
    <col min="4" max="4" width="7" customWidth="1"/>
    <col min="5" max="5" width="55.42578125" style="2" customWidth="1"/>
    <col min="6" max="10" width="16" customWidth="1"/>
    <col min="11" max="11" width="9.85546875" style="2" customWidth="1"/>
    <col min="12" max="12" width="9.140625" style="69" customWidth="1"/>
    <col min="13" max="13" width="16.140625" style="69" customWidth="1"/>
    <col min="14" max="14" width="15.85546875" customWidth="1"/>
    <col min="15" max="15" width="18.140625" style="69" customWidth="1"/>
    <col min="16" max="16" width="14.42578125" style="69" customWidth="1"/>
    <col min="17" max="17" width="17.140625" style="69" customWidth="1"/>
    <col min="18" max="19" width="14.42578125" style="69" customWidth="1"/>
    <col min="20" max="20" width="17.140625" style="69" customWidth="1"/>
    <col min="21" max="21" width="21.42578125" style="69" customWidth="1"/>
    <col min="22" max="22" width="21" style="69" customWidth="1"/>
    <col min="23" max="23" width="19.42578125" style="69" customWidth="1"/>
    <col min="24" max="24" width="14.42578125" style="69" customWidth="1"/>
    <col min="25" max="25" width="16.42578125" style="69" customWidth="1"/>
    <col min="26" max="26" width="15.42578125" style="69" customWidth="1"/>
    <col min="27" max="27" width="19.42578125" style="69" customWidth="1"/>
    <col min="28" max="28" width="18.85546875" style="69" customWidth="1"/>
    <col min="29" max="29" width="14.42578125" style="69" customWidth="1"/>
    <col min="30" max="30" width="18.42578125" style="69" customWidth="1"/>
    <col min="31" max="31" width="14.42578125" style="69" customWidth="1"/>
    <col min="32" max="32" width="17.42578125" style="69" customWidth="1"/>
    <col min="33" max="33" width="16.5703125" style="69" customWidth="1"/>
    <col min="34" max="34" width="18.5703125" style="69" customWidth="1"/>
    <col min="35" max="35" width="16.5703125" style="69" customWidth="1"/>
    <col min="36" max="37" width="13.42578125" style="69" customWidth="1"/>
    <col min="38" max="38" width="19.140625" style="69" customWidth="1"/>
    <col min="39" max="39" width="15.85546875" style="69" customWidth="1"/>
    <col min="40" max="40" width="17.42578125" style="69" customWidth="1"/>
    <col min="41" max="41" width="18" style="69" customWidth="1"/>
    <col min="42" max="42" width="17.42578125" style="69" customWidth="1"/>
    <col min="43" max="43" width="13.42578125" style="69" customWidth="1"/>
    <col min="44" max="44" width="17.42578125" style="69" customWidth="1"/>
    <col min="45" max="45" width="18.140625" style="69" customWidth="1"/>
    <col min="46" max="46" width="21.42578125" style="69" customWidth="1"/>
    <col min="47" max="47" width="18.42578125" style="69" customWidth="1"/>
    <col min="48" max="48" width="18" style="69" customWidth="1"/>
    <col min="49" max="52" width="13.42578125" style="69" customWidth="1"/>
    <col min="53" max="53" width="14.85546875" style="69" customWidth="1"/>
    <col min="54" max="54" width="15.85546875" style="69" customWidth="1"/>
    <col min="55" max="55" width="16.42578125" style="69" customWidth="1"/>
    <col min="56" max="56" width="16.140625" style="69" customWidth="1"/>
    <col min="57" max="60" width="13.42578125" style="69" customWidth="1"/>
    <col min="61" max="61" width="15.42578125" style="69" customWidth="1"/>
    <col min="62" max="63" width="14.5703125" style="69" customWidth="1"/>
    <col min="64" max="64" width="16.140625" style="69" customWidth="1"/>
    <col min="65" max="67" width="13.42578125" style="69" customWidth="1"/>
    <col min="68" max="68" width="13.42578125" customWidth="1"/>
    <col min="69" max="69" width="17.140625" customWidth="1"/>
    <col min="70" max="73" width="13.42578125" customWidth="1"/>
    <col min="74" max="139" width="9.140625" customWidth="1"/>
    <col min="140" max="140" width="9.140625" style="47" customWidth="1"/>
  </cols>
  <sheetData>
    <row r="1" spans="1:140" ht="24" thickBot="1" x14ac:dyDescent="0.4">
      <c r="A1" s="247" t="s">
        <v>118</v>
      </c>
      <c r="B1" s="247"/>
      <c r="C1" s="247"/>
      <c r="D1" s="247"/>
      <c r="E1" s="247"/>
      <c r="F1" s="247"/>
      <c r="G1" s="247"/>
      <c r="H1" s="247"/>
      <c r="I1" s="247"/>
      <c r="J1" s="247"/>
      <c r="L1" s="75"/>
      <c r="M1" s="243" t="s">
        <v>119</v>
      </c>
      <c r="N1" s="244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3"/>
      <c r="BQ1" s="3"/>
      <c r="BR1" s="3"/>
      <c r="BS1" s="3"/>
      <c r="BT1" s="3"/>
      <c r="BU1" s="3"/>
    </row>
    <row r="2" spans="1:140" ht="21" thickTop="1" thickBot="1" x14ac:dyDescent="0.4">
      <c r="A2" s="1"/>
      <c r="B2" s="1"/>
      <c r="N2" s="157"/>
      <c r="O2" s="157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  <c r="AW2" s="158"/>
      <c r="AX2" s="158"/>
      <c r="AY2" s="158"/>
      <c r="AZ2" s="158"/>
      <c r="BA2" s="158"/>
      <c r="BB2" s="158"/>
      <c r="BC2" s="158"/>
      <c r="BD2" s="158"/>
      <c r="BE2" s="158"/>
      <c r="BF2" s="158"/>
      <c r="BG2" s="158"/>
      <c r="BH2" s="158"/>
      <c r="BI2" s="158"/>
      <c r="BJ2" s="158"/>
      <c r="BK2" s="158"/>
      <c r="BL2" s="158"/>
      <c r="BM2" s="158"/>
      <c r="BN2" s="158"/>
      <c r="BO2" s="158"/>
    </row>
    <row r="3" spans="1:140" s="108" customFormat="1" ht="36.950000000000003" customHeight="1" thickBot="1" x14ac:dyDescent="0.3">
      <c r="B3" s="248" t="s">
        <v>120</v>
      </c>
      <c r="C3" s="248"/>
      <c r="D3" s="123"/>
      <c r="E3" s="145" t="str">
        <f>'Model Inputs'!F5</f>
        <v>Entegrus Powerlines Inc.</v>
      </c>
      <c r="K3" s="4"/>
      <c r="L3" s="108">
        <v>1</v>
      </c>
      <c r="M3" s="108" t="s">
        <v>121</v>
      </c>
      <c r="N3" s="159" t="s">
        <v>2</v>
      </c>
      <c r="O3" s="159" t="s">
        <v>122</v>
      </c>
      <c r="P3" s="159" t="s">
        <v>123</v>
      </c>
      <c r="Q3" s="159" t="s">
        <v>124</v>
      </c>
      <c r="R3" s="159" t="s">
        <v>125</v>
      </c>
      <c r="S3" s="159" t="s">
        <v>126</v>
      </c>
      <c r="T3" s="159" t="s">
        <v>127</v>
      </c>
      <c r="U3" s="159" t="s">
        <v>128</v>
      </c>
      <c r="V3" s="159" t="s">
        <v>129</v>
      </c>
      <c r="W3" s="159" t="s">
        <v>130</v>
      </c>
      <c r="X3" s="159" t="s">
        <v>131</v>
      </c>
      <c r="Y3" s="159" t="s">
        <v>132</v>
      </c>
      <c r="Z3" s="159" t="s">
        <v>133</v>
      </c>
      <c r="AA3" s="159" t="s">
        <v>134</v>
      </c>
      <c r="AB3" s="159" t="s">
        <v>135</v>
      </c>
      <c r="AC3" s="159" t="s">
        <v>136</v>
      </c>
      <c r="AD3" s="159" t="s">
        <v>137</v>
      </c>
      <c r="AE3" s="159" t="s">
        <v>138</v>
      </c>
      <c r="AF3" s="159" t="s">
        <v>139</v>
      </c>
      <c r="AG3" s="159" t="s">
        <v>140</v>
      </c>
      <c r="AH3" s="159" t="s">
        <v>141</v>
      </c>
      <c r="AI3" s="159" t="s">
        <v>142</v>
      </c>
      <c r="AJ3" s="159" t="s">
        <v>143</v>
      </c>
      <c r="AK3" s="159" t="s">
        <v>144</v>
      </c>
      <c r="AL3" s="159" t="s">
        <v>145</v>
      </c>
      <c r="AM3" s="159" t="s">
        <v>146</v>
      </c>
      <c r="AN3" s="159" t="s">
        <v>147</v>
      </c>
      <c r="AO3" s="159" t="s">
        <v>148</v>
      </c>
      <c r="AP3" s="159" t="s">
        <v>149</v>
      </c>
      <c r="AQ3" s="159" t="s">
        <v>150</v>
      </c>
      <c r="AR3" s="159" t="s">
        <v>151</v>
      </c>
      <c r="AS3" s="159" t="s">
        <v>152</v>
      </c>
      <c r="AT3" s="159" t="s">
        <v>153</v>
      </c>
      <c r="AU3" s="159" t="s">
        <v>154</v>
      </c>
      <c r="AV3" s="159" t="s">
        <v>155</v>
      </c>
      <c r="AW3" s="159" t="s">
        <v>156</v>
      </c>
      <c r="AX3" s="159" t="s">
        <v>157</v>
      </c>
      <c r="AY3" s="159" t="s">
        <v>158</v>
      </c>
      <c r="AZ3" s="159" t="s">
        <v>159</v>
      </c>
      <c r="BA3" s="159" t="s">
        <v>160</v>
      </c>
      <c r="BB3" s="159" t="s">
        <v>161</v>
      </c>
      <c r="BC3" s="159" t="s">
        <v>162</v>
      </c>
      <c r="BD3" s="159" t="s">
        <v>163</v>
      </c>
      <c r="BE3" s="159" t="s">
        <v>164</v>
      </c>
      <c r="BF3" s="159" t="s">
        <v>165</v>
      </c>
      <c r="BG3" s="159" t="s">
        <v>166</v>
      </c>
      <c r="BH3" s="159" t="s">
        <v>167</v>
      </c>
      <c r="BI3" s="159" t="s">
        <v>168</v>
      </c>
      <c r="BJ3" s="159" t="s">
        <v>169</v>
      </c>
      <c r="BK3" s="159" t="s">
        <v>170</v>
      </c>
      <c r="BL3" s="159" t="s">
        <v>171</v>
      </c>
      <c r="BM3" s="159" t="s">
        <v>172</v>
      </c>
      <c r="BN3" s="159" t="s">
        <v>173</v>
      </c>
      <c r="BO3" s="159" t="s">
        <v>174</v>
      </c>
      <c r="BP3" s="154"/>
      <c r="BQ3" s="154"/>
      <c r="BR3" s="154"/>
      <c r="BS3" s="154"/>
      <c r="EJ3" s="129"/>
    </row>
    <row r="4" spans="1:140" s="151" customFormat="1" ht="32.1" customHeight="1" x14ac:dyDescent="0.25">
      <c r="E4" s="152"/>
      <c r="F4" s="249"/>
      <c r="G4" s="249"/>
      <c r="H4" s="185" t="s">
        <v>295</v>
      </c>
      <c r="I4" s="250" t="s">
        <v>175</v>
      </c>
      <c r="J4" s="251"/>
      <c r="K4" s="153"/>
      <c r="L4" s="173">
        <v>2</v>
      </c>
      <c r="N4" s="162"/>
      <c r="O4" s="155"/>
      <c r="P4" s="155"/>
      <c r="Q4" s="155"/>
      <c r="R4" s="155"/>
      <c r="S4" s="155"/>
      <c r="T4" s="155"/>
      <c r="U4" s="155"/>
      <c r="V4" s="160"/>
      <c r="W4" s="155"/>
      <c r="X4" s="155"/>
      <c r="Y4" s="155"/>
      <c r="Z4" s="155"/>
      <c r="AA4" s="160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</row>
    <row r="5" spans="1:140" ht="51" x14ac:dyDescent="0.2">
      <c r="A5" s="8"/>
      <c r="B5" s="178" t="s">
        <v>176</v>
      </c>
      <c r="C5" s="8"/>
      <c r="D5" s="179" t="s">
        <v>177</v>
      </c>
      <c r="E5" s="48" t="s">
        <v>178</v>
      </c>
      <c r="F5" s="180"/>
      <c r="G5" s="182">
        <f>'Model Inputs'!G6</f>
        <v>2023</v>
      </c>
      <c r="H5" s="182">
        <f>G5+1</f>
        <v>2024</v>
      </c>
      <c r="I5" s="181">
        <f t="shared" ref="I5:J5" si="0">H5+1</f>
        <v>2025</v>
      </c>
      <c r="J5" s="181">
        <f t="shared" si="0"/>
        <v>2026</v>
      </c>
      <c r="K5" s="163" t="s">
        <v>179</v>
      </c>
      <c r="L5" s="174">
        <v>3</v>
      </c>
      <c r="N5" s="161">
        <v>2023</v>
      </c>
      <c r="O5" s="161">
        <v>2023</v>
      </c>
      <c r="P5" s="161">
        <v>2023</v>
      </c>
      <c r="Q5" s="161">
        <v>2023</v>
      </c>
      <c r="R5" s="161">
        <v>2023</v>
      </c>
      <c r="S5" s="161">
        <v>2023</v>
      </c>
      <c r="T5" s="161">
        <v>2023</v>
      </c>
      <c r="U5" s="161">
        <v>2023</v>
      </c>
      <c r="V5" s="161">
        <v>2023</v>
      </c>
      <c r="W5" s="161">
        <v>2023</v>
      </c>
      <c r="X5" s="161">
        <v>2023</v>
      </c>
      <c r="Y5" s="161">
        <v>2023</v>
      </c>
      <c r="Z5" s="161">
        <v>2023</v>
      </c>
      <c r="AA5" s="161">
        <v>2023</v>
      </c>
      <c r="AB5" s="161">
        <v>2023</v>
      </c>
      <c r="AC5" s="161">
        <v>2023</v>
      </c>
      <c r="AD5" s="161">
        <v>2023</v>
      </c>
      <c r="AE5" s="161">
        <v>2023</v>
      </c>
      <c r="AF5" s="161">
        <v>2023</v>
      </c>
      <c r="AG5" s="161">
        <v>2023</v>
      </c>
      <c r="AH5" s="161">
        <v>2023</v>
      </c>
      <c r="AI5" s="161">
        <v>2023</v>
      </c>
      <c r="AJ5" s="161">
        <v>2023</v>
      </c>
      <c r="AK5" s="161">
        <v>2023</v>
      </c>
      <c r="AL5" s="161">
        <v>2023</v>
      </c>
      <c r="AM5" s="161">
        <v>2023</v>
      </c>
      <c r="AN5" s="161">
        <v>2023</v>
      </c>
      <c r="AO5" s="161">
        <v>2023</v>
      </c>
      <c r="AP5" s="161">
        <v>2023</v>
      </c>
      <c r="AQ5" s="161">
        <v>2023</v>
      </c>
      <c r="AR5" s="161">
        <v>2023</v>
      </c>
      <c r="AS5" s="161">
        <v>2023</v>
      </c>
      <c r="AT5" s="161">
        <v>2023</v>
      </c>
      <c r="AU5" s="161">
        <v>2023</v>
      </c>
      <c r="AV5" s="161">
        <v>2023</v>
      </c>
      <c r="AW5" s="161">
        <v>2023</v>
      </c>
      <c r="AX5" s="161">
        <v>2023</v>
      </c>
      <c r="AY5" s="161">
        <v>2023</v>
      </c>
      <c r="AZ5" s="161">
        <v>2023</v>
      </c>
      <c r="BA5" s="161">
        <v>2023</v>
      </c>
      <c r="BB5" s="161">
        <v>2023</v>
      </c>
      <c r="BC5" s="161">
        <v>2023</v>
      </c>
      <c r="BD5" s="161">
        <v>2023</v>
      </c>
      <c r="BE5" s="161">
        <v>2023</v>
      </c>
      <c r="BF5" s="161">
        <v>2023</v>
      </c>
      <c r="BG5" s="161">
        <v>2023</v>
      </c>
      <c r="BH5" s="161">
        <v>2023</v>
      </c>
      <c r="BI5" s="161">
        <v>2023</v>
      </c>
      <c r="BJ5" s="161">
        <v>2023</v>
      </c>
      <c r="BK5" s="161">
        <v>2023</v>
      </c>
      <c r="BL5" s="161">
        <v>2023</v>
      </c>
      <c r="BM5" s="161">
        <v>2023</v>
      </c>
      <c r="BN5" s="161">
        <v>2023</v>
      </c>
      <c r="BO5" s="161">
        <v>2023</v>
      </c>
      <c r="BW5" s="17"/>
    </row>
    <row r="6" spans="1:140" x14ac:dyDescent="0.2">
      <c r="B6" s="4"/>
      <c r="F6" s="5"/>
      <c r="G6" s="5"/>
      <c r="H6" s="5"/>
      <c r="I6" s="5"/>
      <c r="J6" s="5"/>
      <c r="L6" s="174">
        <v>4</v>
      </c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  <c r="AS6" s="144"/>
      <c r="AT6" s="144"/>
      <c r="AU6" s="144"/>
      <c r="AV6" s="144"/>
      <c r="AW6" s="144"/>
      <c r="AX6" s="144"/>
      <c r="AY6" s="144"/>
      <c r="AZ6" s="144"/>
      <c r="BA6" s="144"/>
      <c r="BB6" s="144"/>
      <c r="BC6" s="144"/>
      <c r="BD6" s="144"/>
      <c r="BE6" s="144"/>
      <c r="BF6" s="144"/>
      <c r="BG6" s="144"/>
      <c r="BH6" s="144"/>
      <c r="BI6" s="144"/>
      <c r="BJ6" s="144"/>
      <c r="BK6" s="144"/>
      <c r="BL6" s="144"/>
      <c r="BM6" s="144"/>
      <c r="BN6" s="144"/>
      <c r="BO6" s="144"/>
    </row>
    <row r="7" spans="1:140" ht="13.5" thickBot="1" x14ac:dyDescent="0.25">
      <c r="A7" s="245" t="s">
        <v>180</v>
      </c>
      <c r="B7" s="245"/>
      <c r="C7" s="245"/>
      <c r="D7" s="245"/>
      <c r="E7" s="245"/>
      <c r="F7" s="245"/>
      <c r="G7" s="245"/>
      <c r="H7" s="245"/>
      <c r="I7" s="245"/>
      <c r="J7" s="245"/>
      <c r="K7" s="38"/>
      <c r="L7" s="174">
        <v>5</v>
      </c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144"/>
      <c r="BB7" s="144"/>
      <c r="BC7" s="144"/>
      <c r="BD7" s="144"/>
      <c r="BE7" s="144"/>
      <c r="BF7" s="144"/>
      <c r="BG7" s="144"/>
      <c r="BH7" s="144"/>
      <c r="BI7" s="144"/>
      <c r="BJ7" s="144"/>
      <c r="BK7" s="144"/>
      <c r="BL7" s="144"/>
      <c r="BM7" s="144"/>
      <c r="BN7" s="144"/>
      <c r="BO7" s="144"/>
      <c r="BP7" s="6"/>
      <c r="BQ7" s="6"/>
      <c r="BR7" s="6"/>
      <c r="BS7" s="6"/>
      <c r="BT7" s="6"/>
      <c r="BU7" s="6"/>
      <c r="BV7" s="6"/>
      <c r="BW7" s="6"/>
      <c r="BX7" s="6"/>
    </row>
    <row r="8" spans="1:140" ht="25.5" customHeight="1" thickTop="1" x14ac:dyDescent="0.2">
      <c r="A8" s="7"/>
      <c r="L8" s="174">
        <v>6</v>
      </c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</row>
    <row r="9" spans="1:140" x14ac:dyDescent="0.2">
      <c r="A9" s="7"/>
      <c r="B9" s="2">
        <v>1</v>
      </c>
      <c r="C9" s="8" t="s">
        <v>181</v>
      </c>
      <c r="D9" s="8"/>
      <c r="L9" s="174">
        <v>7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</row>
    <row r="10" spans="1:140" outlineLevel="1" x14ac:dyDescent="0.2">
      <c r="A10" s="7"/>
      <c r="B10" s="2">
        <v>2</v>
      </c>
      <c r="C10" s="9">
        <v>5005</v>
      </c>
      <c r="D10" s="122">
        <v>2</v>
      </c>
      <c r="E10" s="9" t="s">
        <v>41</v>
      </c>
      <c r="F10" s="63"/>
      <c r="G10" s="63">
        <f t="shared" ref="G10:G41" si="1">HLOOKUP($E$3,$M$3:$BU$269,L10,TRUE)</f>
        <v>973291.54</v>
      </c>
      <c r="H10" s="60"/>
      <c r="I10" s="60"/>
      <c r="J10" s="60"/>
      <c r="K10" s="60"/>
      <c r="L10" s="174">
        <v>8</v>
      </c>
      <c r="N10" s="63">
        <v>10807886.199999999</v>
      </c>
      <c r="O10" s="63">
        <v>98655.8</v>
      </c>
      <c r="P10" s="63">
        <v>20450.41</v>
      </c>
      <c r="Q10" s="63">
        <v>781117</v>
      </c>
      <c r="R10" s="63">
        <v>0</v>
      </c>
      <c r="S10" s="63">
        <v>89004.46</v>
      </c>
      <c r="T10" s="63">
        <v>137361.92000000001</v>
      </c>
      <c r="U10" s="63">
        <v>0</v>
      </c>
      <c r="V10" s="63">
        <v>0</v>
      </c>
      <c r="W10" s="63">
        <v>128172.22</v>
      </c>
      <c r="X10" s="63">
        <v>2588696.7200000002</v>
      </c>
      <c r="Y10" s="63">
        <v>973291.54</v>
      </c>
      <c r="Z10" s="63">
        <v>2697068.29</v>
      </c>
      <c r="AA10" s="63">
        <v>303036.23</v>
      </c>
      <c r="AB10" s="63">
        <v>347643.57</v>
      </c>
      <c r="AC10" s="63">
        <v>67188.429999999993</v>
      </c>
      <c r="AD10" s="63">
        <v>243931.22</v>
      </c>
      <c r="AE10" s="63">
        <v>171703.07</v>
      </c>
      <c r="AF10" s="63">
        <v>1604934.49</v>
      </c>
      <c r="AG10" s="63">
        <v>128226.41</v>
      </c>
      <c r="AH10" s="63">
        <v>460826.07</v>
      </c>
      <c r="AI10" s="63">
        <v>0</v>
      </c>
      <c r="AJ10" s="63">
        <v>0</v>
      </c>
      <c r="AK10" s="63">
        <v>0</v>
      </c>
      <c r="AL10" s="63">
        <v>5277402.0999999996</v>
      </c>
      <c r="AM10" s="63">
        <v>0</v>
      </c>
      <c r="AN10" s="63">
        <v>347419.24</v>
      </c>
      <c r="AO10" s="63">
        <v>261007.61</v>
      </c>
      <c r="AP10" s="63">
        <v>113412.57</v>
      </c>
      <c r="AQ10" s="63">
        <v>0</v>
      </c>
      <c r="AR10" s="63">
        <v>2830544.61</v>
      </c>
      <c r="AS10" s="63">
        <v>0</v>
      </c>
      <c r="AT10" s="63">
        <v>491183.86</v>
      </c>
      <c r="AU10" s="63">
        <v>822453.86</v>
      </c>
      <c r="AV10" s="63">
        <v>41550.44</v>
      </c>
      <c r="AW10" s="63">
        <v>375877.24</v>
      </c>
      <c r="AX10" s="63">
        <v>214487.05</v>
      </c>
      <c r="AY10" s="63">
        <v>3687015.17</v>
      </c>
      <c r="AZ10" s="63">
        <v>530405.38</v>
      </c>
      <c r="BA10" s="63">
        <v>203575.75</v>
      </c>
      <c r="BB10" s="63">
        <v>162397.81</v>
      </c>
      <c r="BC10" s="63">
        <v>611583.98</v>
      </c>
      <c r="BD10" s="63">
        <v>51984.27</v>
      </c>
      <c r="BE10" s="63">
        <v>161569.18</v>
      </c>
      <c r="BF10" s="63">
        <v>0</v>
      </c>
      <c r="BG10" s="63">
        <v>413644.27</v>
      </c>
      <c r="BH10" s="63">
        <v>104180.18</v>
      </c>
      <c r="BI10" s="63">
        <v>19131130.68</v>
      </c>
      <c r="BJ10" s="63">
        <v>0</v>
      </c>
      <c r="BK10" s="63">
        <v>264929.34000000003</v>
      </c>
      <c r="BL10" s="63">
        <v>111221.22</v>
      </c>
      <c r="BM10" s="63">
        <v>0</v>
      </c>
      <c r="BN10" s="63">
        <v>3338893.78</v>
      </c>
      <c r="BO10" s="63">
        <v>1779192.68</v>
      </c>
      <c r="BP10" s="60"/>
      <c r="BQ10" s="60"/>
      <c r="BR10" s="60"/>
      <c r="BS10" s="60"/>
      <c r="BT10" s="60"/>
      <c r="BU10" s="60"/>
      <c r="BV10" s="60"/>
      <c r="BW10" s="60"/>
      <c r="BX10" s="60"/>
    </row>
    <row r="11" spans="1:140" outlineLevel="1" x14ac:dyDescent="0.2">
      <c r="A11" s="7"/>
      <c r="B11" s="2">
        <v>3</v>
      </c>
      <c r="C11" s="9">
        <v>5010</v>
      </c>
      <c r="D11" s="122">
        <v>3</v>
      </c>
      <c r="E11" s="9" t="s">
        <v>42</v>
      </c>
      <c r="F11" s="63"/>
      <c r="G11" s="63">
        <f t="shared" si="1"/>
        <v>137330.64000000001</v>
      </c>
      <c r="H11" s="11"/>
      <c r="I11" s="11"/>
      <c r="J11" s="11"/>
      <c r="K11" s="60"/>
      <c r="L11" s="174">
        <v>9</v>
      </c>
      <c r="N11" s="63">
        <v>13788991.300000001</v>
      </c>
      <c r="O11" s="63">
        <v>153247.91</v>
      </c>
      <c r="P11" s="63">
        <v>0</v>
      </c>
      <c r="Q11" s="63">
        <v>224310</v>
      </c>
      <c r="R11" s="63">
        <v>1546336.446</v>
      </c>
      <c r="S11" s="63">
        <v>222744.45</v>
      </c>
      <c r="T11" s="63">
        <v>13507.73</v>
      </c>
      <c r="U11" s="63">
        <v>0</v>
      </c>
      <c r="V11" s="63">
        <v>0</v>
      </c>
      <c r="W11" s="63">
        <v>0</v>
      </c>
      <c r="X11" s="63">
        <v>1466186.12</v>
      </c>
      <c r="Y11" s="63">
        <v>137330.64000000001</v>
      </c>
      <c r="Z11" s="63">
        <v>649126.51</v>
      </c>
      <c r="AA11" s="63">
        <v>52641.760000000002</v>
      </c>
      <c r="AB11" s="63">
        <v>24042.97</v>
      </c>
      <c r="AC11" s="63">
        <v>32845.120000000003</v>
      </c>
      <c r="AD11" s="63">
        <v>88599.28</v>
      </c>
      <c r="AE11" s="63">
        <v>0</v>
      </c>
      <c r="AF11" s="63">
        <v>673498.08</v>
      </c>
      <c r="AG11" s="63">
        <v>125126.93</v>
      </c>
      <c r="AH11" s="63">
        <v>0</v>
      </c>
      <c r="AI11" s="63">
        <v>0</v>
      </c>
      <c r="AJ11" s="63">
        <v>10842</v>
      </c>
      <c r="AK11" s="63">
        <v>0</v>
      </c>
      <c r="AL11" s="63">
        <v>1093030.3</v>
      </c>
      <c r="AM11" s="63">
        <v>3197359.33</v>
      </c>
      <c r="AN11" s="63">
        <v>76795.53</v>
      </c>
      <c r="AO11" s="63">
        <v>745563.71</v>
      </c>
      <c r="AP11" s="63">
        <v>0</v>
      </c>
      <c r="AQ11" s="63">
        <v>38658.11</v>
      </c>
      <c r="AR11" s="63">
        <v>3159908.26</v>
      </c>
      <c r="AS11" s="63">
        <v>483056.74</v>
      </c>
      <c r="AT11" s="63">
        <v>9362.3700000000008</v>
      </c>
      <c r="AU11" s="63">
        <v>12111.3</v>
      </c>
      <c r="AV11" s="63">
        <v>76827.570000000007</v>
      </c>
      <c r="AW11" s="63">
        <v>253761.89</v>
      </c>
      <c r="AX11" s="63">
        <v>0</v>
      </c>
      <c r="AY11" s="63">
        <v>1767388.33</v>
      </c>
      <c r="AZ11" s="63">
        <v>0</v>
      </c>
      <c r="BA11" s="63">
        <v>0</v>
      </c>
      <c r="BB11" s="63">
        <v>13427.05</v>
      </c>
      <c r="BC11" s="63">
        <v>419688.56</v>
      </c>
      <c r="BD11" s="63">
        <v>0</v>
      </c>
      <c r="BE11" s="63">
        <v>0</v>
      </c>
      <c r="BF11" s="63">
        <v>0</v>
      </c>
      <c r="BG11" s="63">
        <v>1036590.03</v>
      </c>
      <c r="BH11" s="63">
        <v>0</v>
      </c>
      <c r="BI11" s="63">
        <v>6099527.54</v>
      </c>
      <c r="BJ11" s="63">
        <v>13847</v>
      </c>
      <c r="BK11" s="63">
        <v>438035.01</v>
      </c>
      <c r="BL11" s="63">
        <v>0</v>
      </c>
      <c r="BM11" s="63">
        <v>0</v>
      </c>
      <c r="BN11" s="63">
        <v>1705682.22</v>
      </c>
      <c r="BO11" s="63">
        <v>1378718.45</v>
      </c>
      <c r="BP11" s="60"/>
      <c r="BQ11" s="60"/>
      <c r="BR11" s="60"/>
      <c r="BS11" s="60"/>
      <c r="BT11" s="60"/>
      <c r="BU11" s="60"/>
      <c r="BV11" s="60"/>
      <c r="BW11" s="60"/>
      <c r="BX11" s="60"/>
    </row>
    <row r="12" spans="1:140" outlineLevel="1" x14ac:dyDescent="0.2">
      <c r="A12" s="7"/>
      <c r="B12" s="2">
        <v>4</v>
      </c>
      <c r="C12" s="9">
        <v>5012</v>
      </c>
      <c r="D12" s="122">
        <v>4</v>
      </c>
      <c r="E12" s="9" t="s">
        <v>43</v>
      </c>
      <c r="F12" s="63"/>
      <c r="G12" s="63">
        <f t="shared" si="1"/>
        <v>0</v>
      </c>
      <c r="H12" s="11"/>
      <c r="I12" s="11"/>
      <c r="J12" s="11"/>
      <c r="K12" s="60"/>
      <c r="L12" s="174">
        <v>10</v>
      </c>
      <c r="N12" s="63">
        <v>0</v>
      </c>
      <c r="O12" s="63">
        <v>95262.33</v>
      </c>
      <c r="P12" s="63">
        <v>0</v>
      </c>
      <c r="Q12" s="63">
        <v>9662</v>
      </c>
      <c r="R12" s="63">
        <v>113803.47</v>
      </c>
      <c r="S12" s="63">
        <v>190292.69</v>
      </c>
      <c r="T12" s="63">
        <v>63905.69</v>
      </c>
      <c r="U12" s="63">
        <v>0</v>
      </c>
      <c r="V12" s="63">
        <v>0</v>
      </c>
      <c r="W12" s="63">
        <v>0</v>
      </c>
      <c r="X12" s="63">
        <v>554259.77</v>
      </c>
      <c r="Y12" s="63">
        <v>0</v>
      </c>
      <c r="Z12" s="63">
        <v>0</v>
      </c>
      <c r="AA12" s="63">
        <v>36862.910000000003</v>
      </c>
      <c r="AB12" s="63">
        <v>0</v>
      </c>
      <c r="AC12" s="63">
        <v>0</v>
      </c>
      <c r="AD12" s="63">
        <v>32970.92</v>
      </c>
      <c r="AE12" s="63">
        <v>32274.84</v>
      </c>
      <c r="AF12" s="63">
        <v>196083.77</v>
      </c>
      <c r="AG12" s="63">
        <v>26783.200000000001</v>
      </c>
      <c r="AH12" s="63">
        <v>42851.67</v>
      </c>
      <c r="AI12" s="63">
        <v>0</v>
      </c>
      <c r="AJ12" s="63">
        <v>0</v>
      </c>
      <c r="AK12" s="63">
        <v>0</v>
      </c>
      <c r="AL12" s="63">
        <v>1998591.66</v>
      </c>
      <c r="AM12" s="63">
        <v>2242897.83</v>
      </c>
      <c r="AN12" s="63">
        <v>59384.62</v>
      </c>
      <c r="AO12" s="63">
        <v>56347.7</v>
      </c>
      <c r="AP12" s="63">
        <v>0</v>
      </c>
      <c r="AQ12" s="63">
        <v>0</v>
      </c>
      <c r="AR12" s="63">
        <v>513102.56</v>
      </c>
      <c r="AS12" s="63">
        <v>0</v>
      </c>
      <c r="AT12" s="63">
        <v>54718.47</v>
      </c>
      <c r="AU12" s="63">
        <v>76240.09</v>
      </c>
      <c r="AV12" s="63">
        <v>0</v>
      </c>
      <c r="AW12" s="63">
        <v>86375.53</v>
      </c>
      <c r="AX12" s="63">
        <v>4090.5</v>
      </c>
      <c r="AY12" s="63">
        <v>391581.7</v>
      </c>
      <c r="AZ12" s="63">
        <v>0</v>
      </c>
      <c r="BA12" s="63">
        <v>231044.74</v>
      </c>
      <c r="BB12" s="63">
        <v>98947.18</v>
      </c>
      <c r="BC12" s="63">
        <v>675024.04</v>
      </c>
      <c r="BD12" s="63">
        <v>581</v>
      </c>
      <c r="BE12" s="63">
        <v>10222.969999999999</v>
      </c>
      <c r="BF12" s="63">
        <v>0</v>
      </c>
      <c r="BG12" s="63">
        <v>153647.93</v>
      </c>
      <c r="BH12" s="63">
        <v>0</v>
      </c>
      <c r="BI12" s="63">
        <v>136361.28</v>
      </c>
      <c r="BJ12" s="63">
        <v>0</v>
      </c>
      <c r="BK12" s="63">
        <v>13605.07</v>
      </c>
      <c r="BL12" s="63">
        <v>21667.23</v>
      </c>
      <c r="BM12" s="63">
        <v>0</v>
      </c>
      <c r="BN12" s="63">
        <v>88105.95</v>
      </c>
      <c r="BO12" s="63">
        <v>7570.61</v>
      </c>
      <c r="BP12" s="60"/>
      <c r="BQ12" s="60"/>
      <c r="BR12" s="60"/>
      <c r="BS12" s="60"/>
      <c r="BT12" s="60"/>
      <c r="BU12" s="60"/>
      <c r="BV12" s="60"/>
      <c r="BW12" s="60"/>
      <c r="BX12" s="60"/>
    </row>
    <row r="13" spans="1:140" outlineLevel="1" x14ac:dyDescent="0.2">
      <c r="A13" s="7"/>
      <c r="B13" s="2">
        <v>5</v>
      </c>
      <c r="C13" s="9">
        <v>5014</v>
      </c>
      <c r="D13" s="122">
        <v>5</v>
      </c>
      <c r="E13" s="9" t="s">
        <v>44</v>
      </c>
      <c r="F13" s="63"/>
      <c r="G13" s="63">
        <f t="shared" si="1"/>
        <v>0</v>
      </c>
      <c r="H13" s="11"/>
      <c r="I13" s="60"/>
      <c r="J13" s="60"/>
      <c r="K13" s="60"/>
      <c r="L13" s="174">
        <v>11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28701.65</v>
      </c>
      <c r="Y13" s="63">
        <v>0</v>
      </c>
      <c r="Z13" s="63">
        <v>273108.51</v>
      </c>
      <c r="AA13" s="63">
        <v>0</v>
      </c>
      <c r="AB13" s="63">
        <v>0</v>
      </c>
      <c r="AC13" s="63">
        <v>0</v>
      </c>
      <c r="AD13" s="63">
        <v>168854.69</v>
      </c>
      <c r="AE13" s="63">
        <v>47355.41</v>
      </c>
      <c r="AF13" s="63">
        <v>0</v>
      </c>
      <c r="AG13" s="63">
        <v>11208.52</v>
      </c>
      <c r="AH13" s="63">
        <v>14199.34</v>
      </c>
      <c r="AI13" s="63">
        <v>0</v>
      </c>
      <c r="AJ13" s="63">
        <v>0</v>
      </c>
      <c r="AK13" s="63">
        <v>55692.29</v>
      </c>
      <c r="AL13" s="63">
        <v>477108.32</v>
      </c>
      <c r="AM13" s="63">
        <v>344571.68</v>
      </c>
      <c r="AN13" s="63">
        <v>0</v>
      </c>
      <c r="AO13" s="63">
        <v>0</v>
      </c>
      <c r="AP13" s="63">
        <v>0</v>
      </c>
      <c r="AQ13" s="63">
        <v>0</v>
      </c>
      <c r="AR13" s="63">
        <v>0</v>
      </c>
      <c r="AS13" s="63">
        <v>0</v>
      </c>
      <c r="AT13" s="63">
        <v>0</v>
      </c>
      <c r="AU13" s="63">
        <v>4660.63</v>
      </c>
      <c r="AV13" s="63">
        <v>1015.78</v>
      </c>
      <c r="AW13" s="63">
        <v>0</v>
      </c>
      <c r="AX13" s="63">
        <v>0</v>
      </c>
      <c r="AY13" s="63">
        <v>167622.23000000001</v>
      </c>
      <c r="AZ13" s="63">
        <v>0</v>
      </c>
      <c r="BA13" s="63">
        <v>0</v>
      </c>
      <c r="BB13" s="63">
        <v>0</v>
      </c>
      <c r="BC13" s="63">
        <v>21565.4</v>
      </c>
      <c r="BD13" s="63">
        <v>0</v>
      </c>
      <c r="BE13" s="63">
        <v>0</v>
      </c>
      <c r="BF13" s="63">
        <v>0</v>
      </c>
      <c r="BG13" s="63">
        <v>0</v>
      </c>
      <c r="BH13" s="63">
        <v>0</v>
      </c>
      <c r="BI13" s="63">
        <v>168270.34</v>
      </c>
      <c r="BJ13" s="63">
        <v>0</v>
      </c>
      <c r="BK13" s="63">
        <v>0</v>
      </c>
      <c r="BL13" s="63">
        <v>0</v>
      </c>
      <c r="BM13" s="63">
        <v>0</v>
      </c>
      <c r="BN13" s="63">
        <v>649781.22</v>
      </c>
      <c r="BO13" s="63">
        <v>0</v>
      </c>
      <c r="BP13" s="60"/>
      <c r="BQ13" s="60"/>
      <c r="BR13" s="60"/>
      <c r="BS13" s="60"/>
      <c r="BT13" s="60"/>
      <c r="BU13" s="60"/>
      <c r="BV13" s="60"/>
      <c r="BW13" s="60"/>
      <c r="BX13" s="60"/>
    </row>
    <row r="14" spans="1:140" outlineLevel="1" x14ac:dyDescent="0.2">
      <c r="A14" s="7"/>
      <c r="B14" s="2">
        <v>6</v>
      </c>
      <c r="C14" s="9">
        <v>5015</v>
      </c>
      <c r="D14" s="122">
        <v>6</v>
      </c>
      <c r="E14" s="9" t="s">
        <v>45</v>
      </c>
      <c r="F14" s="63"/>
      <c r="G14" s="63">
        <f t="shared" si="1"/>
        <v>0</v>
      </c>
      <c r="H14" s="11"/>
      <c r="I14" s="60"/>
      <c r="J14" s="60"/>
      <c r="K14" s="60"/>
      <c r="L14" s="174">
        <v>12</v>
      </c>
      <c r="N14" s="63">
        <v>0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3">
        <v>0</v>
      </c>
      <c r="X14" s="63">
        <v>127497.53</v>
      </c>
      <c r="Y14" s="63">
        <v>0</v>
      </c>
      <c r="Z14" s="63">
        <v>21105.599999999999</v>
      </c>
      <c r="AA14" s="63">
        <v>0</v>
      </c>
      <c r="AB14" s="63">
        <v>0</v>
      </c>
      <c r="AC14" s="63">
        <v>0</v>
      </c>
      <c r="AD14" s="63">
        <v>59303.93</v>
      </c>
      <c r="AE14" s="63">
        <v>20329.63</v>
      </c>
      <c r="AF14" s="63">
        <v>0</v>
      </c>
      <c r="AG14" s="63">
        <v>79043.520000000004</v>
      </c>
      <c r="AH14" s="63">
        <v>18067.18</v>
      </c>
      <c r="AI14" s="63">
        <v>0</v>
      </c>
      <c r="AJ14" s="63">
        <v>0</v>
      </c>
      <c r="AK14" s="63">
        <v>15581.57</v>
      </c>
      <c r="AL14" s="63">
        <v>125952.69</v>
      </c>
      <c r="AM14" s="63">
        <v>73190.710000000006</v>
      </c>
      <c r="AN14" s="63">
        <v>0</v>
      </c>
      <c r="AO14" s="63">
        <v>0</v>
      </c>
      <c r="AP14" s="63">
        <v>0</v>
      </c>
      <c r="AQ14" s="63">
        <v>0</v>
      </c>
      <c r="AR14" s="63">
        <v>0</v>
      </c>
      <c r="AS14" s="63">
        <v>0</v>
      </c>
      <c r="AT14" s="63">
        <v>0</v>
      </c>
      <c r="AU14" s="63">
        <v>137899.24</v>
      </c>
      <c r="AV14" s="63">
        <v>810.61</v>
      </c>
      <c r="AW14" s="63">
        <v>0</v>
      </c>
      <c r="AX14" s="63">
        <v>0</v>
      </c>
      <c r="AY14" s="63">
        <v>61045.77</v>
      </c>
      <c r="AZ14" s="63">
        <v>0</v>
      </c>
      <c r="BA14" s="63">
        <v>0</v>
      </c>
      <c r="BB14" s="63">
        <v>0</v>
      </c>
      <c r="BC14" s="63">
        <v>12780.25</v>
      </c>
      <c r="BD14" s="63">
        <v>0</v>
      </c>
      <c r="BE14" s="63">
        <v>0</v>
      </c>
      <c r="BF14" s="63">
        <v>0</v>
      </c>
      <c r="BG14" s="63">
        <v>4642.5200000000004</v>
      </c>
      <c r="BH14" s="63">
        <v>0</v>
      </c>
      <c r="BI14" s="63">
        <v>34137.35</v>
      </c>
      <c r="BJ14" s="63">
        <v>0</v>
      </c>
      <c r="BK14" s="63">
        <v>0</v>
      </c>
      <c r="BL14" s="63">
        <v>0</v>
      </c>
      <c r="BM14" s="63">
        <v>0</v>
      </c>
      <c r="BN14" s="63">
        <v>718191.43</v>
      </c>
      <c r="BO14" s="63">
        <v>295107.28000000003</v>
      </c>
      <c r="BP14" s="60"/>
      <c r="BQ14" s="60"/>
      <c r="BR14" s="60"/>
      <c r="BS14" s="60"/>
      <c r="BT14" s="60"/>
      <c r="BU14" s="60"/>
      <c r="BV14" s="60"/>
      <c r="BW14" s="60"/>
      <c r="BX14" s="60"/>
    </row>
    <row r="15" spans="1:140" ht="19.5" outlineLevel="1" x14ac:dyDescent="0.35">
      <c r="A15" s="7"/>
      <c r="B15" s="2">
        <v>7</v>
      </c>
      <c r="C15" s="9">
        <v>5016</v>
      </c>
      <c r="D15" s="122">
        <v>7</v>
      </c>
      <c r="E15" s="9" t="s">
        <v>46</v>
      </c>
      <c r="F15" s="63"/>
      <c r="G15" s="63">
        <f t="shared" si="1"/>
        <v>80391.5</v>
      </c>
      <c r="H15" s="11"/>
      <c r="I15" s="61"/>
      <c r="J15" s="60"/>
      <c r="K15" s="60"/>
      <c r="L15" s="174">
        <v>13</v>
      </c>
      <c r="N15" s="63">
        <v>2765392.85</v>
      </c>
      <c r="O15" s="63">
        <v>42293.52</v>
      </c>
      <c r="P15" s="63">
        <v>16897.150000000001</v>
      </c>
      <c r="Q15" s="63">
        <v>0</v>
      </c>
      <c r="R15" s="63">
        <v>296060.95</v>
      </c>
      <c r="S15" s="63">
        <v>12708.82</v>
      </c>
      <c r="T15" s="63">
        <v>0</v>
      </c>
      <c r="U15" s="63">
        <v>4709.8</v>
      </c>
      <c r="V15" s="63">
        <v>0</v>
      </c>
      <c r="W15" s="63">
        <v>0</v>
      </c>
      <c r="X15" s="63">
        <v>145750.21</v>
      </c>
      <c r="Y15" s="63">
        <v>80391.5</v>
      </c>
      <c r="Z15" s="63">
        <v>0</v>
      </c>
      <c r="AA15" s="63">
        <v>3183</v>
      </c>
      <c r="AB15" s="63">
        <v>5455.11</v>
      </c>
      <c r="AC15" s="63">
        <v>0</v>
      </c>
      <c r="AD15" s="63">
        <v>0</v>
      </c>
      <c r="AE15" s="63">
        <v>0</v>
      </c>
      <c r="AF15" s="63">
        <v>527092.31000000006</v>
      </c>
      <c r="AG15" s="63">
        <v>0</v>
      </c>
      <c r="AH15" s="63">
        <v>258416.9</v>
      </c>
      <c r="AI15" s="63">
        <v>0</v>
      </c>
      <c r="AJ15" s="63">
        <v>0</v>
      </c>
      <c r="AK15" s="63">
        <v>174.76</v>
      </c>
      <c r="AL15" s="63">
        <v>4257246.55</v>
      </c>
      <c r="AM15" s="63">
        <v>809019.44</v>
      </c>
      <c r="AN15" s="63">
        <v>10001.56</v>
      </c>
      <c r="AO15" s="63">
        <v>84779.1</v>
      </c>
      <c r="AP15" s="63">
        <v>88418.93</v>
      </c>
      <c r="AQ15" s="63">
        <v>12005.08</v>
      </c>
      <c r="AR15" s="63">
        <v>118820.37</v>
      </c>
      <c r="AS15" s="63">
        <v>7325.3</v>
      </c>
      <c r="AT15" s="63">
        <v>73961.539999999994</v>
      </c>
      <c r="AU15" s="63">
        <v>0</v>
      </c>
      <c r="AV15" s="63">
        <v>0</v>
      </c>
      <c r="AW15" s="63">
        <v>0</v>
      </c>
      <c r="AX15" s="63">
        <v>40343.360000000001</v>
      </c>
      <c r="AY15" s="63">
        <v>40984.339999999997</v>
      </c>
      <c r="AZ15" s="63">
        <v>3507.7</v>
      </c>
      <c r="BA15" s="63">
        <v>0</v>
      </c>
      <c r="BB15" s="63">
        <v>8239.31</v>
      </c>
      <c r="BC15" s="63">
        <v>226154.6</v>
      </c>
      <c r="BD15" s="63">
        <v>12218.08</v>
      </c>
      <c r="BE15" s="63">
        <v>608.1</v>
      </c>
      <c r="BF15" s="63">
        <v>0</v>
      </c>
      <c r="BG15" s="63">
        <v>0</v>
      </c>
      <c r="BH15" s="63">
        <v>722.2</v>
      </c>
      <c r="BI15" s="63">
        <v>4802972.4400000004</v>
      </c>
      <c r="BJ15" s="63">
        <v>19564.189999999999</v>
      </c>
      <c r="BK15" s="63">
        <v>0</v>
      </c>
      <c r="BL15" s="63">
        <v>11908.14</v>
      </c>
      <c r="BM15" s="63">
        <v>0</v>
      </c>
      <c r="BN15" s="63">
        <v>187237.76000000001</v>
      </c>
      <c r="BO15" s="63">
        <v>0</v>
      </c>
      <c r="BP15" s="60"/>
      <c r="BQ15" s="60"/>
      <c r="BR15" s="60"/>
      <c r="BS15" s="60"/>
      <c r="BT15" s="60"/>
      <c r="BU15" s="60"/>
      <c r="BV15" s="60"/>
      <c r="BW15" s="60"/>
      <c r="BX15" s="60"/>
    </row>
    <row r="16" spans="1:140" outlineLevel="1" x14ac:dyDescent="0.2">
      <c r="A16" s="7"/>
      <c r="B16" s="2">
        <v>8</v>
      </c>
      <c r="C16" s="9">
        <v>5017</v>
      </c>
      <c r="D16" s="122">
        <v>8</v>
      </c>
      <c r="E16" s="9" t="s">
        <v>47</v>
      </c>
      <c r="F16" s="63"/>
      <c r="G16" s="63">
        <f t="shared" si="1"/>
        <v>146728.46</v>
      </c>
      <c r="H16" s="11"/>
      <c r="I16" s="60"/>
      <c r="J16" s="60"/>
      <c r="K16" s="60"/>
      <c r="L16" s="174">
        <v>14</v>
      </c>
      <c r="N16" s="63">
        <v>1566007.24</v>
      </c>
      <c r="O16" s="63">
        <v>15582.74</v>
      </c>
      <c r="P16" s="63">
        <v>0</v>
      </c>
      <c r="Q16" s="63">
        <v>53304</v>
      </c>
      <c r="R16" s="63">
        <v>601216.86</v>
      </c>
      <c r="S16" s="63">
        <v>20388.55</v>
      </c>
      <c r="T16" s="63">
        <v>25874.91</v>
      </c>
      <c r="U16" s="63">
        <v>1432</v>
      </c>
      <c r="V16" s="63">
        <v>1099.9000000000001</v>
      </c>
      <c r="W16" s="63">
        <v>0</v>
      </c>
      <c r="X16" s="63">
        <v>62082.64</v>
      </c>
      <c r="Y16" s="63">
        <v>146728.46</v>
      </c>
      <c r="Z16" s="63">
        <v>0</v>
      </c>
      <c r="AA16" s="63">
        <v>2368</v>
      </c>
      <c r="AB16" s="63">
        <v>1240</v>
      </c>
      <c r="AC16" s="63">
        <v>0</v>
      </c>
      <c r="AD16" s="63">
        <v>0</v>
      </c>
      <c r="AE16" s="63">
        <v>0</v>
      </c>
      <c r="AF16" s="63">
        <v>226588.02</v>
      </c>
      <c r="AG16" s="63">
        <v>3340.14</v>
      </c>
      <c r="AH16" s="63">
        <v>37694.22</v>
      </c>
      <c r="AI16" s="63">
        <v>0</v>
      </c>
      <c r="AJ16" s="63">
        <v>0</v>
      </c>
      <c r="AK16" s="63">
        <v>2479.59</v>
      </c>
      <c r="AL16" s="63">
        <v>1195113.1000000001</v>
      </c>
      <c r="AM16" s="63">
        <v>180037.44</v>
      </c>
      <c r="AN16" s="63">
        <v>14881.61</v>
      </c>
      <c r="AO16" s="63">
        <v>22471.9</v>
      </c>
      <c r="AP16" s="63">
        <v>514.28</v>
      </c>
      <c r="AQ16" s="63">
        <v>0</v>
      </c>
      <c r="AR16" s="63">
        <v>116445.82</v>
      </c>
      <c r="AS16" s="63">
        <v>10600.36</v>
      </c>
      <c r="AT16" s="63">
        <v>19743.060000000001</v>
      </c>
      <c r="AU16" s="63">
        <v>0</v>
      </c>
      <c r="AV16" s="63">
        <v>0</v>
      </c>
      <c r="AW16" s="63">
        <v>0</v>
      </c>
      <c r="AX16" s="63">
        <v>11000.04</v>
      </c>
      <c r="AY16" s="63">
        <v>5310.88</v>
      </c>
      <c r="AZ16" s="63">
        <v>26683.39</v>
      </c>
      <c r="BA16" s="63">
        <v>0</v>
      </c>
      <c r="BB16" s="63">
        <v>39.06</v>
      </c>
      <c r="BC16" s="63">
        <v>30062.34</v>
      </c>
      <c r="BD16" s="63">
        <v>48075.199999999997</v>
      </c>
      <c r="BE16" s="63">
        <v>0</v>
      </c>
      <c r="BF16" s="63">
        <v>0</v>
      </c>
      <c r="BG16" s="63">
        <v>81811.740000000005</v>
      </c>
      <c r="BH16" s="63">
        <v>21749.63</v>
      </c>
      <c r="BI16" s="63">
        <v>1389630.41</v>
      </c>
      <c r="BJ16" s="63">
        <v>30495.25</v>
      </c>
      <c r="BK16" s="63">
        <v>117361.8</v>
      </c>
      <c r="BL16" s="63">
        <v>20826.439999999999</v>
      </c>
      <c r="BM16" s="63">
        <v>0</v>
      </c>
      <c r="BN16" s="63">
        <v>36483.519999999997</v>
      </c>
      <c r="BO16" s="63">
        <v>3319.36</v>
      </c>
      <c r="BP16" s="60"/>
      <c r="BQ16" s="60"/>
      <c r="BR16" s="60"/>
      <c r="BS16" s="60"/>
      <c r="BT16" s="60"/>
      <c r="BU16" s="60"/>
      <c r="BV16" s="60"/>
      <c r="BW16" s="60"/>
      <c r="BX16" s="60"/>
    </row>
    <row r="17" spans="1:76" outlineLevel="1" x14ac:dyDescent="0.2">
      <c r="A17" s="7"/>
      <c r="B17" s="2">
        <v>9</v>
      </c>
      <c r="C17" s="9">
        <v>5020</v>
      </c>
      <c r="D17" s="122">
        <v>9</v>
      </c>
      <c r="E17" s="9" t="s">
        <v>48</v>
      </c>
      <c r="F17" s="63"/>
      <c r="G17" s="63">
        <f t="shared" si="1"/>
        <v>143260.70000000001</v>
      </c>
      <c r="H17" s="11"/>
      <c r="I17" s="60"/>
      <c r="J17" s="60"/>
      <c r="K17" s="60"/>
      <c r="L17" s="174">
        <v>15</v>
      </c>
      <c r="N17" s="63">
        <v>22215500.18</v>
      </c>
      <c r="O17" s="63">
        <v>131572.69</v>
      </c>
      <c r="P17" s="63">
        <v>243756.46</v>
      </c>
      <c r="Q17" s="63">
        <v>8246</v>
      </c>
      <c r="R17" s="63">
        <v>341868.1</v>
      </c>
      <c r="S17" s="63">
        <v>94785.65</v>
      </c>
      <c r="T17" s="63">
        <v>207.85</v>
      </c>
      <c r="U17" s="63">
        <v>140966.15</v>
      </c>
      <c r="V17" s="63">
        <v>0</v>
      </c>
      <c r="W17" s="63">
        <v>7840.44</v>
      </c>
      <c r="X17" s="63">
        <v>1404779.49</v>
      </c>
      <c r="Y17" s="63">
        <v>143260.70000000001</v>
      </c>
      <c r="Z17" s="63">
        <v>2003109.3</v>
      </c>
      <c r="AA17" s="63">
        <v>106300.21</v>
      </c>
      <c r="AB17" s="63">
        <v>19939.740000000002</v>
      </c>
      <c r="AC17" s="63">
        <v>226227.47</v>
      </c>
      <c r="AD17" s="63">
        <v>17279.080000000002</v>
      </c>
      <c r="AE17" s="63">
        <v>31090.43</v>
      </c>
      <c r="AF17" s="63">
        <v>93004.92</v>
      </c>
      <c r="AG17" s="63">
        <v>41625.550000000003</v>
      </c>
      <c r="AH17" s="63">
        <v>491089.24</v>
      </c>
      <c r="AI17" s="63">
        <v>1421.15</v>
      </c>
      <c r="AJ17" s="63">
        <v>0</v>
      </c>
      <c r="AK17" s="63">
        <v>78.73</v>
      </c>
      <c r="AL17" s="63">
        <v>10113753.050000001</v>
      </c>
      <c r="AM17" s="63">
        <v>72046.63</v>
      </c>
      <c r="AN17" s="63">
        <v>13398.47</v>
      </c>
      <c r="AO17" s="63">
        <v>189644.68</v>
      </c>
      <c r="AP17" s="63">
        <v>121945.07</v>
      </c>
      <c r="AQ17" s="63">
        <v>31729.21</v>
      </c>
      <c r="AR17" s="63">
        <v>86451.69</v>
      </c>
      <c r="AS17" s="63">
        <v>44694.080000000002</v>
      </c>
      <c r="AT17" s="63">
        <v>38012.49</v>
      </c>
      <c r="AU17" s="63">
        <v>88336.68</v>
      </c>
      <c r="AV17" s="63">
        <v>88973.8</v>
      </c>
      <c r="AW17" s="63">
        <v>6174.09</v>
      </c>
      <c r="AX17" s="63">
        <v>123932.91</v>
      </c>
      <c r="AY17" s="63">
        <v>405392.26</v>
      </c>
      <c r="AZ17" s="63">
        <v>22966.560000000001</v>
      </c>
      <c r="BA17" s="63">
        <v>626963.92000000004</v>
      </c>
      <c r="BB17" s="63">
        <v>20507.86</v>
      </c>
      <c r="BC17" s="63">
        <v>516834.89</v>
      </c>
      <c r="BD17" s="63">
        <v>35172.19</v>
      </c>
      <c r="BE17" s="63">
        <v>0</v>
      </c>
      <c r="BF17" s="63">
        <v>411591.13</v>
      </c>
      <c r="BG17" s="63">
        <v>79495.679999999993</v>
      </c>
      <c r="BH17" s="63">
        <v>7393.4</v>
      </c>
      <c r="BI17" s="63">
        <v>460580.35</v>
      </c>
      <c r="BJ17" s="63">
        <v>0</v>
      </c>
      <c r="BK17" s="63">
        <v>196984.21</v>
      </c>
      <c r="BL17" s="63">
        <v>17135.88</v>
      </c>
      <c r="BM17" s="63">
        <v>0</v>
      </c>
      <c r="BN17" s="63">
        <v>1176810.57</v>
      </c>
      <c r="BO17" s="63">
        <v>308202.92</v>
      </c>
      <c r="BP17" s="60"/>
      <c r="BQ17" s="60"/>
      <c r="BR17" s="60"/>
      <c r="BS17" s="60"/>
      <c r="BT17" s="60"/>
      <c r="BU17" s="60"/>
      <c r="BV17" s="60"/>
      <c r="BW17" s="60"/>
      <c r="BX17" s="60"/>
    </row>
    <row r="18" spans="1:76" outlineLevel="1" x14ac:dyDescent="0.2">
      <c r="A18" s="7"/>
      <c r="B18" s="2">
        <v>10</v>
      </c>
      <c r="C18" s="9">
        <v>5025</v>
      </c>
      <c r="D18" s="122">
        <v>10</v>
      </c>
      <c r="E18" s="9" t="s">
        <v>49</v>
      </c>
      <c r="F18" s="63"/>
      <c r="G18" s="63">
        <f t="shared" si="1"/>
        <v>4510.91</v>
      </c>
      <c r="H18" s="11"/>
      <c r="I18" s="60"/>
      <c r="J18" s="60"/>
      <c r="K18" s="60"/>
      <c r="L18" s="174">
        <v>16</v>
      </c>
      <c r="N18" s="63">
        <v>8987641.8800000008</v>
      </c>
      <c r="O18" s="63">
        <v>63495.839999999997</v>
      </c>
      <c r="P18" s="63">
        <v>37503.620000000003</v>
      </c>
      <c r="Q18" s="63">
        <v>172392</v>
      </c>
      <c r="R18" s="63">
        <v>588793.80000000005</v>
      </c>
      <c r="S18" s="63">
        <v>25877.54</v>
      </c>
      <c r="T18" s="63">
        <v>9231.42</v>
      </c>
      <c r="U18" s="63">
        <v>26559.02</v>
      </c>
      <c r="V18" s="63">
        <v>0</v>
      </c>
      <c r="W18" s="63">
        <v>0</v>
      </c>
      <c r="X18" s="63">
        <v>488708.44</v>
      </c>
      <c r="Y18" s="63">
        <v>4510.91</v>
      </c>
      <c r="Z18" s="63">
        <v>69052.23</v>
      </c>
      <c r="AA18" s="63">
        <v>10093.44</v>
      </c>
      <c r="AB18" s="63">
        <v>0</v>
      </c>
      <c r="AC18" s="63">
        <v>110684.3</v>
      </c>
      <c r="AD18" s="63">
        <v>35141.33</v>
      </c>
      <c r="AE18" s="63">
        <v>4179.8</v>
      </c>
      <c r="AF18" s="63">
        <v>423342.99</v>
      </c>
      <c r="AG18" s="63">
        <v>16691.89</v>
      </c>
      <c r="AH18" s="63">
        <v>22299.13</v>
      </c>
      <c r="AI18" s="63">
        <v>75009.789999999994</v>
      </c>
      <c r="AJ18" s="63">
        <v>0</v>
      </c>
      <c r="AK18" s="63">
        <v>5163.25</v>
      </c>
      <c r="AL18" s="63">
        <v>473475.93</v>
      </c>
      <c r="AM18" s="63">
        <v>67255</v>
      </c>
      <c r="AN18" s="63">
        <v>4523.84</v>
      </c>
      <c r="AO18" s="63">
        <v>-12814.64</v>
      </c>
      <c r="AP18" s="63">
        <v>94476.63</v>
      </c>
      <c r="AQ18" s="63">
        <v>0</v>
      </c>
      <c r="AR18" s="63">
        <v>244965.08</v>
      </c>
      <c r="AS18" s="63">
        <v>0</v>
      </c>
      <c r="AT18" s="63">
        <v>15881.22</v>
      </c>
      <c r="AU18" s="63">
        <v>213687.62</v>
      </c>
      <c r="AV18" s="63">
        <v>63531.839999999997</v>
      </c>
      <c r="AW18" s="63">
        <v>1297.4000000000001</v>
      </c>
      <c r="AX18" s="63">
        <v>2627.4</v>
      </c>
      <c r="AY18" s="63">
        <v>145139.57999999999</v>
      </c>
      <c r="AZ18" s="63">
        <v>17376.39</v>
      </c>
      <c r="BA18" s="63">
        <v>301755.25</v>
      </c>
      <c r="BB18" s="63">
        <v>4697.79</v>
      </c>
      <c r="BC18" s="63">
        <v>274302.33</v>
      </c>
      <c r="BD18" s="63">
        <v>43699.73</v>
      </c>
      <c r="BE18" s="63">
        <v>0</v>
      </c>
      <c r="BF18" s="63">
        <v>94347.63</v>
      </c>
      <c r="BG18" s="63">
        <v>621361.15</v>
      </c>
      <c r="BH18" s="63">
        <v>20621.599999999999</v>
      </c>
      <c r="BI18" s="63">
        <v>3342444.03</v>
      </c>
      <c r="BJ18" s="63">
        <v>0</v>
      </c>
      <c r="BK18" s="63">
        <v>73177.179999999993</v>
      </c>
      <c r="BL18" s="63">
        <v>12585.74</v>
      </c>
      <c r="BM18" s="63">
        <v>0</v>
      </c>
      <c r="BN18" s="63">
        <v>382640.01</v>
      </c>
      <c r="BO18" s="63">
        <v>137140.12</v>
      </c>
      <c r="BP18" s="60"/>
      <c r="BQ18" s="60"/>
      <c r="BR18" s="60"/>
      <c r="BS18" s="60"/>
      <c r="BT18" s="60"/>
      <c r="BU18" s="60"/>
      <c r="BV18" s="60"/>
      <c r="BW18" s="60"/>
      <c r="BX18" s="60"/>
    </row>
    <row r="19" spans="1:76" outlineLevel="1" x14ac:dyDescent="0.2">
      <c r="A19" s="7"/>
      <c r="B19" s="2">
        <v>11</v>
      </c>
      <c r="C19" s="9">
        <v>5035</v>
      </c>
      <c r="D19" s="122">
        <v>11</v>
      </c>
      <c r="E19" s="9" t="s">
        <v>50</v>
      </c>
      <c r="F19" s="63"/>
      <c r="G19" s="63">
        <f t="shared" si="1"/>
        <v>7141.82</v>
      </c>
      <c r="H19" s="11"/>
      <c r="I19" s="60"/>
      <c r="J19" s="60"/>
      <c r="K19" s="60"/>
      <c r="L19" s="174">
        <v>17</v>
      </c>
      <c r="N19" s="63">
        <v>0</v>
      </c>
      <c r="O19" s="63">
        <v>11381.67</v>
      </c>
      <c r="P19" s="63">
        <v>934.78</v>
      </c>
      <c r="Q19" s="63">
        <v>14041</v>
      </c>
      <c r="R19" s="63">
        <v>16573.169999999998</v>
      </c>
      <c r="S19" s="63">
        <v>39621.980000000003</v>
      </c>
      <c r="T19" s="63">
        <v>0</v>
      </c>
      <c r="U19" s="63">
        <v>90505.33</v>
      </c>
      <c r="V19" s="63">
        <v>1395</v>
      </c>
      <c r="W19" s="63">
        <v>7978.3</v>
      </c>
      <c r="X19" s="63">
        <v>0</v>
      </c>
      <c r="Y19" s="63">
        <v>7141.82</v>
      </c>
      <c r="Z19" s="63">
        <v>62161.86</v>
      </c>
      <c r="AA19" s="63">
        <v>17584.73</v>
      </c>
      <c r="AB19" s="63">
        <v>0</v>
      </c>
      <c r="AC19" s="63">
        <v>3181.2</v>
      </c>
      <c r="AD19" s="63">
        <v>4659.22</v>
      </c>
      <c r="AE19" s="63">
        <v>274.73</v>
      </c>
      <c r="AF19" s="63">
        <v>80108.710000000006</v>
      </c>
      <c r="AG19" s="63">
        <v>21673.85</v>
      </c>
      <c r="AH19" s="63">
        <v>65668.92</v>
      </c>
      <c r="AI19" s="63">
        <v>0</v>
      </c>
      <c r="AJ19" s="63">
        <v>0</v>
      </c>
      <c r="AK19" s="63">
        <v>13026.96</v>
      </c>
      <c r="AL19" s="63">
        <v>0</v>
      </c>
      <c r="AM19" s="63">
        <v>193052.75</v>
      </c>
      <c r="AN19" s="63">
        <v>0</v>
      </c>
      <c r="AO19" s="63">
        <v>5489.25</v>
      </c>
      <c r="AP19" s="63">
        <v>0</v>
      </c>
      <c r="AQ19" s="63">
        <v>5927.92</v>
      </c>
      <c r="AR19" s="63">
        <v>138226.53</v>
      </c>
      <c r="AS19" s="63">
        <v>0</v>
      </c>
      <c r="AT19" s="63">
        <v>895.56</v>
      </c>
      <c r="AU19" s="63">
        <v>0</v>
      </c>
      <c r="AV19" s="63">
        <v>0</v>
      </c>
      <c r="AW19" s="63">
        <v>25221.52</v>
      </c>
      <c r="AX19" s="63">
        <v>50948</v>
      </c>
      <c r="AY19" s="63">
        <v>-20014.23</v>
      </c>
      <c r="AZ19" s="63">
        <v>222.59</v>
      </c>
      <c r="BA19" s="63">
        <v>0</v>
      </c>
      <c r="BB19" s="63">
        <v>389.57</v>
      </c>
      <c r="BC19" s="63">
        <v>-6754.75</v>
      </c>
      <c r="BD19" s="63">
        <v>5310.51</v>
      </c>
      <c r="BE19" s="63">
        <v>2927.35</v>
      </c>
      <c r="BF19" s="63">
        <v>748.12</v>
      </c>
      <c r="BG19" s="63">
        <v>138996.32</v>
      </c>
      <c r="BH19" s="63">
        <v>1433.87</v>
      </c>
      <c r="BI19" s="63">
        <v>0</v>
      </c>
      <c r="BJ19" s="63">
        <v>0</v>
      </c>
      <c r="BK19" s="63">
        <v>0</v>
      </c>
      <c r="BL19" s="63">
        <v>4297.8100000000004</v>
      </c>
      <c r="BM19" s="63">
        <v>0</v>
      </c>
      <c r="BN19" s="63">
        <v>0</v>
      </c>
      <c r="BO19" s="63">
        <v>34907.68</v>
      </c>
      <c r="BP19" s="60"/>
      <c r="BQ19" s="60"/>
      <c r="BR19" s="60"/>
      <c r="BS19" s="60"/>
      <c r="BT19" s="60"/>
      <c r="BU19" s="60"/>
      <c r="BV19" s="60"/>
      <c r="BW19" s="60"/>
      <c r="BX19" s="60"/>
    </row>
    <row r="20" spans="1:76" outlineLevel="1" x14ac:dyDescent="0.2">
      <c r="A20" s="7"/>
      <c r="B20" s="2">
        <v>12</v>
      </c>
      <c r="C20" s="9">
        <v>5040</v>
      </c>
      <c r="D20" s="122">
        <v>12</v>
      </c>
      <c r="E20" s="9" t="s">
        <v>51</v>
      </c>
      <c r="F20" s="63"/>
      <c r="G20" s="63">
        <f t="shared" si="1"/>
        <v>92137.35</v>
      </c>
      <c r="H20" s="11"/>
      <c r="I20" s="60"/>
      <c r="J20" s="60"/>
      <c r="K20" s="60"/>
      <c r="L20" s="174">
        <v>18</v>
      </c>
      <c r="N20" s="63">
        <v>8106983.8899999997</v>
      </c>
      <c r="O20" s="63">
        <v>12662.71</v>
      </c>
      <c r="P20" s="63">
        <v>0</v>
      </c>
      <c r="Q20" s="63">
        <v>818148</v>
      </c>
      <c r="R20" s="63">
        <v>52373.599999999999</v>
      </c>
      <c r="S20" s="63">
        <v>99153.84</v>
      </c>
      <c r="T20" s="63">
        <v>0</v>
      </c>
      <c r="U20" s="63">
        <v>0</v>
      </c>
      <c r="V20" s="63">
        <v>0</v>
      </c>
      <c r="W20" s="63">
        <v>154617.32120000001</v>
      </c>
      <c r="X20" s="63">
        <v>560571.93000000005</v>
      </c>
      <c r="Y20" s="63">
        <v>92137.35</v>
      </c>
      <c r="Z20" s="63">
        <v>828421.11</v>
      </c>
      <c r="AA20" s="63">
        <v>20784.32</v>
      </c>
      <c r="AB20" s="63">
        <v>9307.14</v>
      </c>
      <c r="AC20" s="63">
        <v>106170.86</v>
      </c>
      <c r="AD20" s="63">
        <v>4037.01</v>
      </c>
      <c r="AE20" s="63">
        <v>8745.99</v>
      </c>
      <c r="AF20" s="63">
        <v>26293</v>
      </c>
      <c r="AG20" s="63">
        <v>6117.12</v>
      </c>
      <c r="AH20" s="63">
        <v>60422.02</v>
      </c>
      <c r="AI20" s="63">
        <v>182.82</v>
      </c>
      <c r="AJ20" s="63">
        <v>0</v>
      </c>
      <c r="AK20" s="63">
        <v>0</v>
      </c>
      <c r="AL20" s="63">
        <v>1683469.96</v>
      </c>
      <c r="AM20" s="63">
        <v>348080.07</v>
      </c>
      <c r="AN20" s="63">
        <v>9824.2900000000009</v>
      </c>
      <c r="AO20" s="63">
        <v>55468.74</v>
      </c>
      <c r="AP20" s="63">
        <v>18616.71</v>
      </c>
      <c r="AQ20" s="63">
        <v>0</v>
      </c>
      <c r="AR20" s="63">
        <v>169141.9</v>
      </c>
      <c r="AS20" s="63">
        <v>0</v>
      </c>
      <c r="AT20" s="63">
        <v>213314.07</v>
      </c>
      <c r="AU20" s="63">
        <v>41623.82</v>
      </c>
      <c r="AV20" s="63">
        <v>-699.37</v>
      </c>
      <c r="AW20" s="63">
        <v>42045.93</v>
      </c>
      <c r="AX20" s="63">
        <v>0</v>
      </c>
      <c r="AY20" s="63">
        <v>108925.88</v>
      </c>
      <c r="AZ20" s="63">
        <v>6120.92</v>
      </c>
      <c r="BA20" s="63">
        <v>24686.18</v>
      </c>
      <c r="BB20" s="63">
        <v>10702.41</v>
      </c>
      <c r="BC20" s="63">
        <v>229960.69</v>
      </c>
      <c r="BD20" s="63">
        <v>0</v>
      </c>
      <c r="BE20" s="63">
        <v>0</v>
      </c>
      <c r="BF20" s="63">
        <v>0</v>
      </c>
      <c r="BG20" s="63">
        <v>64125.75</v>
      </c>
      <c r="BH20" s="63">
        <v>3818.93</v>
      </c>
      <c r="BI20" s="63">
        <v>583838.61</v>
      </c>
      <c r="BJ20" s="63">
        <v>0</v>
      </c>
      <c r="BK20" s="63">
        <v>286561.90999999997</v>
      </c>
      <c r="BL20" s="63">
        <v>357.63</v>
      </c>
      <c r="BM20" s="63">
        <v>338440.78</v>
      </c>
      <c r="BN20" s="63">
        <v>585953.18999999994</v>
      </c>
      <c r="BO20" s="63">
        <v>209986.99</v>
      </c>
      <c r="BP20" s="60"/>
      <c r="BQ20" s="60"/>
      <c r="BR20" s="60"/>
      <c r="BS20" s="60"/>
      <c r="BT20" s="60"/>
      <c r="BU20" s="60"/>
      <c r="BV20" s="60"/>
      <c r="BW20" s="60"/>
      <c r="BX20" s="60"/>
    </row>
    <row r="21" spans="1:76" ht="15.75" outlineLevel="1" x14ac:dyDescent="0.25">
      <c r="A21" s="7"/>
      <c r="B21" s="2">
        <v>13</v>
      </c>
      <c r="C21" s="9">
        <v>5045</v>
      </c>
      <c r="D21" s="122">
        <v>13</v>
      </c>
      <c r="E21" s="9" t="s">
        <v>52</v>
      </c>
      <c r="F21" s="63"/>
      <c r="G21" s="63">
        <f t="shared" si="1"/>
        <v>425879.12</v>
      </c>
      <c r="H21" s="11"/>
      <c r="I21" s="62"/>
      <c r="J21" s="60"/>
      <c r="K21" s="60"/>
      <c r="L21" s="174">
        <v>19</v>
      </c>
      <c r="N21" s="63">
        <v>13149229.560000001</v>
      </c>
      <c r="O21" s="63">
        <v>0</v>
      </c>
      <c r="P21" s="63">
        <v>0</v>
      </c>
      <c r="Q21" s="63">
        <v>214477</v>
      </c>
      <c r="R21" s="63">
        <v>487089.5</v>
      </c>
      <c r="S21" s="63">
        <v>208295.85</v>
      </c>
      <c r="T21" s="63">
        <v>0</v>
      </c>
      <c r="U21" s="63">
        <v>0</v>
      </c>
      <c r="V21" s="63">
        <v>0</v>
      </c>
      <c r="W21" s="63">
        <v>231.74</v>
      </c>
      <c r="X21" s="63">
        <v>169666.99</v>
      </c>
      <c r="Y21" s="63">
        <v>425879.12</v>
      </c>
      <c r="Z21" s="63">
        <v>518291.67</v>
      </c>
      <c r="AA21" s="63">
        <v>1450.23</v>
      </c>
      <c r="AB21" s="63">
        <v>1675</v>
      </c>
      <c r="AC21" s="63">
        <v>19215.759999999998</v>
      </c>
      <c r="AD21" s="63">
        <v>407.69</v>
      </c>
      <c r="AE21" s="63">
        <v>1019.54</v>
      </c>
      <c r="AF21" s="63">
        <v>8532.7900000000009</v>
      </c>
      <c r="AG21" s="63">
        <v>54629.33</v>
      </c>
      <c r="AH21" s="63">
        <v>62297.11</v>
      </c>
      <c r="AI21" s="63">
        <v>3438.4</v>
      </c>
      <c r="AJ21" s="63">
        <v>0</v>
      </c>
      <c r="AK21" s="63">
        <v>0</v>
      </c>
      <c r="AL21" s="63">
        <v>157825.31</v>
      </c>
      <c r="AM21" s="63">
        <v>3785736.23</v>
      </c>
      <c r="AN21" s="63">
        <v>152014.76999999999</v>
      </c>
      <c r="AO21" s="63">
        <v>36157.33</v>
      </c>
      <c r="AP21" s="63">
        <v>29382.98</v>
      </c>
      <c r="AQ21" s="63">
        <v>0</v>
      </c>
      <c r="AR21" s="63">
        <v>130898.95</v>
      </c>
      <c r="AS21" s="63">
        <v>328268.59000000003</v>
      </c>
      <c r="AT21" s="63">
        <v>194061.24</v>
      </c>
      <c r="AU21" s="63">
        <v>290994.37</v>
      </c>
      <c r="AV21" s="63">
        <v>13698.88</v>
      </c>
      <c r="AW21" s="63">
        <v>132585.35</v>
      </c>
      <c r="AX21" s="63">
        <v>0</v>
      </c>
      <c r="AY21" s="63">
        <v>23184.52</v>
      </c>
      <c r="AZ21" s="63">
        <v>-6475.44</v>
      </c>
      <c r="BA21" s="63">
        <v>142.80000000000001</v>
      </c>
      <c r="BB21" s="63">
        <v>2297.7399999999998</v>
      </c>
      <c r="BC21" s="63">
        <v>32732.25</v>
      </c>
      <c r="BD21" s="63">
        <v>0</v>
      </c>
      <c r="BE21" s="63">
        <v>0</v>
      </c>
      <c r="BF21" s="63">
        <v>7251.98</v>
      </c>
      <c r="BG21" s="63">
        <v>48754.34</v>
      </c>
      <c r="BH21" s="63">
        <v>639.27</v>
      </c>
      <c r="BI21" s="63">
        <v>4416186.8600000003</v>
      </c>
      <c r="BJ21" s="63">
        <v>0</v>
      </c>
      <c r="BK21" s="63">
        <v>0</v>
      </c>
      <c r="BL21" s="63">
        <v>7925.07</v>
      </c>
      <c r="BM21" s="63">
        <v>0</v>
      </c>
      <c r="BN21" s="63">
        <v>94887.74</v>
      </c>
      <c r="BO21" s="63">
        <v>81197.11</v>
      </c>
      <c r="BP21" s="60"/>
      <c r="BQ21" s="60"/>
      <c r="BR21" s="60"/>
      <c r="BS21" s="60"/>
      <c r="BT21" s="60"/>
      <c r="BU21" s="60"/>
      <c r="BV21" s="60"/>
      <c r="BW21" s="60"/>
      <c r="BX21" s="60"/>
    </row>
    <row r="22" spans="1:76" outlineLevel="1" x14ac:dyDescent="0.2">
      <c r="A22" s="7"/>
      <c r="B22" s="2">
        <v>14</v>
      </c>
      <c r="C22" s="9">
        <v>5055</v>
      </c>
      <c r="D22" s="122">
        <v>14</v>
      </c>
      <c r="E22" s="9" t="s">
        <v>53</v>
      </c>
      <c r="F22" s="63"/>
      <c r="G22" s="63">
        <f t="shared" si="1"/>
        <v>1206.17</v>
      </c>
      <c r="H22" s="11"/>
      <c r="I22" s="60"/>
      <c r="J22" s="60"/>
      <c r="K22" s="60"/>
      <c r="L22" s="174">
        <v>20</v>
      </c>
      <c r="N22" s="63">
        <v>0</v>
      </c>
      <c r="O22" s="63">
        <v>0</v>
      </c>
      <c r="P22" s="63">
        <v>0</v>
      </c>
      <c r="Q22" s="63">
        <v>0</v>
      </c>
      <c r="R22" s="63">
        <v>8776.7800000000007</v>
      </c>
      <c r="S22" s="63">
        <v>3060.8</v>
      </c>
      <c r="T22" s="63">
        <v>5210.21</v>
      </c>
      <c r="U22" s="63">
        <v>0</v>
      </c>
      <c r="V22" s="63">
        <v>0</v>
      </c>
      <c r="W22" s="63">
        <v>13344.03</v>
      </c>
      <c r="X22" s="63">
        <v>193701.87</v>
      </c>
      <c r="Y22" s="63">
        <v>1206.17</v>
      </c>
      <c r="Z22" s="63">
        <v>401749.41</v>
      </c>
      <c r="AA22" s="63">
        <v>5349.92</v>
      </c>
      <c r="AB22" s="63">
        <v>0</v>
      </c>
      <c r="AC22" s="63">
        <v>23584.23</v>
      </c>
      <c r="AD22" s="63">
        <v>7346.89</v>
      </c>
      <c r="AE22" s="63">
        <v>0</v>
      </c>
      <c r="AF22" s="63">
        <v>68005.08</v>
      </c>
      <c r="AG22" s="63">
        <v>3221.93</v>
      </c>
      <c r="AH22" s="63">
        <v>0</v>
      </c>
      <c r="AI22" s="63">
        <v>489.4</v>
      </c>
      <c r="AJ22" s="63">
        <v>0</v>
      </c>
      <c r="AK22" s="63">
        <v>0</v>
      </c>
      <c r="AL22" s="63">
        <v>0</v>
      </c>
      <c r="AM22" s="63">
        <v>92333.59</v>
      </c>
      <c r="AN22" s="63">
        <v>0</v>
      </c>
      <c r="AO22" s="63">
        <v>0</v>
      </c>
      <c r="AP22" s="63">
        <v>0</v>
      </c>
      <c r="AQ22" s="63">
        <v>10251.59</v>
      </c>
      <c r="AR22" s="63">
        <v>220135.7</v>
      </c>
      <c r="AS22" s="63">
        <v>0</v>
      </c>
      <c r="AT22" s="63">
        <v>100515.8</v>
      </c>
      <c r="AU22" s="63">
        <v>0</v>
      </c>
      <c r="AV22" s="63">
        <v>0</v>
      </c>
      <c r="AW22" s="63">
        <v>0</v>
      </c>
      <c r="AX22" s="63">
        <v>913.77</v>
      </c>
      <c r="AY22" s="63">
        <v>10032.370000000001</v>
      </c>
      <c r="AZ22" s="63">
        <v>17673.009999999998</v>
      </c>
      <c r="BA22" s="63">
        <v>0</v>
      </c>
      <c r="BB22" s="63">
        <v>3822.02</v>
      </c>
      <c r="BC22" s="63">
        <v>1196.69</v>
      </c>
      <c r="BD22" s="63">
        <v>0</v>
      </c>
      <c r="BE22" s="63">
        <v>0</v>
      </c>
      <c r="BF22" s="63">
        <v>0</v>
      </c>
      <c r="BG22" s="63">
        <v>90481.04</v>
      </c>
      <c r="BH22" s="63">
        <v>1278.77</v>
      </c>
      <c r="BI22" s="63">
        <v>949855.74</v>
      </c>
      <c r="BJ22" s="63">
        <v>0</v>
      </c>
      <c r="BK22" s="63">
        <v>1029.01</v>
      </c>
      <c r="BL22" s="63">
        <v>13697.71</v>
      </c>
      <c r="BM22" s="63">
        <v>586.86</v>
      </c>
      <c r="BN22" s="63">
        <v>0</v>
      </c>
      <c r="BO22" s="63">
        <v>25024.01</v>
      </c>
      <c r="BP22" s="60"/>
      <c r="BQ22" s="60"/>
      <c r="BR22" s="60"/>
      <c r="BS22" s="60"/>
      <c r="BT22" s="60"/>
      <c r="BU22" s="60"/>
      <c r="BV22" s="60"/>
      <c r="BW22" s="60"/>
      <c r="BX22" s="60"/>
    </row>
    <row r="23" spans="1:76" outlineLevel="1" x14ac:dyDescent="0.2">
      <c r="A23" s="7"/>
      <c r="B23" s="2">
        <v>15</v>
      </c>
      <c r="C23" s="9">
        <v>5065</v>
      </c>
      <c r="D23" s="122">
        <v>15</v>
      </c>
      <c r="E23" s="9" t="s">
        <v>54</v>
      </c>
      <c r="F23" s="63"/>
      <c r="G23" s="63">
        <f t="shared" si="1"/>
        <v>227286.08</v>
      </c>
      <c r="H23" s="11"/>
      <c r="I23" s="60"/>
      <c r="J23" s="60"/>
      <c r="K23" s="60"/>
      <c r="L23" s="174">
        <v>21</v>
      </c>
      <c r="N23" s="63">
        <v>2747579.13</v>
      </c>
      <c r="O23" s="63">
        <v>213329.96</v>
      </c>
      <c r="P23" s="63">
        <v>30754.95</v>
      </c>
      <c r="Q23" s="63">
        <v>234014</v>
      </c>
      <c r="R23" s="63">
        <v>498354.56</v>
      </c>
      <c r="S23" s="63">
        <v>371579.18</v>
      </c>
      <c r="T23" s="63">
        <v>68365</v>
      </c>
      <c r="U23" s="63">
        <v>219.39</v>
      </c>
      <c r="V23" s="63">
        <v>1507.85</v>
      </c>
      <c r="W23" s="63">
        <v>31021.57</v>
      </c>
      <c r="X23" s="63">
        <v>519839.64</v>
      </c>
      <c r="Y23" s="63">
        <v>227286.08</v>
      </c>
      <c r="Z23" s="63">
        <v>827290.19</v>
      </c>
      <c r="AA23" s="63">
        <v>9911.1299999999992</v>
      </c>
      <c r="AB23" s="63">
        <v>374754.67</v>
      </c>
      <c r="AC23" s="63">
        <v>212033.63</v>
      </c>
      <c r="AD23" s="63">
        <v>233530.41</v>
      </c>
      <c r="AE23" s="63">
        <v>35021.910000000003</v>
      </c>
      <c r="AF23" s="63">
        <v>755778.29</v>
      </c>
      <c r="AG23" s="63">
        <v>259603.9</v>
      </c>
      <c r="AH23" s="63">
        <v>168011.24</v>
      </c>
      <c r="AI23" s="63">
        <v>0</v>
      </c>
      <c r="AJ23" s="63">
        <v>0</v>
      </c>
      <c r="AK23" s="63">
        <v>27368.19</v>
      </c>
      <c r="AL23" s="63">
        <v>12714655.4</v>
      </c>
      <c r="AM23" s="63">
        <v>894787.8</v>
      </c>
      <c r="AN23" s="63">
        <v>510839.79</v>
      </c>
      <c r="AO23" s="63">
        <v>466847.19</v>
      </c>
      <c r="AP23" s="63">
        <v>0</v>
      </c>
      <c r="AQ23" s="63">
        <v>112473.60000000001</v>
      </c>
      <c r="AR23" s="63">
        <v>1893410.77</v>
      </c>
      <c r="AS23" s="63">
        <v>246846.15</v>
      </c>
      <c r="AT23" s="63">
        <v>393319.47</v>
      </c>
      <c r="AU23" s="63">
        <v>368407.17</v>
      </c>
      <c r="AV23" s="63">
        <v>4186.63</v>
      </c>
      <c r="AW23" s="63">
        <v>223628.54</v>
      </c>
      <c r="AX23" s="63">
        <v>49054.11</v>
      </c>
      <c r="AY23" s="63">
        <v>576206.18999999994</v>
      </c>
      <c r="AZ23" s="63">
        <v>67459.12</v>
      </c>
      <c r="BA23" s="63">
        <v>341206.01</v>
      </c>
      <c r="BB23" s="63">
        <v>54796.93</v>
      </c>
      <c r="BC23" s="63">
        <v>289156.78999999998</v>
      </c>
      <c r="BD23" s="63">
        <v>14405.2</v>
      </c>
      <c r="BE23" s="63">
        <v>16121.65</v>
      </c>
      <c r="BF23" s="63">
        <v>67967.33</v>
      </c>
      <c r="BG23" s="63">
        <v>153059.42000000001</v>
      </c>
      <c r="BH23" s="63">
        <v>4954.37</v>
      </c>
      <c r="BI23" s="63">
        <v>75894.679999999993</v>
      </c>
      <c r="BJ23" s="63">
        <v>109.26</v>
      </c>
      <c r="BK23" s="63">
        <v>297975.15999999997</v>
      </c>
      <c r="BL23" s="63">
        <v>50226.16</v>
      </c>
      <c r="BM23" s="63">
        <v>47235.839999999997</v>
      </c>
      <c r="BN23" s="63">
        <v>1166123.42</v>
      </c>
      <c r="BO23" s="63">
        <v>1015943.62</v>
      </c>
      <c r="BP23" s="60"/>
      <c r="BQ23" s="60"/>
      <c r="BR23" s="60"/>
      <c r="BS23" s="60"/>
      <c r="BT23" s="60"/>
      <c r="BU23" s="60"/>
      <c r="BV23" s="60"/>
      <c r="BW23" s="60"/>
      <c r="BX23" s="60"/>
    </row>
    <row r="24" spans="1:76" outlineLevel="1" x14ac:dyDescent="0.2">
      <c r="A24" s="7"/>
      <c r="B24" s="2">
        <v>16</v>
      </c>
      <c r="C24" s="9">
        <v>5070</v>
      </c>
      <c r="D24" s="122">
        <v>16</v>
      </c>
      <c r="E24" s="9" t="s">
        <v>55</v>
      </c>
      <c r="F24" s="63"/>
      <c r="G24" s="63">
        <f t="shared" si="1"/>
        <v>17020.560000000001</v>
      </c>
      <c r="H24" s="11"/>
      <c r="I24" s="11"/>
      <c r="J24" s="11"/>
      <c r="K24" s="60"/>
      <c r="L24" s="174">
        <v>22</v>
      </c>
      <c r="N24" s="63">
        <v>1359373.53</v>
      </c>
      <c r="O24" s="63">
        <v>125997</v>
      </c>
      <c r="P24" s="63">
        <v>10687.44</v>
      </c>
      <c r="Q24" s="63">
        <v>532401</v>
      </c>
      <c r="R24" s="63">
        <v>308944.13</v>
      </c>
      <c r="S24" s="63">
        <v>4357.34</v>
      </c>
      <c r="T24" s="63">
        <v>0</v>
      </c>
      <c r="U24" s="63">
        <v>4403.2</v>
      </c>
      <c r="V24" s="63">
        <v>0</v>
      </c>
      <c r="W24" s="63">
        <v>0</v>
      </c>
      <c r="X24" s="63">
        <v>1094599.6299999999</v>
      </c>
      <c r="Y24" s="63">
        <v>17020.560000000001</v>
      </c>
      <c r="Z24" s="63">
        <v>37353.57</v>
      </c>
      <c r="AA24" s="63">
        <v>0</v>
      </c>
      <c r="AB24" s="63">
        <v>71515.87</v>
      </c>
      <c r="AC24" s="63">
        <v>569695.23</v>
      </c>
      <c r="AD24" s="63">
        <v>197019.08</v>
      </c>
      <c r="AE24" s="63">
        <v>47045.4</v>
      </c>
      <c r="AF24" s="63">
        <v>683646.47</v>
      </c>
      <c r="AG24" s="63">
        <v>159706.93</v>
      </c>
      <c r="AH24" s="63">
        <v>0</v>
      </c>
      <c r="AI24" s="63">
        <v>16635.38</v>
      </c>
      <c r="AJ24" s="63">
        <v>0</v>
      </c>
      <c r="AK24" s="63">
        <v>0</v>
      </c>
      <c r="AL24" s="63">
        <v>51197943.579999998</v>
      </c>
      <c r="AM24" s="63">
        <v>674388.87</v>
      </c>
      <c r="AN24" s="63">
        <v>93753.57</v>
      </c>
      <c r="AO24" s="63">
        <v>231262.27</v>
      </c>
      <c r="AP24" s="63">
        <v>60986.18</v>
      </c>
      <c r="AQ24" s="63">
        <v>0</v>
      </c>
      <c r="AR24" s="63">
        <v>0</v>
      </c>
      <c r="AS24" s="63">
        <v>513005.62</v>
      </c>
      <c r="AT24" s="63">
        <v>606474.57999999996</v>
      </c>
      <c r="AU24" s="63">
        <v>790018.16</v>
      </c>
      <c r="AV24" s="63">
        <v>48040.4</v>
      </c>
      <c r="AW24" s="63">
        <v>0</v>
      </c>
      <c r="AX24" s="63">
        <v>270432.59999999998</v>
      </c>
      <c r="AY24" s="63">
        <v>863437.64</v>
      </c>
      <c r="AZ24" s="63">
        <v>48564.06</v>
      </c>
      <c r="BA24" s="63">
        <v>0</v>
      </c>
      <c r="BB24" s="63">
        <v>68587.839999999997</v>
      </c>
      <c r="BC24" s="63">
        <v>304674.02</v>
      </c>
      <c r="BD24" s="63">
        <v>41825.17</v>
      </c>
      <c r="BE24" s="63">
        <v>69103.649999999994</v>
      </c>
      <c r="BF24" s="63">
        <v>0</v>
      </c>
      <c r="BG24" s="63">
        <v>6085.05</v>
      </c>
      <c r="BH24" s="63">
        <v>2469.4499999999998</v>
      </c>
      <c r="BI24" s="63">
        <v>1800929.3</v>
      </c>
      <c r="BJ24" s="63">
        <v>12651.54</v>
      </c>
      <c r="BK24" s="63">
        <v>0</v>
      </c>
      <c r="BL24" s="63">
        <v>66832.55</v>
      </c>
      <c r="BM24" s="63">
        <v>256312.38</v>
      </c>
      <c r="BN24" s="63">
        <v>-447842.77</v>
      </c>
      <c r="BO24" s="63">
        <v>7013.76</v>
      </c>
      <c r="BP24" s="60"/>
      <c r="BQ24" s="60"/>
      <c r="BR24" s="60"/>
      <c r="BS24" s="60"/>
      <c r="BT24" s="60"/>
      <c r="BU24" s="60"/>
      <c r="BV24" s="60"/>
      <c r="BW24" s="60"/>
      <c r="BX24" s="60"/>
    </row>
    <row r="25" spans="1:76" outlineLevel="1" x14ac:dyDescent="0.2">
      <c r="A25" s="7"/>
      <c r="B25" s="2">
        <v>17</v>
      </c>
      <c r="C25" s="9">
        <v>5075</v>
      </c>
      <c r="D25" s="122">
        <v>17</v>
      </c>
      <c r="E25" s="9" t="s">
        <v>56</v>
      </c>
      <c r="F25" s="63"/>
      <c r="G25" s="63">
        <f t="shared" si="1"/>
        <v>0</v>
      </c>
      <c r="H25" s="11"/>
      <c r="I25" s="11"/>
      <c r="J25" s="11"/>
      <c r="K25" s="60"/>
      <c r="L25" s="174">
        <v>23</v>
      </c>
      <c r="N25" s="63">
        <v>928230.3</v>
      </c>
      <c r="O25" s="63">
        <v>76050.89</v>
      </c>
      <c r="P25" s="63">
        <v>780.17</v>
      </c>
      <c r="Q25" s="63">
        <v>70353</v>
      </c>
      <c r="R25" s="63">
        <v>108250.84</v>
      </c>
      <c r="S25" s="63">
        <v>1822.62</v>
      </c>
      <c r="T25" s="63">
        <v>0</v>
      </c>
      <c r="U25" s="63">
        <v>0</v>
      </c>
      <c r="V25" s="63">
        <v>39552.120000000003</v>
      </c>
      <c r="W25" s="63">
        <v>0</v>
      </c>
      <c r="X25" s="63">
        <v>373346.29</v>
      </c>
      <c r="Y25" s="63">
        <v>0</v>
      </c>
      <c r="Z25" s="63">
        <v>3685.56</v>
      </c>
      <c r="AA25" s="63">
        <v>0</v>
      </c>
      <c r="AB25" s="63">
        <v>209688.79</v>
      </c>
      <c r="AC25" s="63">
        <v>0</v>
      </c>
      <c r="AD25" s="63">
        <v>19514.04</v>
      </c>
      <c r="AE25" s="63">
        <v>4133.88</v>
      </c>
      <c r="AF25" s="63">
        <v>129394.01</v>
      </c>
      <c r="AG25" s="63">
        <v>23621.33</v>
      </c>
      <c r="AH25" s="63">
        <v>0</v>
      </c>
      <c r="AI25" s="63">
        <v>64.19</v>
      </c>
      <c r="AJ25" s="63">
        <v>0</v>
      </c>
      <c r="AK25" s="63">
        <v>0</v>
      </c>
      <c r="AL25" s="63">
        <v>8075788.8099999996</v>
      </c>
      <c r="AM25" s="63">
        <v>6705.74</v>
      </c>
      <c r="AN25" s="63">
        <v>127689.60000000001</v>
      </c>
      <c r="AO25" s="63">
        <v>-31685.200000000001</v>
      </c>
      <c r="AP25" s="63">
        <v>0</v>
      </c>
      <c r="AQ25" s="63">
        <v>0</v>
      </c>
      <c r="AR25" s="63">
        <v>0</v>
      </c>
      <c r="AS25" s="63">
        <v>9638.6299999999992</v>
      </c>
      <c r="AT25" s="63">
        <v>0</v>
      </c>
      <c r="AU25" s="63">
        <v>0</v>
      </c>
      <c r="AV25" s="63">
        <v>111693.22</v>
      </c>
      <c r="AW25" s="63">
        <v>0</v>
      </c>
      <c r="AX25" s="63">
        <v>143052.17000000001</v>
      </c>
      <c r="AY25" s="63">
        <v>151090.93</v>
      </c>
      <c r="AZ25" s="63">
        <v>105141.19</v>
      </c>
      <c r="BA25" s="63">
        <v>0</v>
      </c>
      <c r="BB25" s="63">
        <v>28173.62</v>
      </c>
      <c r="BC25" s="63">
        <v>56524.35</v>
      </c>
      <c r="BD25" s="63">
        <v>10451.540000000001</v>
      </c>
      <c r="BE25" s="63">
        <v>5180.5600000000004</v>
      </c>
      <c r="BF25" s="63">
        <v>0</v>
      </c>
      <c r="BG25" s="63">
        <v>-134</v>
      </c>
      <c r="BH25" s="63">
        <v>21871.7</v>
      </c>
      <c r="BI25" s="63">
        <v>246374.51</v>
      </c>
      <c r="BJ25" s="63">
        <v>0</v>
      </c>
      <c r="BK25" s="63">
        <v>0</v>
      </c>
      <c r="BL25" s="63">
        <v>24723.63</v>
      </c>
      <c r="BM25" s="63">
        <v>36800.82</v>
      </c>
      <c r="BN25" s="63">
        <v>572526.5</v>
      </c>
      <c r="BO25" s="63">
        <v>4245.75</v>
      </c>
      <c r="BP25" s="60"/>
      <c r="BQ25" s="60"/>
      <c r="BR25" s="60"/>
      <c r="BS25" s="60"/>
      <c r="BT25" s="60"/>
      <c r="BU25" s="60"/>
      <c r="BV25" s="60"/>
      <c r="BW25" s="60"/>
      <c r="BX25" s="60"/>
    </row>
    <row r="26" spans="1:76" outlineLevel="1" x14ac:dyDescent="0.2">
      <c r="A26" s="7"/>
      <c r="B26" s="2">
        <v>18</v>
      </c>
      <c r="C26" s="9">
        <v>5085</v>
      </c>
      <c r="D26" s="122">
        <v>18</v>
      </c>
      <c r="E26" s="9" t="s">
        <v>57</v>
      </c>
      <c r="F26" s="63"/>
      <c r="G26" s="63">
        <f t="shared" si="1"/>
        <v>0</v>
      </c>
      <c r="H26" s="11"/>
      <c r="I26" s="11"/>
      <c r="J26" s="11"/>
      <c r="K26" s="60"/>
      <c r="L26" s="174">
        <v>24</v>
      </c>
      <c r="N26" s="63">
        <v>656762.65</v>
      </c>
      <c r="O26" s="63">
        <v>600533.56999999995</v>
      </c>
      <c r="P26" s="63">
        <v>10123.73</v>
      </c>
      <c r="Q26" s="63">
        <v>388434</v>
      </c>
      <c r="R26" s="63">
        <v>0</v>
      </c>
      <c r="S26" s="63">
        <v>677238.08</v>
      </c>
      <c r="T26" s="63">
        <v>90645.84</v>
      </c>
      <c r="U26" s="63">
        <v>10701.22</v>
      </c>
      <c r="V26" s="63">
        <v>15983.63</v>
      </c>
      <c r="W26" s="63">
        <v>0</v>
      </c>
      <c r="X26" s="63">
        <v>1659492.55</v>
      </c>
      <c r="Y26" s="63">
        <v>0</v>
      </c>
      <c r="Z26" s="63">
        <v>13381.44</v>
      </c>
      <c r="AA26" s="63">
        <v>228708.18</v>
      </c>
      <c r="AB26" s="63">
        <v>597802.74</v>
      </c>
      <c r="AC26" s="63">
        <v>166744.68</v>
      </c>
      <c r="AD26" s="63">
        <v>5301.92</v>
      </c>
      <c r="AE26" s="63">
        <v>86049.64</v>
      </c>
      <c r="AF26" s="63">
        <v>895684.06</v>
      </c>
      <c r="AG26" s="63">
        <v>127925.78</v>
      </c>
      <c r="AH26" s="63">
        <v>44932.79</v>
      </c>
      <c r="AI26" s="63">
        <v>85771.13</v>
      </c>
      <c r="AJ26" s="63">
        <v>0</v>
      </c>
      <c r="AK26" s="63">
        <v>0</v>
      </c>
      <c r="AL26" s="63">
        <v>78354239.379999995</v>
      </c>
      <c r="AM26" s="63">
        <v>13918868.810000001</v>
      </c>
      <c r="AN26" s="63">
        <v>243484.19</v>
      </c>
      <c r="AO26" s="63">
        <v>205625.02</v>
      </c>
      <c r="AP26" s="63">
        <v>3279.85</v>
      </c>
      <c r="AQ26" s="63">
        <v>140175.1</v>
      </c>
      <c r="AR26" s="63">
        <v>3375843.29</v>
      </c>
      <c r="AS26" s="63">
        <v>900748.73</v>
      </c>
      <c r="AT26" s="63">
        <v>979541.77</v>
      </c>
      <c r="AU26" s="63">
        <v>2101740.59</v>
      </c>
      <c r="AV26" s="63">
        <v>244192.9</v>
      </c>
      <c r="AW26" s="63">
        <v>-107.57</v>
      </c>
      <c r="AX26" s="63">
        <v>86048.6</v>
      </c>
      <c r="AY26" s="63">
        <v>299999.67</v>
      </c>
      <c r="AZ26" s="63">
        <v>14.81</v>
      </c>
      <c r="BA26" s="63">
        <v>112258.99</v>
      </c>
      <c r="BB26" s="63">
        <v>414486.97</v>
      </c>
      <c r="BC26" s="63">
        <v>593297.48</v>
      </c>
      <c r="BD26" s="63">
        <v>89871.69</v>
      </c>
      <c r="BE26" s="63">
        <v>59947.05</v>
      </c>
      <c r="BF26" s="63">
        <v>37995.449999999997</v>
      </c>
      <c r="BG26" s="63">
        <v>0</v>
      </c>
      <c r="BH26" s="63">
        <v>255389.01</v>
      </c>
      <c r="BI26" s="63">
        <v>3481416.73</v>
      </c>
      <c r="BJ26" s="63">
        <v>0</v>
      </c>
      <c r="BK26" s="63">
        <v>84951.2</v>
      </c>
      <c r="BL26" s="63">
        <v>92111.47</v>
      </c>
      <c r="BM26" s="63">
        <v>79330.59</v>
      </c>
      <c r="BN26" s="63">
        <v>7893.74</v>
      </c>
      <c r="BO26" s="63">
        <v>0</v>
      </c>
      <c r="BP26" s="60"/>
      <c r="BQ26" s="60"/>
      <c r="BR26" s="60"/>
      <c r="BS26" s="60"/>
      <c r="BT26" s="60"/>
      <c r="BU26" s="60"/>
      <c r="BV26" s="60"/>
      <c r="BW26" s="60"/>
      <c r="BX26" s="60"/>
    </row>
    <row r="27" spans="1:76" outlineLevel="1" x14ac:dyDescent="0.2">
      <c r="A27" s="7"/>
      <c r="B27" s="2">
        <v>19</v>
      </c>
      <c r="C27" s="9">
        <v>5090</v>
      </c>
      <c r="D27" s="122">
        <v>19</v>
      </c>
      <c r="E27" s="9" t="s">
        <v>58</v>
      </c>
      <c r="F27" s="63"/>
      <c r="G27" s="63">
        <f t="shared" si="1"/>
        <v>0</v>
      </c>
      <c r="H27" s="11"/>
      <c r="I27" s="11"/>
      <c r="J27" s="11"/>
      <c r="K27" s="60"/>
      <c r="L27" s="174">
        <v>25</v>
      </c>
      <c r="N27" s="63">
        <v>0</v>
      </c>
      <c r="O27" s="63">
        <v>0</v>
      </c>
      <c r="P27" s="63">
        <v>0</v>
      </c>
      <c r="Q27" s="63">
        <v>0</v>
      </c>
      <c r="R27" s="63">
        <v>0</v>
      </c>
      <c r="S27" s="63">
        <v>959.89</v>
      </c>
      <c r="T27" s="63">
        <v>0</v>
      </c>
      <c r="U27" s="63">
        <v>0</v>
      </c>
      <c r="V27" s="63">
        <v>0</v>
      </c>
      <c r="W27" s="63">
        <v>0</v>
      </c>
      <c r="X27" s="63">
        <v>0</v>
      </c>
      <c r="Y27" s="63">
        <v>0</v>
      </c>
      <c r="Z27" s="63">
        <v>0</v>
      </c>
      <c r="AA27" s="63">
        <v>0</v>
      </c>
      <c r="AB27" s="63">
        <v>0</v>
      </c>
      <c r="AC27" s="63">
        <v>0</v>
      </c>
      <c r="AD27" s="63">
        <v>0</v>
      </c>
      <c r="AE27" s="63">
        <v>0</v>
      </c>
      <c r="AF27" s="63">
        <v>0</v>
      </c>
      <c r="AG27" s="63">
        <v>0</v>
      </c>
      <c r="AH27" s="63">
        <v>0</v>
      </c>
      <c r="AI27" s="63">
        <v>0</v>
      </c>
      <c r="AJ27" s="63">
        <v>0</v>
      </c>
      <c r="AK27" s="63">
        <v>0</v>
      </c>
      <c r="AL27" s="63">
        <v>0</v>
      </c>
      <c r="AM27" s="63">
        <v>0</v>
      </c>
      <c r="AN27" s="63">
        <v>0</v>
      </c>
      <c r="AO27" s="63">
        <v>0</v>
      </c>
      <c r="AP27" s="63">
        <v>0</v>
      </c>
      <c r="AQ27" s="63">
        <v>0</v>
      </c>
      <c r="AR27" s="63">
        <v>0</v>
      </c>
      <c r="AS27" s="63">
        <v>0</v>
      </c>
      <c r="AT27" s="63">
        <v>0</v>
      </c>
      <c r="AU27" s="63">
        <v>0</v>
      </c>
      <c r="AV27" s="63">
        <v>0</v>
      </c>
      <c r="AW27" s="63">
        <v>0</v>
      </c>
      <c r="AX27" s="63">
        <v>0</v>
      </c>
      <c r="AY27" s="63">
        <v>0</v>
      </c>
      <c r="AZ27" s="63">
        <v>0</v>
      </c>
      <c r="BA27" s="63">
        <v>0</v>
      </c>
      <c r="BB27" s="63">
        <v>0</v>
      </c>
      <c r="BC27" s="63">
        <v>47.03</v>
      </c>
      <c r="BD27" s="63">
        <v>0</v>
      </c>
      <c r="BE27" s="63">
        <v>0</v>
      </c>
      <c r="BF27" s="63">
        <v>0</v>
      </c>
      <c r="BG27" s="63">
        <v>0</v>
      </c>
      <c r="BH27" s="63">
        <v>0</v>
      </c>
      <c r="BI27" s="63">
        <v>0</v>
      </c>
      <c r="BJ27" s="63">
        <v>0</v>
      </c>
      <c r="BK27" s="63">
        <v>0</v>
      </c>
      <c r="BL27" s="63">
        <v>0</v>
      </c>
      <c r="BM27" s="63">
        <v>0</v>
      </c>
      <c r="BN27" s="63">
        <v>47695.55</v>
      </c>
      <c r="BO27" s="63">
        <v>0</v>
      </c>
      <c r="BP27" s="60"/>
      <c r="BQ27" s="60"/>
      <c r="BR27" s="60"/>
      <c r="BS27" s="60"/>
      <c r="BT27" s="60"/>
      <c r="BU27" s="60"/>
      <c r="BV27" s="60"/>
      <c r="BW27" s="60"/>
      <c r="BX27" s="60"/>
    </row>
    <row r="28" spans="1:76" outlineLevel="1" x14ac:dyDescent="0.2">
      <c r="A28" s="7"/>
      <c r="B28" s="2">
        <v>20</v>
      </c>
      <c r="C28" s="9">
        <v>5095</v>
      </c>
      <c r="D28" s="122">
        <v>20</v>
      </c>
      <c r="E28" s="9" t="s">
        <v>59</v>
      </c>
      <c r="F28" s="63"/>
      <c r="G28" s="63">
        <f t="shared" si="1"/>
        <v>0</v>
      </c>
      <c r="H28" s="11"/>
      <c r="I28" s="11"/>
      <c r="J28" s="11"/>
      <c r="K28" s="60"/>
      <c r="L28" s="174">
        <v>26</v>
      </c>
      <c r="N28" s="63">
        <v>0</v>
      </c>
      <c r="O28" s="63">
        <v>268746.48</v>
      </c>
      <c r="P28" s="63">
        <v>0</v>
      </c>
      <c r="Q28" s="63">
        <v>21910</v>
      </c>
      <c r="R28" s="63">
        <v>0</v>
      </c>
      <c r="S28" s="63">
        <v>47653.17</v>
      </c>
      <c r="T28" s="63">
        <v>11002.8</v>
      </c>
      <c r="U28" s="63">
        <v>4177.6499999999996</v>
      </c>
      <c r="V28" s="63">
        <v>0</v>
      </c>
      <c r="W28" s="63">
        <v>32667</v>
      </c>
      <c r="X28" s="63">
        <v>179281.25</v>
      </c>
      <c r="Y28" s="63">
        <v>0</v>
      </c>
      <c r="Z28" s="63">
        <v>0</v>
      </c>
      <c r="AA28" s="63">
        <v>0</v>
      </c>
      <c r="AB28" s="63">
        <v>0</v>
      </c>
      <c r="AC28" s="63">
        <v>0</v>
      </c>
      <c r="AD28" s="63">
        <v>9317.7900000000009</v>
      </c>
      <c r="AE28" s="63">
        <v>0</v>
      </c>
      <c r="AF28" s="63">
        <v>138124.5</v>
      </c>
      <c r="AG28" s="63">
        <v>34552.639999999999</v>
      </c>
      <c r="AH28" s="63">
        <v>0</v>
      </c>
      <c r="AI28" s="63">
        <v>17806.8</v>
      </c>
      <c r="AJ28" s="63">
        <v>6286.65</v>
      </c>
      <c r="AK28" s="63">
        <v>2808.6</v>
      </c>
      <c r="AL28" s="63">
        <v>0</v>
      </c>
      <c r="AM28" s="63">
        <v>0</v>
      </c>
      <c r="AN28" s="63">
        <v>50569.59</v>
      </c>
      <c r="AO28" s="63">
        <v>47710.67</v>
      </c>
      <c r="AP28" s="63">
        <v>0</v>
      </c>
      <c r="AQ28" s="63">
        <v>84879.89</v>
      </c>
      <c r="AR28" s="63">
        <v>90236.01</v>
      </c>
      <c r="AS28" s="63">
        <v>0</v>
      </c>
      <c r="AT28" s="63">
        <v>79035.25</v>
      </c>
      <c r="AU28" s="63">
        <v>0</v>
      </c>
      <c r="AV28" s="63">
        <v>20897.52</v>
      </c>
      <c r="AW28" s="63">
        <v>59413.01</v>
      </c>
      <c r="AX28" s="63">
        <v>21321.24</v>
      </c>
      <c r="AY28" s="63">
        <v>34449.24</v>
      </c>
      <c r="AZ28" s="63">
        <v>0</v>
      </c>
      <c r="BA28" s="63">
        <v>0</v>
      </c>
      <c r="BB28" s="63">
        <v>30455</v>
      </c>
      <c r="BC28" s="63">
        <v>640.86</v>
      </c>
      <c r="BD28" s="63">
        <v>15410.64</v>
      </c>
      <c r="BE28" s="63">
        <v>67871.22</v>
      </c>
      <c r="BF28" s="63">
        <v>1113.28</v>
      </c>
      <c r="BG28" s="63">
        <v>0</v>
      </c>
      <c r="BH28" s="63">
        <v>16278.83</v>
      </c>
      <c r="BI28" s="63">
        <v>0</v>
      </c>
      <c r="BJ28" s="63">
        <v>0</v>
      </c>
      <c r="BK28" s="63">
        <v>40707.26</v>
      </c>
      <c r="BL28" s="63">
        <v>0</v>
      </c>
      <c r="BM28" s="63">
        <v>42737.279999999999</v>
      </c>
      <c r="BN28" s="63">
        <v>76851.7</v>
      </c>
      <c r="BO28" s="63">
        <v>70981.45</v>
      </c>
      <c r="BP28" s="60"/>
      <c r="BQ28" s="60"/>
      <c r="BR28" s="60"/>
      <c r="BS28" s="60"/>
      <c r="BT28" s="60"/>
      <c r="BU28" s="60"/>
      <c r="BV28" s="60"/>
      <c r="BW28" s="60"/>
      <c r="BX28" s="60"/>
    </row>
    <row r="29" spans="1:76" outlineLevel="1" x14ac:dyDescent="0.2">
      <c r="A29" s="7"/>
      <c r="B29" s="2">
        <v>21</v>
      </c>
      <c r="C29" s="9">
        <v>5096</v>
      </c>
      <c r="D29" s="122">
        <v>21</v>
      </c>
      <c r="E29" s="9" t="s">
        <v>60</v>
      </c>
      <c r="F29" s="63"/>
      <c r="G29" s="63">
        <f t="shared" si="1"/>
        <v>0</v>
      </c>
      <c r="H29" s="11"/>
      <c r="I29" s="11"/>
      <c r="J29" s="11"/>
      <c r="K29" s="60"/>
      <c r="L29" s="174">
        <v>27</v>
      </c>
      <c r="N29" s="63">
        <v>0</v>
      </c>
      <c r="O29" s="63">
        <v>2243.4</v>
      </c>
      <c r="P29" s="63">
        <v>1990.6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63">
        <v>0</v>
      </c>
      <c r="X29" s="63">
        <v>0</v>
      </c>
      <c r="Y29" s="63">
        <v>0</v>
      </c>
      <c r="Z29" s="63">
        <v>0</v>
      </c>
      <c r="AA29" s="63">
        <v>27291.15</v>
      </c>
      <c r="AB29" s="63">
        <v>979</v>
      </c>
      <c r="AC29" s="63">
        <v>131152.01</v>
      </c>
      <c r="AD29" s="63">
        <v>0</v>
      </c>
      <c r="AE29" s="63">
        <v>0</v>
      </c>
      <c r="AF29" s="63">
        <v>0</v>
      </c>
      <c r="AG29" s="63">
        <v>0</v>
      </c>
      <c r="AH29" s="63">
        <v>0</v>
      </c>
      <c r="AI29" s="63">
        <v>6300</v>
      </c>
      <c r="AJ29" s="63">
        <v>0</v>
      </c>
      <c r="AK29" s="63">
        <v>0</v>
      </c>
      <c r="AL29" s="63">
        <v>0</v>
      </c>
      <c r="AM29" s="63">
        <v>144211.29999999999</v>
      </c>
      <c r="AN29" s="63">
        <v>0</v>
      </c>
      <c r="AO29" s="63">
        <v>0</v>
      </c>
      <c r="AP29" s="63">
        <v>0</v>
      </c>
      <c r="AQ29" s="63">
        <v>0</v>
      </c>
      <c r="AR29" s="63">
        <v>0</v>
      </c>
      <c r="AS29" s="63">
        <v>0</v>
      </c>
      <c r="AT29" s="63">
        <v>0</v>
      </c>
      <c r="AU29" s="63">
        <v>0</v>
      </c>
      <c r="AV29" s="63">
        <v>0</v>
      </c>
      <c r="AW29" s="63">
        <v>0</v>
      </c>
      <c r="AX29" s="63">
        <v>0</v>
      </c>
      <c r="AY29" s="63">
        <v>0</v>
      </c>
      <c r="AZ29" s="63">
        <v>-5946.6</v>
      </c>
      <c r="BA29" s="63">
        <v>0</v>
      </c>
      <c r="BB29" s="63">
        <v>12416.67</v>
      </c>
      <c r="BC29" s="63">
        <v>129791.91</v>
      </c>
      <c r="BD29" s="63">
        <v>2477.04</v>
      </c>
      <c r="BE29" s="63">
        <v>0</v>
      </c>
      <c r="BF29" s="63">
        <v>0</v>
      </c>
      <c r="BG29" s="63">
        <v>0</v>
      </c>
      <c r="BH29" s="63">
        <v>0</v>
      </c>
      <c r="BI29" s="63">
        <v>0</v>
      </c>
      <c r="BJ29" s="63">
        <v>0</v>
      </c>
      <c r="BK29" s="63">
        <v>0</v>
      </c>
      <c r="BL29" s="63">
        <v>0</v>
      </c>
      <c r="BM29" s="63">
        <v>0</v>
      </c>
      <c r="BN29" s="63">
        <v>0</v>
      </c>
      <c r="BO29" s="63">
        <v>2903.67</v>
      </c>
      <c r="BP29" s="60"/>
      <c r="BQ29" s="60"/>
      <c r="BR29" s="60"/>
      <c r="BS29" s="60"/>
      <c r="BT29" s="60"/>
      <c r="BU29" s="60"/>
      <c r="BV29" s="60"/>
      <c r="BW29" s="60"/>
      <c r="BX29" s="60"/>
    </row>
    <row r="30" spans="1:76" x14ac:dyDescent="0.2">
      <c r="A30" s="7"/>
      <c r="B30" s="2">
        <v>22</v>
      </c>
      <c r="C30" s="12"/>
      <c r="D30" s="122"/>
      <c r="E30" s="13" t="s">
        <v>61</v>
      </c>
      <c r="F30" s="135"/>
      <c r="G30" s="63">
        <f t="shared" si="1"/>
        <v>2256184.85</v>
      </c>
      <c r="H30" s="229"/>
      <c r="I30" s="14"/>
      <c r="J30" s="14"/>
      <c r="K30" s="60"/>
      <c r="L30" s="174">
        <v>28</v>
      </c>
      <c r="N30" s="134">
        <v>87079578.709999993</v>
      </c>
      <c r="O30" s="134">
        <v>1911056.5099999998</v>
      </c>
      <c r="P30" s="134">
        <v>373879.31</v>
      </c>
      <c r="Q30" s="134">
        <v>3542809</v>
      </c>
      <c r="R30" s="134">
        <v>4968442.2059999993</v>
      </c>
      <c r="S30" s="134">
        <v>2109544.91</v>
      </c>
      <c r="T30" s="134">
        <v>425313.37000000005</v>
      </c>
      <c r="U30" s="134">
        <v>283673.76</v>
      </c>
      <c r="V30" s="134">
        <v>59538.5</v>
      </c>
      <c r="W30" s="134">
        <v>375872.62119999999</v>
      </c>
      <c r="X30" s="134">
        <v>11617162.720000001</v>
      </c>
      <c r="Y30" s="134">
        <v>2256184.85</v>
      </c>
      <c r="Z30" s="134">
        <v>8404905.2500000019</v>
      </c>
      <c r="AA30" s="134">
        <v>825565.21000000008</v>
      </c>
      <c r="AB30" s="134">
        <v>1664044.5999999999</v>
      </c>
      <c r="AC30" s="134">
        <v>1668722.92</v>
      </c>
      <c r="AD30" s="134">
        <v>1127214.5</v>
      </c>
      <c r="AE30" s="134">
        <v>489224.27</v>
      </c>
      <c r="AF30" s="134">
        <v>6530111.4900000002</v>
      </c>
      <c r="AG30" s="134">
        <v>1123098.9699999997</v>
      </c>
      <c r="AH30" s="134">
        <v>1746775.83</v>
      </c>
      <c r="AI30" s="134">
        <v>207119.06</v>
      </c>
      <c r="AJ30" s="134">
        <v>17128.650000000001</v>
      </c>
      <c r="AK30" s="134">
        <v>122373.94</v>
      </c>
      <c r="AL30" s="134">
        <v>177195596.13999999</v>
      </c>
      <c r="AM30" s="134">
        <v>27044543.220000003</v>
      </c>
      <c r="AN30" s="134">
        <v>1714580.6700000002</v>
      </c>
      <c r="AO30" s="134">
        <v>2363875.3299999996</v>
      </c>
      <c r="AP30" s="134">
        <v>531033.19999999995</v>
      </c>
      <c r="AQ30" s="134">
        <v>436100.5</v>
      </c>
      <c r="AR30" s="134">
        <v>13088131.540000001</v>
      </c>
      <c r="AS30" s="134">
        <v>2544184.1999999997</v>
      </c>
      <c r="AT30" s="134">
        <v>3270020.75</v>
      </c>
      <c r="AU30" s="134">
        <v>4948173.5299999993</v>
      </c>
      <c r="AV30" s="134">
        <v>714720.22000000009</v>
      </c>
      <c r="AW30" s="134">
        <v>1206272.93</v>
      </c>
      <c r="AX30" s="134">
        <v>1018251.75</v>
      </c>
      <c r="AY30" s="134">
        <v>8718792.4699999988</v>
      </c>
      <c r="AZ30" s="134">
        <v>833713.08000000019</v>
      </c>
      <c r="BA30" s="134">
        <v>1841633.6400000001</v>
      </c>
      <c r="BB30" s="134">
        <v>934384.83</v>
      </c>
      <c r="BC30" s="134">
        <v>4419263.7100000009</v>
      </c>
      <c r="BD30" s="134">
        <v>371482.26</v>
      </c>
      <c r="BE30" s="134">
        <v>393551.73</v>
      </c>
      <c r="BF30" s="134">
        <v>621014.91999999993</v>
      </c>
      <c r="BG30" s="134">
        <v>2892561.2399999993</v>
      </c>
      <c r="BH30" s="134">
        <v>462801.21</v>
      </c>
      <c r="BI30" s="134">
        <v>47119550.849999994</v>
      </c>
      <c r="BJ30" s="134">
        <v>76667.240000000005</v>
      </c>
      <c r="BK30" s="134">
        <v>1815317.15</v>
      </c>
      <c r="BL30" s="134">
        <v>455516.68000000005</v>
      </c>
      <c r="BM30" s="134">
        <v>801444.54999999993</v>
      </c>
      <c r="BN30" s="134">
        <v>10387915.529999999</v>
      </c>
      <c r="BO30" s="134">
        <v>5361455.46</v>
      </c>
      <c r="BP30" s="60"/>
      <c r="BQ30" s="60"/>
      <c r="BR30" s="60"/>
      <c r="BS30" s="60"/>
      <c r="BT30" s="22"/>
      <c r="BU30" s="22"/>
      <c r="BV30" s="22"/>
      <c r="BW30" s="22"/>
      <c r="BX30" s="22"/>
    </row>
    <row r="31" spans="1:76" outlineLevel="1" x14ac:dyDescent="0.2">
      <c r="A31" s="7"/>
      <c r="B31" s="2">
        <v>23</v>
      </c>
      <c r="C31" s="9">
        <v>5105</v>
      </c>
      <c r="D31" s="122">
        <v>22</v>
      </c>
      <c r="E31" s="9" t="s">
        <v>62</v>
      </c>
      <c r="F31" s="63"/>
      <c r="G31" s="63">
        <f t="shared" si="1"/>
        <v>927958.94</v>
      </c>
      <c r="H31" s="11"/>
      <c r="I31" s="11"/>
      <c r="J31" s="11"/>
      <c r="K31" s="60"/>
      <c r="L31" s="174">
        <v>29</v>
      </c>
      <c r="N31" s="63">
        <v>18890946.079999998</v>
      </c>
      <c r="O31" s="63">
        <v>125152.59</v>
      </c>
      <c r="P31" s="63">
        <v>0</v>
      </c>
      <c r="Q31" s="63">
        <v>0</v>
      </c>
      <c r="R31" s="63">
        <v>0</v>
      </c>
      <c r="S31" s="63">
        <v>28027.35</v>
      </c>
      <c r="T31" s="63">
        <v>33882.050000000003</v>
      </c>
      <c r="U31" s="63">
        <v>0</v>
      </c>
      <c r="V31" s="63">
        <v>0</v>
      </c>
      <c r="W31" s="63">
        <v>0</v>
      </c>
      <c r="X31" s="63">
        <v>595769.19999999995</v>
      </c>
      <c r="Y31" s="63">
        <v>927958.94</v>
      </c>
      <c r="Z31" s="63">
        <v>0</v>
      </c>
      <c r="AA31" s="63">
        <v>192637.02</v>
      </c>
      <c r="AB31" s="63">
        <v>3472</v>
      </c>
      <c r="AC31" s="63">
        <v>8411.51</v>
      </c>
      <c r="AD31" s="63">
        <v>0</v>
      </c>
      <c r="AE31" s="63">
        <v>99474.54</v>
      </c>
      <c r="AF31" s="63">
        <v>0</v>
      </c>
      <c r="AG31" s="63">
        <v>125117.53</v>
      </c>
      <c r="AH31" s="63">
        <v>0</v>
      </c>
      <c r="AI31" s="63">
        <v>24992.31</v>
      </c>
      <c r="AJ31" s="63">
        <v>0</v>
      </c>
      <c r="AK31" s="63">
        <v>0</v>
      </c>
      <c r="AL31" s="63">
        <v>11603293.689999999</v>
      </c>
      <c r="AM31" s="63">
        <v>0</v>
      </c>
      <c r="AN31" s="63">
        <v>0</v>
      </c>
      <c r="AO31" s="63">
        <v>60599.18</v>
      </c>
      <c r="AP31" s="63">
        <v>0</v>
      </c>
      <c r="AQ31" s="63">
        <v>529561.55000000005</v>
      </c>
      <c r="AR31" s="63">
        <v>1967261.26</v>
      </c>
      <c r="AS31" s="63">
        <v>0</v>
      </c>
      <c r="AT31" s="63">
        <v>43907.91</v>
      </c>
      <c r="AU31" s="63">
        <v>333646.49</v>
      </c>
      <c r="AV31" s="63">
        <v>321.45999999999998</v>
      </c>
      <c r="AW31" s="63">
        <v>468307.97</v>
      </c>
      <c r="AX31" s="63">
        <v>4855.3900000000003</v>
      </c>
      <c r="AY31" s="63">
        <v>767259.84</v>
      </c>
      <c r="AZ31" s="63">
        <v>0</v>
      </c>
      <c r="BA31" s="63">
        <v>229136.68</v>
      </c>
      <c r="BB31" s="63">
        <v>61591.45</v>
      </c>
      <c r="BC31" s="63">
        <v>0</v>
      </c>
      <c r="BD31" s="63">
        <v>0</v>
      </c>
      <c r="BE31" s="63">
        <v>0</v>
      </c>
      <c r="BF31" s="63">
        <v>0</v>
      </c>
      <c r="BG31" s="63">
        <v>1713712.16</v>
      </c>
      <c r="BH31" s="63">
        <v>1043.1400000000001</v>
      </c>
      <c r="BI31" s="63">
        <v>19661234.59</v>
      </c>
      <c r="BJ31" s="63">
        <v>110533.87</v>
      </c>
      <c r="BK31" s="63">
        <v>76060.36</v>
      </c>
      <c r="BL31" s="63">
        <v>89749.95</v>
      </c>
      <c r="BM31" s="63">
        <v>0</v>
      </c>
      <c r="BN31" s="63">
        <v>0</v>
      </c>
      <c r="BO31" s="63">
        <v>15330.3</v>
      </c>
      <c r="BP31" s="60"/>
      <c r="BQ31" s="60"/>
      <c r="BR31" s="60"/>
      <c r="BS31" s="60"/>
      <c r="BT31" s="60"/>
      <c r="BU31" s="60"/>
      <c r="BV31" s="60"/>
      <c r="BW31" s="60"/>
      <c r="BX31" s="60"/>
    </row>
    <row r="32" spans="1:76" outlineLevel="1" x14ac:dyDescent="0.2">
      <c r="A32" s="7"/>
      <c r="B32" s="2">
        <v>24</v>
      </c>
      <c r="C32" s="9">
        <v>5110</v>
      </c>
      <c r="D32" s="122">
        <v>23</v>
      </c>
      <c r="E32" s="9" t="s">
        <v>63</v>
      </c>
      <c r="F32" s="63"/>
      <c r="G32" s="63">
        <f t="shared" si="1"/>
        <v>0</v>
      </c>
      <c r="H32" s="11"/>
      <c r="I32" s="11"/>
      <c r="J32" s="11"/>
      <c r="K32" s="60"/>
      <c r="L32" s="174">
        <v>30</v>
      </c>
      <c r="N32" s="63">
        <v>1483680.88</v>
      </c>
      <c r="O32" s="63">
        <v>1947.12</v>
      </c>
      <c r="P32" s="63">
        <v>0</v>
      </c>
      <c r="Q32" s="63">
        <v>0</v>
      </c>
      <c r="R32" s="63">
        <v>387812.45</v>
      </c>
      <c r="S32" s="63">
        <v>254145.92000000001</v>
      </c>
      <c r="T32" s="63">
        <v>0</v>
      </c>
      <c r="U32" s="63">
        <v>0</v>
      </c>
      <c r="V32" s="63">
        <v>8668.02</v>
      </c>
      <c r="W32" s="63">
        <v>0</v>
      </c>
      <c r="X32" s="63">
        <v>13362.87</v>
      </c>
      <c r="Y32" s="63">
        <v>0</v>
      </c>
      <c r="Z32" s="63">
        <v>0</v>
      </c>
      <c r="AA32" s="63">
        <v>40328.370000000003</v>
      </c>
      <c r="AB32" s="63">
        <v>25168.57</v>
      </c>
      <c r="AC32" s="63">
        <v>0</v>
      </c>
      <c r="AD32" s="63">
        <v>24542.720000000001</v>
      </c>
      <c r="AE32" s="63">
        <v>14997.57</v>
      </c>
      <c r="AF32" s="63">
        <v>42561.87</v>
      </c>
      <c r="AG32" s="63">
        <v>0</v>
      </c>
      <c r="AH32" s="63">
        <v>0</v>
      </c>
      <c r="AI32" s="63">
        <v>0</v>
      </c>
      <c r="AJ32" s="63">
        <v>0</v>
      </c>
      <c r="AK32" s="63">
        <v>0</v>
      </c>
      <c r="AL32" s="63">
        <v>1927898.37</v>
      </c>
      <c r="AM32" s="63">
        <v>0</v>
      </c>
      <c r="AN32" s="63">
        <v>0</v>
      </c>
      <c r="AO32" s="63">
        <v>71464.86</v>
      </c>
      <c r="AP32" s="63">
        <v>0</v>
      </c>
      <c r="AQ32" s="63">
        <v>0</v>
      </c>
      <c r="AR32" s="63">
        <v>139184.32000000001</v>
      </c>
      <c r="AS32" s="63">
        <v>0</v>
      </c>
      <c r="AT32" s="63">
        <v>0</v>
      </c>
      <c r="AU32" s="63">
        <v>0</v>
      </c>
      <c r="AV32" s="63">
        <v>0</v>
      </c>
      <c r="AW32" s="63">
        <v>29037.85</v>
      </c>
      <c r="AX32" s="63">
        <v>0</v>
      </c>
      <c r="AY32" s="63">
        <v>25723.75</v>
      </c>
      <c r="AZ32" s="63">
        <v>0</v>
      </c>
      <c r="BA32" s="63">
        <v>49055.82</v>
      </c>
      <c r="BB32" s="63">
        <v>20885.86</v>
      </c>
      <c r="BC32" s="63">
        <v>187607.77</v>
      </c>
      <c r="BD32" s="63">
        <v>0</v>
      </c>
      <c r="BE32" s="63">
        <v>0</v>
      </c>
      <c r="BF32" s="63">
        <v>0</v>
      </c>
      <c r="BG32" s="63">
        <v>19171.55</v>
      </c>
      <c r="BH32" s="63">
        <v>0</v>
      </c>
      <c r="BI32" s="63">
        <v>16022625.34</v>
      </c>
      <c r="BJ32" s="63">
        <v>0</v>
      </c>
      <c r="BK32" s="63">
        <v>29843.78</v>
      </c>
      <c r="BL32" s="63">
        <v>0</v>
      </c>
      <c r="BM32" s="63">
        <v>3186.46</v>
      </c>
      <c r="BN32" s="63">
        <v>273548.96000000002</v>
      </c>
      <c r="BO32" s="63">
        <v>6790.51</v>
      </c>
      <c r="BP32" s="60"/>
      <c r="BQ32" s="60"/>
      <c r="BR32" s="60"/>
      <c r="BS32" s="60"/>
      <c r="BT32" s="60"/>
      <c r="BU32" s="60"/>
      <c r="BV32" s="60"/>
      <c r="BW32" s="60"/>
      <c r="BX32" s="60"/>
    </row>
    <row r="33" spans="2:76" outlineLevel="1" x14ac:dyDescent="0.2">
      <c r="B33" s="2">
        <v>25</v>
      </c>
      <c r="C33" s="9">
        <v>5112</v>
      </c>
      <c r="D33" s="122">
        <v>24</v>
      </c>
      <c r="E33" s="9" t="s">
        <v>64</v>
      </c>
      <c r="F33" s="63"/>
      <c r="G33" s="63">
        <f t="shared" si="1"/>
        <v>0</v>
      </c>
      <c r="H33" s="11"/>
      <c r="I33" s="11"/>
      <c r="J33" s="11"/>
      <c r="K33" s="60"/>
      <c r="L33" s="174">
        <v>31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3">
        <v>0</v>
      </c>
      <c r="X33" s="63">
        <v>3476.38</v>
      </c>
      <c r="Y33" s="63">
        <v>0</v>
      </c>
      <c r="Z33" s="63">
        <v>435074.42</v>
      </c>
      <c r="AA33" s="63">
        <v>0</v>
      </c>
      <c r="AB33" s="63">
        <v>0</v>
      </c>
      <c r="AC33" s="63">
        <v>0</v>
      </c>
      <c r="AD33" s="63">
        <v>77604.789999999994</v>
      </c>
      <c r="AE33" s="63">
        <v>54923.95</v>
      </c>
      <c r="AF33" s="63">
        <v>0</v>
      </c>
      <c r="AG33" s="63">
        <v>36916.800000000003</v>
      </c>
      <c r="AH33" s="63">
        <v>0</v>
      </c>
      <c r="AI33" s="63">
        <v>0</v>
      </c>
      <c r="AJ33" s="63">
        <v>0</v>
      </c>
      <c r="AK33" s="63">
        <v>0</v>
      </c>
      <c r="AL33" s="63">
        <v>1302237.6100000001</v>
      </c>
      <c r="AM33" s="63">
        <v>925407.99</v>
      </c>
      <c r="AN33" s="63">
        <v>0</v>
      </c>
      <c r="AO33" s="63">
        <v>0</v>
      </c>
      <c r="AP33" s="63">
        <v>0</v>
      </c>
      <c r="AQ33" s="63">
        <v>0</v>
      </c>
      <c r="AR33" s="63">
        <v>0</v>
      </c>
      <c r="AS33" s="63">
        <v>0</v>
      </c>
      <c r="AT33" s="63">
        <v>0</v>
      </c>
      <c r="AU33" s="63">
        <v>4922.16</v>
      </c>
      <c r="AV33" s="63">
        <v>24214.71</v>
      </c>
      <c r="AW33" s="63">
        <v>0</v>
      </c>
      <c r="AX33" s="63">
        <v>0</v>
      </c>
      <c r="AY33" s="63">
        <v>173819.42</v>
      </c>
      <c r="AZ33" s="63">
        <v>0</v>
      </c>
      <c r="BA33" s="63">
        <v>0</v>
      </c>
      <c r="BB33" s="63">
        <v>0</v>
      </c>
      <c r="BC33" s="63">
        <v>112744.25</v>
      </c>
      <c r="BD33" s="63">
        <v>0</v>
      </c>
      <c r="BE33" s="63">
        <v>0</v>
      </c>
      <c r="BF33" s="63">
        <v>0</v>
      </c>
      <c r="BG33" s="63">
        <v>6294.61</v>
      </c>
      <c r="BH33" s="63">
        <v>0</v>
      </c>
      <c r="BI33" s="63">
        <v>1040806.54</v>
      </c>
      <c r="BJ33" s="63">
        <v>0</v>
      </c>
      <c r="BK33" s="63">
        <v>0</v>
      </c>
      <c r="BL33" s="63">
        <v>0</v>
      </c>
      <c r="BM33" s="63">
        <v>0</v>
      </c>
      <c r="BN33" s="63">
        <v>820343.89</v>
      </c>
      <c r="BO33" s="63">
        <v>6633.9</v>
      </c>
      <c r="BP33" s="60"/>
      <c r="BQ33" s="60"/>
      <c r="BR33" s="60"/>
      <c r="BS33" s="60"/>
      <c r="BT33" s="60"/>
      <c r="BU33" s="60"/>
      <c r="BV33" s="60"/>
      <c r="BW33" s="60"/>
      <c r="BX33" s="60"/>
    </row>
    <row r="34" spans="2:76" outlineLevel="1" x14ac:dyDescent="0.2">
      <c r="B34" s="2">
        <v>26</v>
      </c>
      <c r="C34" s="9">
        <v>5114</v>
      </c>
      <c r="D34" s="122">
        <v>25</v>
      </c>
      <c r="E34" s="9" t="s">
        <v>65</v>
      </c>
      <c r="F34" s="63"/>
      <c r="G34" s="63">
        <f t="shared" si="1"/>
        <v>129840.5</v>
      </c>
      <c r="H34" s="11"/>
      <c r="I34" s="11"/>
      <c r="J34" s="11"/>
      <c r="K34" s="60"/>
      <c r="L34" s="174">
        <v>32</v>
      </c>
      <c r="N34" s="63">
        <v>6683485.3600000003</v>
      </c>
      <c r="O34" s="63">
        <v>27948.93</v>
      </c>
      <c r="P34" s="63">
        <v>18063.8</v>
      </c>
      <c r="Q34" s="63">
        <v>80508</v>
      </c>
      <c r="R34" s="63">
        <v>731120.8</v>
      </c>
      <c r="S34" s="63">
        <v>56890.22</v>
      </c>
      <c r="T34" s="63">
        <v>36958.89</v>
      </c>
      <c r="U34" s="63">
        <v>0</v>
      </c>
      <c r="V34" s="63">
        <v>31802.32</v>
      </c>
      <c r="W34" s="63">
        <v>0</v>
      </c>
      <c r="X34" s="63">
        <v>495975.05</v>
      </c>
      <c r="Y34" s="63">
        <v>129840.5</v>
      </c>
      <c r="Z34" s="63">
        <v>11051.2</v>
      </c>
      <c r="AA34" s="63">
        <v>75167.009999999995</v>
      </c>
      <c r="AB34" s="63">
        <v>22666.42</v>
      </c>
      <c r="AC34" s="63">
        <v>0</v>
      </c>
      <c r="AD34" s="63">
        <v>2950</v>
      </c>
      <c r="AE34" s="63">
        <v>0</v>
      </c>
      <c r="AF34" s="63">
        <v>12802.41</v>
      </c>
      <c r="AG34" s="63">
        <v>0</v>
      </c>
      <c r="AH34" s="63">
        <v>165261.81</v>
      </c>
      <c r="AI34" s="63">
        <v>0</v>
      </c>
      <c r="AJ34" s="63">
        <v>0</v>
      </c>
      <c r="AK34" s="63">
        <v>0</v>
      </c>
      <c r="AL34" s="63">
        <v>12262737.449999999</v>
      </c>
      <c r="AM34" s="63">
        <v>477693.35</v>
      </c>
      <c r="AN34" s="63">
        <v>87064.75</v>
      </c>
      <c r="AO34" s="63">
        <v>187414.82</v>
      </c>
      <c r="AP34" s="63">
        <v>0</v>
      </c>
      <c r="AQ34" s="63">
        <v>264347.95</v>
      </c>
      <c r="AR34" s="63">
        <v>913672.51</v>
      </c>
      <c r="AS34" s="63">
        <v>0</v>
      </c>
      <c r="AT34" s="63">
        <v>73087.14</v>
      </c>
      <c r="AU34" s="63">
        <v>89662.63</v>
      </c>
      <c r="AV34" s="63">
        <v>0</v>
      </c>
      <c r="AW34" s="63">
        <v>131125.94</v>
      </c>
      <c r="AX34" s="63">
        <v>34803.42</v>
      </c>
      <c r="AY34" s="63">
        <v>184205.03</v>
      </c>
      <c r="AZ34" s="63">
        <v>-275.11</v>
      </c>
      <c r="BA34" s="63">
        <v>331720.78000000003</v>
      </c>
      <c r="BB34" s="63">
        <v>85992.9</v>
      </c>
      <c r="BC34" s="63">
        <v>227354.67</v>
      </c>
      <c r="BD34" s="63">
        <v>324.31</v>
      </c>
      <c r="BE34" s="63">
        <v>64403.519999999997</v>
      </c>
      <c r="BF34" s="63">
        <v>0</v>
      </c>
      <c r="BG34" s="63">
        <v>261097.75</v>
      </c>
      <c r="BH34" s="63">
        <v>0</v>
      </c>
      <c r="BI34" s="63">
        <v>513690.68</v>
      </c>
      <c r="BJ34" s="63">
        <v>0</v>
      </c>
      <c r="BK34" s="63">
        <v>57392.68</v>
      </c>
      <c r="BL34" s="63">
        <v>16984.259999999998</v>
      </c>
      <c r="BM34" s="63">
        <v>272888.31</v>
      </c>
      <c r="BN34" s="63">
        <v>49190.65</v>
      </c>
      <c r="BO34" s="63">
        <v>2883.31</v>
      </c>
      <c r="BP34" s="60"/>
      <c r="BQ34" s="60"/>
      <c r="BR34" s="60"/>
      <c r="BS34" s="60"/>
      <c r="BT34" s="60"/>
      <c r="BU34" s="60"/>
      <c r="BV34" s="60"/>
      <c r="BW34" s="60"/>
      <c r="BX34" s="60"/>
    </row>
    <row r="35" spans="2:76" outlineLevel="1" x14ac:dyDescent="0.2">
      <c r="B35" s="2">
        <v>27</v>
      </c>
      <c r="C35" s="9">
        <v>5120</v>
      </c>
      <c r="D35" s="122">
        <v>26</v>
      </c>
      <c r="E35" s="9" t="s">
        <v>66</v>
      </c>
      <c r="F35" s="63"/>
      <c r="G35" s="63">
        <f t="shared" si="1"/>
        <v>192074.44</v>
      </c>
      <c r="H35" s="11"/>
      <c r="I35" s="11"/>
      <c r="J35" s="11"/>
      <c r="K35" s="60"/>
      <c r="L35" s="174">
        <v>33</v>
      </c>
      <c r="N35" s="63">
        <v>112225.23</v>
      </c>
      <c r="O35" s="63">
        <v>62041.61</v>
      </c>
      <c r="P35" s="63">
        <v>7676.21</v>
      </c>
      <c r="Q35" s="63">
        <v>6554</v>
      </c>
      <c r="R35" s="63">
        <v>25352.82</v>
      </c>
      <c r="S35" s="63">
        <v>158475.01</v>
      </c>
      <c r="T35" s="63">
        <v>30150.49</v>
      </c>
      <c r="U35" s="63">
        <v>2300.5500000000002</v>
      </c>
      <c r="V35" s="63">
        <v>7469.71</v>
      </c>
      <c r="W35" s="63">
        <v>54814.07</v>
      </c>
      <c r="X35" s="63">
        <v>72633.19</v>
      </c>
      <c r="Y35" s="63">
        <v>192074.44</v>
      </c>
      <c r="Z35" s="63">
        <v>588655.34</v>
      </c>
      <c r="AA35" s="63">
        <v>10960.41</v>
      </c>
      <c r="AB35" s="63">
        <v>63879.67</v>
      </c>
      <c r="AC35" s="63">
        <v>118622.3</v>
      </c>
      <c r="AD35" s="63">
        <v>77874.63</v>
      </c>
      <c r="AE35" s="63">
        <v>3051.04</v>
      </c>
      <c r="AF35" s="63">
        <v>65383.19</v>
      </c>
      <c r="AG35" s="63">
        <v>21371.7</v>
      </c>
      <c r="AH35" s="63">
        <v>807.99</v>
      </c>
      <c r="AI35" s="63">
        <v>99017.79</v>
      </c>
      <c r="AJ35" s="63">
        <v>7940</v>
      </c>
      <c r="AK35" s="63">
        <v>13367</v>
      </c>
      <c r="AL35" s="63">
        <v>25698075.739999998</v>
      </c>
      <c r="AM35" s="63">
        <v>635605.34</v>
      </c>
      <c r="AN35" s="63">
        <v>41455.279999999999</v>
      </c>
      <c r="AO35" s="63">
        <v>109321.4</v>
      </c>
      <c r="AP35" s="63">
        <v>0</v>
      </c>
      <c r="AQ35" s="63">
        <v>109938.01</v>
      </c>
      <c r="AR35" s="63">
        <v>536412.24</v>
      </c>
      <c r="AS35" s="63">
        <v>282458.59000000003</v>
      </c>
      <c r="AT35" s="63">
        <v>30266.36</v>
      </c>
      <c r="AU35" s="63">
        <v>194574.63</v>
      </c>
      <c r="AV35" s="63">
        <v>24953.38</v>
      </c>
      <c r="AW35" s="63">
        <v>96242.97</v>
      </c>
      <c r="AX35" s="63">
        <v>23676.17</v>
      </c>
      <c r="AY35" s="63">
        <v>-80765.899999999994</v>
      </c>
      <c r="AZ35" s="63">
        <v>1847.02</v>
      </c>
      <c r="BA35" s="63">
        <v>221633.1</v>
      </c>
      <c r="BB35" s="63">
        <v>13042.48</v>
      </c>
      <c r="BC35" s="63">
        <v>22270.13</v>
      </c>
      <c r="BD35" s="63">
        <v>2732.15</v>
      </c>
      <c r="BE35" s="63">
        <v>36694.71</v>
      </c>
      <c r="BF35" s="63">
        <v>26340.66</v>
      </c>
      <c r="BG35" s="63">
        <v>408170.36</v>
      </c>
      <c r="BH35" s="63">
        <v>18617.2</v>
      </c>
      <c r="BI35" s="63">
        <v>1376597.89</v>
      </c>
      <c r="BJ35" s="63">
        <v>61605.33</v>
      </c>
      <c r="BK35" s="63">
        <v>125824.92</v>
      </c>
      <c r="BL35" s="63">
        <v>22370.62</v>
      </c>
      <c r="BM35" s="63">
        <v>135926.96</v>
      </c>
      <c r="BN35" s="63">
        <v>288948.90000000002</v>
      </c>
      <c r="BO35" s="63">
        <v>244331.96</v>
      </c>
      <c r="BP35" s="60"/>
      <c r="BQ35" s="60"/>
      <c r="BR35" s="60"/>
      <c r="BS35" s="60"/>
      <c r="BT35" s="60"/>
      <c r="BU35" s="60"/>
      <c r="BV35" s="60"/>
      <c r="BW35" s="60"/>
      <c r="BX35" s="60"/>
    </row>
    <row r="36" spans="2:76" outlineLevel="1" x14ac:dyDescent="0.2">
      <c r="B36" s="2">
        <v>28</v>
      </c>
      <c r="C36" s="9">
        <v>5125</v>
      </c>
      <c r="D36" s="122">
        <v>27</v>
      </c>
      <c r="E36" s="9" t="s">
        <v>67</v>
      </c>
      <c r="F36" s="63"/>
      <c r="G36" s="63">
        <f t="shared" si="1"/>
        <v>465280.06</v>
      </c>
      <c r="H36" s="11"/>
      <c r="I36" s="11"/>
      <c r="J36" s="11"/>
      <c r="K36" s="60"/>
      <c r="L36" s="174">
        <v>34</v>
      </c>
      <c r="N36" s="63">
        <v>1314406.8500000001</v>
      </c>
      <c r="O36" s="63">
        <v>509151.54</v>
      </c>
      <c r="P36" s="63">
        <v>25390.59</v>
      </c>
      <c r="Q36" s="63">
        <v>93677</v>
      </c>
      <c r="R36" s="63">
        <v>2523824.7599999998</v>
      </c>
      <c r="S36" s="63">
        <v>576735.54</v>
      </c>
      <c r="T36" s="63">
        <v>44489.99</v>
      </c>
      <c r="U36" s="63">
        <v>18404.12</v>
      </c>
      <c r="V36" s="63">
        <v>5568.53</v>
      </c>
      <c r="W36" s="63">
        <v>106861.72</v>
      </c>
      <c r="X36" s="63">
        <v>512697.45</v>
      </c>
      <c r="Y36" s="63">
        <v>465280.06</v>
      </c>
      <c r="Z36" s="63">
        <v>0</v>
      </c>
      <c r="AA36" s="63">
        <v>27450.44</v>
      </c>
      <c r="AB36" s="63">
        <v>161873.99</v>
      </c>
      <c r="AC36" s="63">
        <v>227028.54</v>
      </c>
      <c r="AD36" s="63">
        <v>104262.77</v>
      </c>
      <c r="AE36" s="63">
        <v>2167.06</v>
      </c>
      <c r="AF36" s="63">
        <v>324075.44</v>
      </c>
      <c r="AG36" s="63">
        <v>83564.45</v>
      </c>
      <c r="AH36" s="63">
        <v>0</v>
      </c>
      <c r="AI36" s="63">
        <v>140916.64000000001</v>
      </c>
      <c r="AJ36" s="63">
        <v>14564.18</v>
      </c>
      <c r="AK36" s="63">
        <v>27653.14</v>
      </c>
      <c r="AL36" s="63">
        <v>43480672.409999996</v>
      </c>
      <c r="AM36" s="63">
        <v>919346.83</v>
      </c>
      <c r="AN36" s="63">
        <v>70582.66</v>
      </c>
      <c r="AO36" s="63">
        <v>251340.27</v>
      </c>
      <c r="AP36" s="63">
        <v>0</v>
      </c>
      <c r="AQ36" s="63">
        <v>48225.63</v>
      </c>
      <c r="AR36" s="63">
        <v>1541874.7</v>
      </c>
      <c r="AS36" s="63">
        <v>364613.23</v>
      </c>
      <c r="AT36" s="63">
        <v>234401.27</v>
      </c>
      <c r="AU36" s="63">
        <v>921094.05</v>
      </c>
      <c r="AV36" s="63">
        <v>49444.480000000003</v>
      </c>
      <c r="AW36" s="63">
        <v>223784.37</v>
      </c>
      <c r="AX36" s="63">
        <v>462964.22</v>
      </c>
      <c r="AY36" s="63">
        <v>186446.13</v>
      </c>
      <c r="AZ36" s="63">
        <v>47142.2</v>
      </c>
      <c r="BA36" s="63">
        <v>0</v>
      </c>
      <c r="BB36" s="63">
        <v>64605.36</v>
      </c>
      <c r="BC36" s="63">
        <v>867030.22</v>
      </c>
      <c r="BD36" s="63">
        <v>9887.61</v>
      </c>
      <c r="BE36" s="63">
        <v>203854.07</v>
      </c>
      <c r="BF36" s="63">
        <v>0</v>
      </c>
      <c r="BG36" s="63">
        <v>1472491.59</v>
      </c>
      <c r="BH36" s="63">
        <v>22544.16</v>
      </c>
      <c r="BI36" s="63">
        <v>8249307.3600000003</v>
      </c>
      <c r="BJ36" s="63">
        <v>112046.82</v>
      </c>
      <c r="BK36" s="63">
        <v>560717.97</v>
      </c>
      <c r="BL36" s="63">
        <v>17823.18</v>
      </c>
      <c r="BM36" s="63">
        <v>187142.85</v>
      </c>
      <c r="BN36" s="63">
        <v>1055926.18</v>
      </c>
      <c r="BO36" s="63">
        <v>799227.01</v>
      </c>
      <c r="BP36" s="60"/>
      <c r="BQ36" s="60"/>
      <c r="BR36" s="60"/>
      <c r="BS36" s="60"/>
      <c r="BT36" s="60"/>
      <c r="BU36" s="60"/>
      <c r="BV36" s="60"/>
      <c r="BW36" s="60"/>
      <c r="BX36" s="60"/>
    </row>
    <row r="37" spans="2:76" outlineLevel="1" x14ac:dyDescent="0.2">
      <c r="B37" s="2">
        <v>29</v>
      </c>
      <c r="C37" s="9">
        <v>5130</v>
      </c>
      <c r="D37" s="122">
        <v>28</v>
      </c>
      <c r="E37" s="9" t="s">
        <v>68</v>
      </c>
      <c r="F37" s="63"/>
      <c r="G37" s="63">
        <f t="shared" si="1"/>
        <v>345129.31</v>
      </c>
      <c r="H37" s="11"/>
      <c r="I37" s="11"/>
      <c r="J37" s="11"/>
      <c r="K37" s="60"/>
      <c r="L37" s="174">
        <v>35</v>
      </c>
      <c r="N37" s="63">
        <v>0</v>
      </c>
      <c r="O37" s="63">
        <v>216398.88</v>
      </c>
      <c r="P37" s="63">
        <v>957.73</v>
      </c>
      <c r="Q37" s="63">
        <v>299233</v>
      </c>
      <c r="R37" s="63">
        <v>646557.32999999996</v>
      </c>
      <c r="S37" s="63">
        <v>399633.72</v>
      </c>
      <c r="T37" s="63">
        <v>85578.01</v>
      </c>
      <c r="U37" s="63">
        <v>0</v>
      </c>
      <c r="V37" s="63">
        <v>0</v>
      </c>
      <c r="W37" s="63">
        <v>104630.5012</v>
      </c>
      <c r="X37" s="63">
        <v>35525.620000000003</v>
      </c>
      <c r="Y37" s="63">
        <v>345129.31</v>
      </c>
      <c r="Z37" s="63">
        <v>1165549.92</v>
      </c>
      <c r="AA37" s="63">
        <v>279238.51</v>
      </c>
      <c r="AB37" s="63">
        <v>272683.05</v>
      </c>
      <c r="AC37" s="63">
        <v>142700.09</v>
      </c>
      <c r="AD37" s="63">
        <v>897069.4</v>
      </c>
      <c r="AE37" s="63">
        <v>17203.32</v>
      </c>
      <c r="AF37" s="63">
        <v>164028.92000000001</v>
      </c>
      <c r="AG37" s="63">
        <v>53679.37</v>
      </c>
      <c r="AH37" s="63">
        <v>0</v>
      </c>
      <c r="AI37" s="63">
        <v>1104.8499999999999</v>
      </c>
      <c r="AJ37" s="63">
        <v>0</v>
      </c>
      <c r="AK37" s="63">
        <v>13306.12</v>
      </c>
      <c r="AL37" s="63">
        <v>11235287.43</v>
      </c>
      <c r="AM37" s="63">
        <v>8722150.1600000001</v>
      </c>
      <c r="AN37" s="63">
        <v>187911.38</v>
      </c>
      <c r="AO37" s="63">
        <v>95008.17</v>
      </c>
      <c r="AP37" s="63">
        <v>201740.88</v>
      </c>
      <c r="AQ37" s="63">
        <v>589630.26</v>
      </c>
      <c r="AR37" s="63">
        <v>261882.98</v>
      </c>
      <c r="AS37" s="63">
        <v>0</v>
      </c>
      <c r="AT37" s="63">
        <v>0</v>
      </c>
      <c r="AU37" s="63">
        <v>228174.8</v>
      </c>
      <c r="AV37" s="63">
        <v>78289.84</v>
      </c>
      <c r="AW37" s="63">
        <v>322074.87</v>
      </c>
      <c r="AX37" s="63">
        <v>42818.21</v>
      </c>
      <c r="AY37" s="63">
        <v>11578.64</v>
      </c>
      <c r="AZ37" s="63">
        <v>25653.22</v>
      </c>
      <c r="BA37" s="63">
        <v>0</v>
      </c>
      <c r="BB37" s="63">
        <v>48005.58</v>
      </c>
      <c r="BC37" s="63">
        <v>13272.5</v>
      </c>
      <c r="BD37" s="63">
        <v>29420.93</v>
      </c>
      <c r="BE37" s="63">
        <v>52127.24</v>
      </c>
      <c r="BF37" s="63">
        <v>0</v>
      </c>
      <c r="BG37" s="63">
        <v>573129.56999999995</v>
      </c>
      <c r="BH37" s="63">
        <v>18637.41</v>
      </c>
      <c r="BI37" s="63">
        <v>364536.53</v>
      </c>
      <c r="BJ37" s="63">
        <v>61990.58</v>
      </c>
      <c r="BK37" s="63">
        <v>422631.33</v>
      </c>
      <c r="BL37" s="63">
        <v>21314.51</v>
      </c>
      <c r="BM37" s="63">
        <v>121650.48</v>
      </c>
      <c r="BN37" s="63">
        <v>1237332.31</v>
      </c>
      <c r="BO37" s="63">
        <v>1074303.1200000001</v>
      </c>
      <c r="BP37" s="60"/>
      <c r="BQ37" s="60"/>
      <c r="BR37" s="60"/>
      <c r="BS37" s="60"/>
      <c r="BT37" s="60"/>
      <c r="BU37" s="60"/>
      <c r="BV37" s="60"/>
      <c r="BW37" s="60"/>
      <c r="BX37" s="60"/>
    </row>
    <row r="38" spans="2:76" outlineLevel="1" x14ac:dyDescent="0.2">
      <c r="B38" s="2">
        <v>30</v>
      </c>
      <c r="C38" s="9">
        <v>5135</v>
      </c>
      <c r="D38" s="122">
        <v>29</v>
      </c>
      <c r="E38" s="9" t="s">
        <v>69</v>
      </c>
      <c r="F38" s="63"/>
      <c r="G38" s="63">
        <f t="shared" si="1"/>
        <v>437284.36</v>
      </c>
      <c r="H38" s="11"/>
      <c r="I38" s="11"/>
      <c r="J38" s="11"/>
      <c r="K38" s="60"/>
      <c r="L38" s="174">
        <v>36</v>
      </c>
      <c r="N38" s="63">
        <v>6226525.9800000004</v>
      </c>
      <c r="O38" s="63">
        <v>4024179.4</v>
      </c>
      <c r="P38" s="63">
        <v>58245.58</v>
      </c>
      <c r="Q38" s="63">
        <v>246143</v>
      </c>
      <c r="R38" s="63">
        <v>1322833.8799999999</v>
      </c>
      <c r="S38" s="63">
        <v>624459.52000000002</v>
      </c>
      <c r="T38" s="63">
        <v>90182.15</v>
      </c>
      <c r="U38" s="63">
        <v>0</v>
      </c>
      <c r="V38" s="63">
        <v>10192.51</v>
      </c>
      <c r="W38" s="63">
        <v>256891.04</v>
      </c>
      <c r="X38" s="63">
        <v>1325737.32</v>
      </c>
      <c r="Y38" s="63">
        <v>437284.36</v>
      </c>
      <c r="Z38" s="63">
        <v>956493.85</v>
      </c>
      <c r="AA38" s="63">
        <v>132948.72</v>
      </c>
      <c r="AB38" s="63">
        <v>180061.47</v>
      </c>
      <c r="AC38" s="63">
        <v>539192.02</v>
      </c>
      <c r="AD38" s="63">
        <v>181927.51</v>
      </c>
      <c r="AE38" s="63">
        <v>103041.2</v>
      </c>
      <c r="AF38" s="63">
        <v>578756.93999999994</v>
      </c>
      <c r="AG38" s="63">
        <v>68303.820000000007</v>
      </c>
      <c r="AH38" s="63">
        <v>300459.27</v>
      </c>
      <c r="AI38" s="63">
        <v>9851.4699999999993</v>
      </c>
      <c r="AJ38" s="63">
        <v>9080</v>
      </c>
      <c r="AK38" s="63">
        <v>135064.56</v>
      </c>
      <c r="AL38" s="63">
        <v>112984658.67</v>
      </c>
      <c r="AM38" s="63">
        <v>6256806.8700000001</v>
      </c>
      <c r="AN38" s="63">
        <v>465674.83</v>
      </c>
      <c r="AO38" s="63">
        <v>362210.88</v>
      </c>
      <c r="AP38" s="63">
        <v>64067.94</v>
      </c>
      <c r="AQ38" s="63">
        <v>167352.18</v>
      </c>
      <c r="AR38" s="63">
        <v>1206449.78</v>
      </c>
      <c r="AS38" s="63">
        <v>409292.96</v>
      </c>
      <c r="AT38" s="63">
        <v>276993.55</v>
      </c>
      <c r="AU38" s="63">
        <v>586669.32999999996</v>
      </c>
      <c r="AV38" s="63">
        <v>64600.17</v>
      </c>
      <c r="AW38" s="63">
        <v>728421.11</v>
      </c>
      <c r="AX38" s="63">
        <v>122783.93</v>
      </c>
      <c r="AY38" s="63">
        <v>530812.86</v>
      </c>
      <c r="AZ38" s="63">
        <v>147376.57</v>
      </c>
      <c r="BA38" s="63">
        <v>202004.44</v>
      </c>
      <c r="BB38" s="63">
        <v>204401.03</v>
      </c>
      <c r="BC38" s="63">
        <v>882879.31</v>
      </c>
      <c r="BD38" s="63">
        <v>124786.04</v>
      </c>
      <c r="BE38" s="63">
        <v>26607.57</v>
      </c>
      <c r="BF38" s="63">
        <v>76948.73</v>
      </c>
      <c r="BG38" s="63">
        <v>2300114.2400000002</v>
      </c>
      <c r="BH38" s="63">
        <v>63577.47</v>
      </c>
      <c r="BI38" s="63">
        <v>4389708.95</v>
      </c>
      <c r="BJ38" s="63">
        <v>206356.61</v>
      </c>
      <c r="BK38" s="63">
        <v>294753.94</v>
      </c>
      <c r="BL38" s="63">
        <v>68829.09</v>
      </c>
      <c r="BM38" s="63">
        <v>291273.19</v>
      </c>
      <c r="BN38" s="63">
        <v>1210052.92</v>
      </c>
      <c r="BO38" s="63">
        <v>1146870.8700000001</v>
      </c>
      <c r="BP38" s="60"/>
      <c r="BQ38" s="60"/>
      <c r="BR38" s="60"/>
      <c r="BS38" s="60"/>
      <c r="BT38" s="60"/>
      <c r="BU38" s="60"/>
      <c r="BV38" s="60"/>
      <c r="BW38" s="60"/>
      <c r="BX38" s="60"/>
    </row>
    <row r="39" spans="2:76" outlineLevel="1" x14ac:dyDescent="0.2">
      <c r="B39" s="2">
        <v>31</v>
      </c>
      <c r="C39" s="9">
        <v>5145</v>
      </c>
      <c r="D39" s="122">
        <v>30</v>
      </c>
      <c r="E39" s="9" t="s">
        <v>70</v>
      </c>
      <c r="F39" s="63"/>
      <c r="G39" s="63">
        <f t="shared" si="1"/>
        <v>13327.54</v>
      </c>
      <c r="H39" s="11"/>
      <c r="I39" s="11"/>
      <c r="J39" s="11"/>
      <c r="K39" s="60"/>
      <c r="L39" s="174">
        <v>37</v>
      </c>
      <c r="N39" s="63">
        <v>0</v>
      </c>
      <c r="O39" s="63">
        <v>0</v>
      </c>
      <c r="P39" s="63">
        <v>0</v>
      </c>
      <c r="Q39" s="63">
        <v>49103</v>
      </c>
      <c r="R39" s="63">
        <v>2750.16</v>
      </c>
      <c r="S39" s="63">
        <v>2449.9</v>
      </c>
      <c r="T39" s="63">
        <v>1934.87</v>
      </c>
      <c r="U39" s="63">
        <v>0</v>
      </c>
      <c r="V39" s="63">
        <v>0</v>
      </c>
      <c r="W39" s="63">
        <v>3337.97</v>
      </c>
      <c r="X39" s="63">
        <v>20336.78</v>
      </c>
      <c r="Y39" s="63">
        <v>13327.54</v>
      </c>
      <c r="Z39" s="63">
        <v>0</v>
      </c>
      <c r="AA39" s="63">
        <v>0</v>
      </c>
      <c r="AB39" s="63">
        <v>0</v>
      </c>
      <c r="AC39" s="63">
        <v>0</v>
      </c>
      <c r="AD39" s="63">
        <v>34372.97</v>
      </c>
      <c r="AE39" s="63">
        <v>497.57</v>
      </c>
      <c r="AF39" s="63">
        <v>100783.66</v>
      </c>
      <c r="AG39" s="63">
        <v>15022.97</v>
      </c>
      <c r="AH39" s="63">
        <v>0</v>
      </c>
      <c r="AI39" s="63">
        <v>975.96</v>
      </c>
      <c r="AJ39" s="63">
        <v>0</v>
      </c>
      <c r="AK39" s="63">
        <v>287</v>
      </c>
      <c r="AL39" s="63">
        <v>93488.79</v>
      </c>
      <c r="AM39" s="63">
        <v>117122.2</v>
      </c>
      <c r="AN39" s="63">
        <v>0</v>
      </c>
      <c r="AO39" s="63">
        <v>38281.43</v>
      </c>
      <c r="AP39" s="63">
        <v>0</v>
      </c>
      <c r="AQ39" s="63">
        <v>903.39</v>
      </c>
      <c r="AR39" s="63">
        <v>349270.42</v>
      </c>
      <c r="AS39" s="63">
        <v>0</v>
      </c>
      <c r="AT39" s="63">
        <v>7919.85</v>
      </c>
      <c r="AU39" s="63">
        <v>18207.13</v>
      </c>
      <c r="AV39" s="63">
        <v>592.77</v>
      </c>
      <c r="AW39" s="63">
        <v>391.06</v>
      </c>
      <c r="AX39" s="63">
        <v>395.48</v>
      </c>
      <c r="AY39" s="63">
        <v>481.2</v>
      </c>
      <c r="AZ39" s="63">
        <v>31.2</v>
      </c>
      <c r="BA39" s="63">
        <v>122166.51</v>
      </c>
      <c r="BB39" s="63">
        <v>18.98</v>
      </c>
      <c r="BC39" s="63">
        <v>32112.12</v>
      </c>
      <c r="BD39" s="63">
        <v>0</v>
      </c>
      <c r="BE39" s="63">
        <v>2800.25</v>
      </c>
      <c r="BF39" s="63">
        <v>0</v>
      </c>
      <c r="BG39" s="63">
        <v>21077.34</v>
      </c>
      <c r="BH39" s="63">
        <v>0</v>
      </c>
      <c r="BI39" s="63">
        <v>2706772.5</v>
      </c>
      <c r="BJ39" s="63">
        <v>1121.51</v>
      </c>
      <c r="BK39" s="63">
        <v>1097.3</v>
      </c>
      <c r="BL39" s="63">
        <v>1757.29</v>
      </c>
      <c r="BM39" s="63">
        <v>351.3</v>
      </c>
      <c r="BN39" s="63">
        <v>267206.2</v>
      </c>
      <c r="BO39" s="63">
        <v>154633.81</v>
      </c>
      <c r="BP39" s="60"/>
      <c r="BQ39" s="60"/>
      <c r="BR39" s="60"/>
      <c r="BS39" s="60"/>
      <c r="BT39" s="60"/>
      <c r="BU39" s="60"/>
      <c r="BV39" s="60"/>
      <c r="BW39" s="60"/>
      <c r="BX39" s="60"/>
    </row>
    <row r="40" spans="2:76" outlineLevel="1" x14ac:dyDescent="0.2">
      <c r="B40" s="2">
        <v>32</v>
      </c>
      <c r="C40" s="9">
        <v>5150</v>
      </c>
      <c r="D40" s="122">
        <v>31</v>
      </c>
      <c r="E40" s="9" t="s">
        <v>71</v>
      </c>
      <c r="F40" s="63"/>
      <c r="G40" s="63">
        <f t="shared" si="1"/>
        <v>93450.15</v>
      </c>
      <c r="H40" s="11"/>
      <c r="I40" s="11"/>
      <c r="J40" s="11"/>
      <c r="K40" s="60"/>
      <c r="L40" s="174">
        <v>38</v>
      </c>
      <c r="N40" s="63">
        <v>1267869.8999999999</v>
      </c>
      <c r="O40" s="63">
        <v>0</v>
      </c>
      <c r="P40" s="63">
        <v>0</v>
      </c>
      <c r="Q40" s="63">
        <v>822</v>
      </c>
      <c r="R40" s="63">
        <v>364944.75</v>
      </c>
      <c r="S40" s="63">
        <v>38037.129999999997</v>
      </c>
      <c r="T40" s="63">
        <v>1877.97</v>
      </c>
      <c r="U40" s="63">
        <v>0</v>
      </c>
      <c r="V40" s="63">
        <v>17636.73</v>
      </c>
      <c r="W40" s="63">
        <v>62451.35</v>
      </c>
      <c r="X40" s="63">
        <v>275165.32</v>
      </c>
      <c r="Y40" s="63">
        <v>93450.15</v>
      </c>
      <c r="Z40" s="63">
        <v>0</v>
      </c>
      <c r="AA40" s="63">
        <v>82945.710000000006</v>
      </c>
      <c r="AB40" s="63">
        <v>16761.3</v>
      </c>
      <c r="AC40" s="63">
        <v>80629.73</v>
      </c>
      <c r="AD40" s="63">
        <v>78776.850000000006</v>
      </c>
      <c r="AE40" s="63">
        <v>6049.42</v>
      </c>
      <c r="AF40" s="63">
        <v>58671.38</v>
      </c>
      <c r="AG40" s="63">
        <v>11195.65</v>
      </c>
      <c r="AH40" s="63">
        <v>170349.4</v>
      </c>
      <c r="AI40" s="63">
        <v>7251.47</v>
      </c>
      <c r="AJ40" s="63">
        <v>0</v>
      </c>
      <c r="AK40" s="63">
        <v>13206.74</v>
      </c>
      <c r="AL40" s="63">
        <v>1872547.91</v>
      </c>
      <c r="AM40" s="63">
        <v>113650.07</v>
      </c>
      <c r="AN40" s="63">
        <v>6492.19</v>
      </c>
      <c r="AO40" s="63">
        <v>117161.58</v>
      </c>
      <c r="AP40" s="63">
        <v>0</v>
      </c>
      <c r="AQ40" s="63">
        <v>26506.97</v>
      </c>
      <c r="AR40" s="63">
        <v>1289742.3700000001</v>
      </c>
      <c r="AS40" s="63">
        <v>126044.87</v>
      </c>
      <c r="AT40" s="63">
        <v>349361.7</v>
      </c>
      <c r="AU40" s="63">
        <v>302306.2</v>
      </c>
      <c r="AV40" s="63">
        <v>18422.16</v>
      </c>
      <c r="AW40" s="63">
        <v>50905.23</v>
      </c>
      <c r="AX40" s="63">
        <v>10546.13</v>
      </c>
      <c r="AY40" s="63">
        <v>330461.31</v>
      </c>
      <c r="AZ40" s="63">
        <v>4231.13</v>
      </c>
      <c r="BA40" s="63">
        <v>0</v>
      </c>
      <c r="BB40" s="63">
        <v>3118.52</v>
      </c>
      <c r="BC40" s="63">
        <v>144559.13</v>
      </c>
      <c r="BD40" s="63">
        <v>974.55</v>
      </c>
      <c r="BE40" s="63">
        <v>8283.59</v>
      </c>
      <c r="BF40" s="63">
        <v>0</v>
      </c>
      <c r="BG40" s="63">
        <v>194866.07</v>
      </c>
      <c r="BH40" s="63">
        <v>17161.22</v>
      </c>
      <c r="BI40" s="63">
        <v>9918537.9700000007</v>
      </c>
      <c r="BJ40" s="63">
        <v>162441.48000000001</v>
      </c>
      <c r="BK40" s="63">
        <v>57566.78</v>
      </c>
      <c r="BL40" s="63">
        <v>0</v>
      </c>
      <c r="BM40" s="63">
        <v>42227.19</v>
      </c>
      <c r="BN40" s="63">
        <v>900791.91</v>
      </c>
      <c r="BO40" s="63">
        <v>1225300.01</v>
      </c>
      <c r="BP40" s="60"/>
      <c r="BQ40" s="60"/>
      <c r="BR40" s="60"/>
      <c r="BS40" s="60"/>
      <c r="BT40" s="60"/>
      <c r="BU40" s="60"/>
      <c r="BV40" s="60"/>
      <c r="BW40" s="60"/>
      <c r="BX40" s="60"/>
    </row>
    <row r="41" spans="2:76" outlineLevel="1" x14ac:dyDescent="0.2">
      <c r="B41" s="2">
        <v>33</v>
      </c>
      <c r="C41" s="9">
        <v>5155</v>
      </c>
      <c r="D41" s="122">
        <v>32</v>
      </c>
      <c r="E41" s="9" t="s">
        <v>72</v>
      </c>
      <c r="F41" s="63"/>
      <c r="G41" s="63">
        <f t="shared" si="1"/>
        <v>374251.85</v>
      </c>
      <c r="H41" s="11"/>
      <c r="I41" s="11"/>
      <c r="J41" s="11"/>
      <c r="K41" s="60"/>
      <c r="L41" s="174">
        <v>39</v>
      </c>
      <c r="N41" s="63">
        <v>0</v>
      </c>
      <c r="O41" s="63">
        <v>772.29</v>
      </c>
      <c r="P41" s="63">
        <v>0</v>
      </c>
      <c r="Q41" s="63">
        <v>95407</v>
      </c>
      <c r="R41" s="63">
        <v>637095.82999999996</v>
      </c>
      <c r="S41" s="63">
        <v>84330.54</v>
      </c>
      <c r="T41" s="63">
        <v>97848.26</v>
      </c>
      <c r="U41" s="63">
        <v>0</v>
      </c>
      <c r="V41" s="63">
        <v>13744.9</v>
      </c>
      <c r="W41" s="63">
        <v>114509.4624</v>
      </c>
      <c r="X41" s="63">
        <v>296607.77</v>
      </c>
      <c r="Y41" s="63">
        <v>374251.85</v>
      </c>
      <c r="Z41" s="63">
        <v>533108.41</v>
      </c>
      <c r="AA41" s="63">
        <v>244792.53</v>
      </c>
      <c r="AB41" s="63">
        <v>-157589.82999999999</v>
      </c>
      <c r="AC41" s="63">
        <v>145335.54</v>
      </c>
      <c r="AD41" s="63">
        <v>152499.74</v>
      </c>
      <c r="AE41" s="63">
        <v>275.73</v>
      </c>
      <c r="AF41" s="63">
        <v>164826.20000000001</v>
      </c>
      <c r="AG41" s="63">
        <v>65748.960000000006</v>
      </c>
      <c r="AH41" s="63">
        <v>0</v>
      </c>
      <c r="AI41" s="63">
        <v>3545.74</v>
      </c>
      <c r="AJ41" s="63">
        <v>2383.5</v>
      </c>
      <c r="AK41" s="63">
        <v>11502.5</v>
      </c>
      <c r="AL41" s="63">
        <v>9549994.3200000003</v>
      </c>
      <c r="AM41" s="63">
        <v>1348.82</v>
      </c>
      <c r="AN41" s="63">
        <v>106251.73</v>
      </c>
      <c r="AO41" s="63">
        <v>87184.07</v>
      </c>
      <c r="AP41" s="63">
        <v>35786.839999999997</v>
      </c>
      <c r="AQ41" s="63">
        <v>215020.28</v>
      </c>
      <c r="AR41" s="63">
        <v>806634.32</v>
      </c>
      <c r="AS41" s="63">
        <v>0</v>
      </c>
      <c r="AT41" s="63">
        <v>227745.6</v>
      </c>
      <c r="AU41" s="63">
        <v>144822.95000000001</v>
      </c>
      <c r="AV41" s="63">
        <v>100109.21</v>
      </c>
      <c r="AW41" s="63">
        <v>157053.24</v>
      </c>
      <c r="AX41" s="63">
        <v>30048.639999999999</v>
      </c>
      <c r="AY41" s="63">
        <v>1619.13</v>
      </c>
      <c r="AZ41" s="63">
        <v>62876.05</v>
      </c>
      <c r="BA41" s="63">
        <v>47477.52</v>
      </c>
      <c r="BB41" s="63">
        <v>32761.4</v>
      </c>
      <c r="BC41" s="63">
        <v>17730.3</v>
      </c>
      <c r="BD41" s="63">
        <v>1698.07</v>
      </c>
      <c r="BE41" s="63">
        <v>3961.76</v>
      </c>
      <c r="BF41" s="63">
        <v>0</v>
      </c>
      <c r="BG41" s="63">
        <v>320375.28000000003</v>
      </c>
      <c r="BH41" s="63">
        <v>20317.25</v>
      </c>
      <c r="BI41" s="63">
        <v>40750.959999999999</v>
      </c>
      <c r="BJ41" s="63">
        <v>118129.61</v>
      </c>
      <c r="BK41" s="63">
        <v>123395.84</v>
      </c>
      <c r="BL41" s="63">
        <v>5856.21</v>
      </c>
      <c r="BM41" s="63">
        <v>211941.51</v>
      </c>
      <c r="BN41" s="63">
        <v>686822.86</v>
      </c>
      <c r="BO41" s="63">
        <v>460760.18</v>
      </c>
      <c r="BP41" s="60"/>
      <c r="BQ41" s="60"/>
      <c r="BR41" s="60"/>
      <c r="BS41" s="60"/>
      <c r="BT41" s="60"/>
      <c r="BU41" s="60"/>
      <c r="BV41" s="60"/>
      <c r="BW41" s="60"/>
      <c r="BX41" s="60"/>
    </row>
    <row r="42" spans="2:76" outlineLevel="1" x14ac:dyDescent="0.2">
      <c r="B42" s="2">
        <v>34</v>
      </c>
      <c r="C42" s="9">
        <v>5160</v>
      </c>
      <c r="D42" s="122">
        <v>33</v>
      </c>
      <c r="E42" s="9" t="s">
        <v>73</v>
      </c>
      <c r="F42" s="63"/>
      <c r="G42" s="63">
        <f t="shared" ref="G42:G73" si="2">HLOOKUP($E$3,$M$3:$BU$269,L42,TRUE)</f>
        <v>52241.74</v>
      </c>
      <c r="H42" s="11"/>
      <c r="I42" s="11"/>
      <c r="J42" s="11"/>
      <c r="K42" s="60"/>
      <c r="L42" s="174">
        <v>40</v>
      </c>
      <c r="N42" s="63">
        <v>0</v>
      </c>
      <c r="O42" s="63">
        <v>18132.96</v>
      </c>
      <c r="P42" s="63">
        <v>3244.71</v>
      </c>
      <c r="Q42" s="63">
        <v>43304</v>
      </c>
      <c r="R42" s="63">
        <v>79462.52</v>
      </c>
      <c r="S42" s="63">
        <v>93177.79</v>
      </c>
      <c r="T42" s="63">
        <v>51234.02</v>
      </c>
      <c r="U42" s="63">
        <v>0</v>
      </c>
      <c r="V42" s="63">
        <v>1332.5</v>
      </c>
      <c r="W42" s="63">
        <v>29495.68</v>
      </c>
      <c r="X42" s="63">
        <v>55514.94</v>
      </c>
      <c r="Y42" s="63">
        <v>52241.74</v>
      </c>
      <c r="Z42" s="63">
        <v>140597.35</v>
      </c>
      <c r="AA42" s="63">
        <v>55697.2</v>
      </c>
      <c r="AB42" s="63">
        <v>82899.240000000005</v>
      </c>
      <c r="AC42" s="63">
        <v>73092.58</v>
      </c>
      <c r="AD42" s="63">
        <v>24553.34</v>
      </c>
      <c r="AE42" s="63">
        <v>9447.9599999999991</v>
      </c>
      <c r="AF42" s="63">
        <v>123529.61</v>
      </c>
      <c r="AG42" s="63">
        <v>10578.85</v>
      </c>
      <c r="AH42" s="63">
        <v>0</v>
      </c>
      <c r="AI42" s="63">
        <v>55517.39</v>
      </c>
      <c r="AJ42" s="63">
        <v>0</v>
      </c>
      <c r="AK42" s="63">
        <v>17752.38</v>
      </c>
      <c r="AL42" s="63">
        <v>4096094.59</v>
      </c>
      <c r="AM42" s="63">
        <v>38778.550000000003</v>
      </c>
      <c r="AN42" s="63">
        <v>28937.37</v>
      </c>
      <c r="AO42" s="63">
        <v>51884.35</v>
      </c>
      <c r="AP42" s="63">
        <v>21719.46</v>
      </c>
      <c r="AQ42" s="63">
        <v>50364</v>
      </c>
      <c r="AR42" s="63">
        <v>83215.490000000005</v>
      </c>
      <c r="AS42" s="63">
        <v>164308.98000000001</v>
      </c>
      <c r="AT42" s="63">
        <v>95070.399999999994</v>
      </c>
      <c r="AU42" s="63">
        <v>49777.01</v>
      </c>
      <c r="AV42" s="63">
        <v>43916.08</v>
      </c>
      <c r="AW42" s="63">
        <v>155852.76</v>
      </c>
      <c r="AX42" s="63">
        <v>5291.47</v>
      </c>
      <c r="AY42" s="63">
        <v>14885.8</v>
      </c>
      <c r="AZ42" s="63">
        <v>12135.21</v>
      </c>
      <c r="BA42" s="63">
        <v>0</v>
      </c>
      <c r="BB42" s="63">
        <v>43315.360000000001</v>
      </c>
      <c r="BC42" s="63">
        <v>58172.34</v>
      </c>
      <c r="BD42" s="63">
        <v>3860.7</v>
      </c>
      <c r="BE42" s="63">
        <v>9070.92</v>
      </c>
      <c r="BF42" s="63">
        <v>10162.25</v>
      </c>
      <c r="BG42" s="63">
        <v>72757.990000000005</v>
      </c>
      <c r="BH42" s="63">
        <v>17867</v>
      </c>
      <c r="BI42" s="63">
        <v>1094557.23</v>
      </c>
      <c r="BJ42" s="63">
        <v>31745.87</v>
      </c>
      <c r="BK42" s="63">
        <v>130980.79</v>
      </c>
      <c r="BL42" s="63">
        <v>684.48</v>
      </c>
      <c r="BM42" s="63">
        <v>40213.620000000003</v>
      </c>
      <c r="BN42" s="63">
        <v>328711.27</v>
      </c>
      <c r="BO42" s="63">
        <v>103603.03</v>
      </c>
      <c r="BP42" s="60"/>
      <c r="BQ42" s="60"/>
      <c r="BR42" s="60"/>
      <c r="BS42" s="60"/>
      <c r="BT42" s="60"/>
      <c r="BU42" s="60"/>
      <c r="BV42" s="60"/>
      <c r="BW42" s="60"/>
      <c r="BX42" s="60"/>
    </row>
    <row r="43" spans="2:76" outlineLevel="1" x14ac:dyDescent="0.2">
      <c r="B43" s="2">
        <v>35</v>
      </c>
      <c r="C43" s="9">
        <v>5175</v>
      </c>
      <c r="D43" s="122">
        <v>34</v>
      </c>
      <c r="E43" s="9" t="s">
        <v>74</v>
      </c>
      <c r="F43" s="63"/>
      <c r="G43" s="63">
        <f t="shared" si="2"/>
        <v>279769.03999999998</v>
      </c>
      <c r="H43" s="11"/>
      <c r="I43" s="11"/>
      <c r="J43" s="11"/>
      <c r="K43" s="60"/>
      <c r="L43" s="174">
        <v>41</v>
      </c>
      <c r="N43" s="63">
        <v>395573.2</v>
      </c>
      <c r="O43" s="63">
        <v>617719.24</v>
      </c>
      <c r="P43" s="63">
        <v>41612.69</v>
      </c>
      <c r="Q43" s="63">
        <v>266326</v>
      </c>
      <c r="R43" s="63">
        <v>217896.04</v>
      </c>
      <c r="S43" s="63">
        <v>449224.64</v>
      </c>
      <c r="T43" s="63">
        <v>0</v>
      </c>
      <c r="U43" s="63">
        <v>0</v>
      </c>
      <c r="V43" s="63">
        <v>0</v>
      </c>
      <c r="W43" s="63">
        <v>257847.92120000001</v>
      </c>
      <c r="X43" s="63">
        <v>500834.66</v>
      </c>
      <c r="Y43" s="63">
        <v>279769.03999999998</v>
      </c>
      <c r="Z43" s="63">
        <v>0</v>
      </c>
      <c r="AA43" s="63">
        <v>192054.54</v>
      </c>
      <c r="AB43" s="63">
        <v>465</v>
      </c>
      <c r="AC43" s="63">
        <v>2779.06</v>
      </c>
      <c r="AD43" s="63">
        <v>161048.01999999999</v>
      </c>
      <c r="AE43" s="63">
        <v>40626.9</v>
      </c>
      <c r="AF43" s="63">
        <v>75085.09</v>
      </c>
      <c r="AG43" s="63">
        <v>0</v>
      </c>
      <c r="AH43" s="63">
        <v>0</v>
      </c>
      <c r="AI43" s="63">
        <v>5553.24</v>
      </c>
      <c r="AJ43" s="63">
        <v>5339.99</v>
      </c>
      <c r="AK43" s="63">
        <v>10971.51</v>
      </c>
      <c r="AL43" s="63">
        <v>5992034.7400000002</v>
      </c>
      <c r="AM43" s="63">
        <v>591647.11</v>
      </c>
      <c r="AN43" s="63">
        <v>25104.21</v>
      </c>
      <c r="AO43" s="63">
        <v>0</v>
      </c>
      <c r="AP43" s="63">
        <v>78106.33</v>
      </c>
      <c r="AQ43" s="63">
        <v>14552.43</v>
      </c>
      <c r="AR43" s="63">
        <v>802.5</v>
      </c>
      <c r="AS43" s="63">
        <v>168332.27</v>
      </c>
      <c r="AT43" s="63">
        <v>577.38</v>
      </c>
      <c r="AU43" s="63">
        <v>0</v>
      </c>
      <c r="AV43" s="63">
        <v>58355.81</v>
      </c>
      <c r="AW43" s="63">
        <v>15553.78</v>
      </c>
      <c r="AX43" s="63">
        <v>5778.64</v>
      </c>
      <c r="AY43" s="63">
        <v>0</v>
      </c>
      <c r="AZ43" s="63">
        <v>0</v>
      </c>
      <c r="BA43" s="63">
        <v>0</v>
      </c>
      <c r="BB43" s="63">
        <v>235.29</v>
      </c>
      <c r="BC43" s="63">
        <v>61188.46</v>
      </c>
      <c r="BD43" s="63">
        <v>449.5</v>
      </c>
      <c r="BE43" s="63">
        <v>18608.72</v>
      </c>
      <c r="BF43" s="63">
        <v>3059.95</v>
      </c>
      <c r="BG43" s="63">
        <v>39266.910000000003</v>
      </c>
      <c r="BH43" s="63">
        <v>1260.04</v>
      </c>
      <c r="BI43" s="63">
        <v>0</v>
      </c>
      <c r="BJ43" s="63">
        <v>49723.18</v>
      </c>
      <c r="BK43" s="63">
        <v>129924.21</v>
      </c>
      <c r="BL43" s="63">
        <v>14191.82</v>
      </c>
      <c r="BM43" s="63">
        <v>273865.23</v>
      </c>
      <c r="BN43" s="63">
        <v>0</v>
      </c>
      <c r="BO43" s="63">
        <v>370929.07</v>
      </c>
      <c r="BP43" s="60"/>
      <c r="BQ43" s="60"/>
      <c r="BR43" s="60"/>
      <c r="BS43" s="60"/>
      <c r="BT43" s="60"/>
      <c r="BU43" s="60"/>
      <c r="BV43" s="60"/>
      <c r="BW43" s="60"/>
      <c r="BX43" s="60"/>
    </row>
    <row r="44" spans="2:76" x14ac:dyDescent="0.2">
      <c r="B44" s="2">
        <v>36</v>
      </c>
      <c r="C44" s="12"/>
      <c r="D44" s="122"/>
      <c r="E44" s="13" t="s">
        <v>75</v>
      </c>
      <c r="F44" s="135"/>
      <c r="G44" s="63">
        <f t="shared" si="2"/>
        <v>3310607.93</v>
      </c>
      <c r="H44" s="11"/>
      <c r="I44" s="14"/>
      <c r="J44" s="14"/>
      <c r="K44" s="60"/>
      <c r="L44" s="174">
        <v>42</v>
      </c>
      <c r="N44" s="134">
        <v>36374713.479999997</v>
      </c>
      <c r="O44" s="134">
        <v>5603444.5600000005</v>
      </c>
      <c r="P44" s="134">
        <v>155191.31</v>
      </c>
      <c r="Q44" s="134">
        <v>1181077</v>
      </c>
      <c r="R44" s="134">
        <v>6939651.3399999999</v>
      </c>
      <c r="S44" s="134">
        <v>2765587.2800000003</v>
      </c>
      <c r="T44" s="134">
        <v>474136.69999999995</v>
      </c>
      <c r="U44" s="134">
        <v>20704.669999999998</v>
      </c>
      <c r="V44" s="134">
        <v>96415.219999999987</v>
      </c>
      <c r="W44" s="134">
        <v>990839.71479999996</v>
      </c>
      <c r="X44" s="134">
        <v>4203636.55</v>
      </c>
      <c r="Y44" s="134">
        <v>3310607.93</v>
      </c>
      <c r="Z44" s="134">
        <v>3830530.49</v>
      </c>
      <c r="AA44" s="134">
        <v>1334220.46</v>
      </c>
      <c r="AB44" s="134">
        <v>672340.88</v>
      </c>
      <c r="AC44" s="134">
        <v>1337791.3700000001</v>
      </c>
      <c r="AD44" s="134">
        <v>1817482.7400000002</v>
      </c>
      <c r="AE44" s="134">
        <v>351756.26</v>
      </c>
      <c r="AF44" s="134">
        <v>1710504.71</v>
      </c>
      <c r="AG44" s="134">
        <v>491500.10000000003</v>
      </c>
      <c r="AH44" s="134">
        <v>636878.47</v>
      </c>
      <c r="AI44" s="134">
        <v>348726.85999999993</v>
      </c>
      <c r="AJ44" s="134">
        <v>39307.67</v>
      </c>
      <c r="AK44" s="134">
        <v>243110.95</v>
      </c>
      <c r="AL44" s="134">
        <v>242099021.72</v>
      </c>
      <c r="AM44" s="134">
        <v>18799557.289999999</v>
      </c>
      <c r="AN44" s="134">
        <v>1019474.3999999999</v>
      </c>
      <c r="AO44" s="134">
        <v>1431871.0100000002</v>
      </c>
      <c r="AP44" s="134">
        <v>401421.45000000007</v>
      </c>
      <c r="AQ44" s="134">
        <v>2016402.6499999997</v>
      </c>
      <c r="AR44" s="134">
        <v>9096402.8900000006</v>
      </c>
      <c r="AS44" s="134">
        <v>1515050.9</v>
      </c>
      <c r="AT44" s="134">
        <v>1339331.1599999999</v>
      </c>
      <c r="AU44" s="134">
        <v>2873857.38</v>
      </c>
      <c r="AV44" s="134">
        <v>463220.07</v>
      </c>
      <c r="AW44" s="134">
        <v>2378751.15</v>
      </c>
      <c r="AX44" s="134">
        <v>743961.69999999984</v>
      </c>
      <c r="AY44" s="134">
        <v>2146527.2099999995</v>
      </c>
      <c r="AZ44" s="134">
        <v>301017.49000000005</v>
      </c>
      <c r="BA44" s="134">
        <v>1203194.8500000001</v>
      </c>
      <c r="BB44" s="134">
        <v>577974.21000000008</v>
      </c>
      <c r="BC44" s="134">
        <v>2626921.1999999997</v>
      </c>
      <c r="BD44" s="134">
        <v>174133.86</v>
      </c>
      <c r="BE44" s="134">
        <v>426412.35</v>
      </c>
      <c r="BF44" s="134">
        <v>116511.59</v>
      </c>
      <c r="BG44" s="134">
        <v>7402525.4200000018</v>
      </c>
      <c r="BH44" s="134">
        <v>181024.89</v>
      </c>
      <c r="BI44" s="134">
        <v>65379126.539999999</v>
      </c>
      <c r="BJ44" s="134">
        <v>915694.86</v>
      </c>
      <c r="BK44" s="134">
        <v>2010189.9000000001</v>
      </c>
      <c r="BL44" s="134">
        <v>259561.41</v>
      </c>
      <c r="BM44" s="134">
        <v>1580667.1</v>
      </c>
      <c r="BN44" s="134">
        <v>7118876.0500000007</v>
      </c>
      <c r="BO44" s="134">
        <v>5611597.080000001</v>
      </c>
      <c r="BP44" s="60"/>
      <c r="BQ44" s="60"/>
      <c r="BR44" s="60"/>
      <c r="BS44" s="60"/>
      <c r="BT44" s="22"/>
      <c r="BU44" s="22"/>
      <c r="BV44" s="22"/>
      <c r="BW44" s="22"/>
      <c r="BX44" s="22"/>
    </row>
    <row r="45" spans="2:76" outlineLevel="1" x14ac:dyDescent="0.2">
      <c r="B45" s="2">
        <v>37</v>
      </c>
      <c r="C45" s="9">
        <v>5305</v>
      </c>
      <c r="D45" s="122">
        <v>35</v>
      </c>
      <c r="E45" s="9" t="s">
        <v>76</v>
      </c>
      <c r="F45" s="63"/>
      <c r="G45" s="63">
        <f t="shared" si="2"/>
        <v>184153.5</v>
      </c>
      <c r="H45" s="11"/>
      <c r="I45" s="11"/>
      <c r="J45" s="11"/>
      <c r="K45" s="60"/>
      <c r="L45" s="174">
        <v>43</v>
      </c>
      <c r="N45" s="63">
        <v>2228602.4500000002</v>
      </c>
      <c r="O45" s="63">
        <v>101840.75</v>
      </c>
      <c r="P45" s="63">
        <v>3249.18</v>
      </c>
      <c r="Q45" s="63">
        <v>220248</v>
      </c>
      <c r="R45" s="63">
        <v>0</v>
      </c>
      <c r="S45" s="63">
        <v>149590.32</v>
      </c>
      <c r="T45" s="63">
        <v>67894.11</v>
      </c>
      <c r="U45" s="63">
        <v>0</v>
      </c>
      <c r="V45" s="63">
        <v>0</v>
      </c>
      <c r="W45" s="63">
        <v>101432.62</v>
      </c>
      <c r="X45" s="63">
        <v>154233.73000000001</v>
      </c>
      <c r="Y45" s="63">
        <v>184153.5</v>
      </c>
      <c r="Z45" s="63">
        <v>0</v>
      </c>
      <c r="AA45" s="63">
        <v>139186.51999999999</v>
      </c>
      <c r="AB45" s="63">
        <v>106873.46</v>
      </c>
      <c r="AC45" s="63">
        <v>185185.68</v>
      </c>
      <c r="AD45" s="63">
        <v>77353.5</v>
      </c>
      <c r="AE45" s="63">
        <v>22968.720000000001</v>
      </c>
      <c r="AF45" s="63">
        <v>162320.76</v>
      </c>
      <c r="AG45" s="63">
        <v>74270.16</v>
      </c>
      <c r="AH45" s="63">
        <v>147439.48000000001</v>
      </c>
      <c r="AI45" s="63">
        <v>0</v>
      </c>
      <c r="AJ45" s="63">
        <v>0</v>
      </c>
      <c r="AK45" s="63">
        <v>0</v>
      </c>
      <c r="AL45" s="63">
        <v>215582.2</v>
      </c>
      <c r="AM45" s="63">
        <v>0</v>
      </c>
      <c r="AN45" s="63">
        <v>88302.88</v>
      </c>
      <c r="AO45" s="63">
        <v>0</v>
      </c>
      <c r="AP45" s="63">
        <v>0</v>
      </c>
      <c r="AQ45" s="63">
        <v>175524.69</v>
      </c>
      <c r="AR45" s="63">
        <v>325155.36</v>
      </c>
      <c r="AS45" s="63">
        <v>0</v>
      </c>
      <c r="AT45" s="63">
        <v>155614.78</v>
      </c>
      <c r="AU45" s="63">
        <v>1106470.31</v>
      </c>
      <c r="AV45" s="63">
        <v>56831.55</v>
      </c>
      <c r="AW45" s="63">
        <v>0</v>
      </c>
      <c r="AX45" s="63">
        <v>146807.06</v>
      </c>
      <c r="AY45" s="63">
        <v>589726.59</v>
      </c>
      <c r="AZ45" s="63">
        <v>128274.69</v>
      </c>
      <c r="BA45" s="63">
        <v>93245.03</v>
      </c>
      <c r="BB45" s="63">
        <v>63867.97</v>
      </c>
      <c r="BC45" s="63">
        <v>51730.14</v>
      </c>
      <c r="BD45" s="63">
        <v>0</v>
      </c>
      <c r="BE45" s="63">
        <v>0</v>
      </c>
      <c r="BF45" s="63">
        <v>0</v>
      </c>
      <c r="BG45" s="63">
        <v>0</v>
      </c>
      <c r="BH45" s="63">
        <v>68840.070000000007</v>
      </c>
      <c r="BI45" s="63">
        <v>846697.67</v>
      </c>
      <c r="BJ45" s="63">
        <v>0</v>
      </c>
      <c r="BK45" s="63">
        <v>0</v>
      </c>
      <c r="BL45" s="63">
        <v>58465.64</v>
      </c>
      <c r="BM45" s="63">
        <v>0</v>
      </c>
      <c r="BN45" s="63">
        <v>1295814.5900000001</v>
      </c>
      <c r="BO45" s="63">
        <v>503632.98</v>
      </c>
      <c r="BP45" s="60"/>
      <c r="BQ45" s="60"/>
      <c r="BR45" s="60"/>
      <c r="BS45" s="60"/>
      <c r="BT45" s="60"/>
      <c r="BU45" s="60"/>
      <c r="BV45" s="60"/>
      <c r="BW45" s="60"/>
      <c r="BX45" s="60"/>
    </row>
    <row r="46" spans="2:76" outlineLevel="1" x14ac:dyDescent="0.2">
      <c r="B46" s="2">
        <v>38</v>
      </c>
      <c r="C46" s="9">
        <v>5310</v>
      </c>
      <c r="D46" s="122">
        <v>36</v>
      </c>
      <c r="E46" s="9" t="s">
        <v>77</v>
      </c>
      <c r="F46" s="63"/>
      <c r="G46" s="63">
        <f t="shared" si="2"/>
        <v>527.32000000000005</v>
      </c>
      <c r="H46" s="11"/>
      <c r="I46" s="11"/>
      <c r="J46" s="11"/>
      <c r="K46" s="60"/>
      <c r="L46" s="174">
        <v>44</v>
      </c>
      <c r="N46" s="63">
        <v>96470.3</v>
      </c>
      <c r="O46" s="63">
        <v>150418.64000000001</v>
      </c>
      <c r="P46" s="63">
        <v>32206.83</v>
      </c>
      <c r="Q46" s="63">
        <v>291350</v>
      </c>
      <c r="R46" s="63">
        <v>261678.97</v>
      </c>
      <c r="S46" s="63">
        <v>46796.5</v>
      </c>
      <c r="T46" s="63">
        <v>119705.85</v>
      </c>
      <c r="U46" s="63">
        <v>47646.19</v>
      </c>
      <c r="V46" s="63">
        <v>0</v>
      </c>
      <c r="W46" s="63">
        <v>52876.65</v>
      </c>
      <c r="X46" s="63">
        <v>323574.13</v>
      </c>
      <c r="Y46" s="63">
        <v>527.32000000000005</v>
      </c>
      <c r="Z46" s="63">
        <v>803306.55</v>
      </c>
      <c r="AA46" s="63">
        <v>193180.07</v>
      </c>
      <c r="AB46" s="63">
        <v>154237.03</v>
      </c>
      <c r="AC46" s="63">
        <v>11600.27</v>
      </c>
      <c r="AD46" s="63">
        <v>232638.48</v>
      </c>
      <c r="AE46" s="63">
        <v>11296.76</v>
      </c>
      <c r="AF46" s="63">
        <v>-15000</v>
      </c>
      <c r="AG46" s="63">
        <v>76967.009999999995</v>
      </c>
      <c r="AH46" s="63">
        <v>14544.79</v>
      </c>
      <c r="AI46" s="63">
        <v>22912.71</v>
      </c>
      <c r="AJ46" s="63">
        <v>204.42</v>
      </c>
      <c r="AK46" s="63">
        <v>32238.53</v>
      </c>
      <c r="AL46" s="63">
        <v>9952671.2300000004</v>
      </c>
      <c r="AM46" s="63">
        <v>330103.90999999997</v>
      </c>
      <c r="AN46" s="63">
        <v>16896.84</v>
      </c>
      <c r="AO46" s="63">
        <v>270383.62</v>
      </c>
      <c r="AP46" s="63">
        <v>218356.25</v>
      </c>
      <c r="AQ46" s="63">
        <v>53258.77</v>
      </c>
      <c r="AR46" s="63">
        <v>1470831.29</v>
      </c>
      <c r="AS46" s="63">
        <v>372476.43</v>
      </c>
      <c r="AT46" s="63">
        <v>611382.09</v>
      </c>
      <c r="AU46" s="63">
        <v>793983.74</v>
      </c>
      <c r="AV46" s="63">
        <v>121931.83</v>
      </c>
      <c r="AW46" s="63">
        <v>368997.79</v>
      </c>
      <c r="AX46" s="63">
        <v>203074.97</v>
      </c>
      <c r="AY46" s="63">
        <v>1177736.23</v>
      </c>
      <c r="AZ46" s="63">
        <v>231543.61</v>
      </c>
      <c r="BA46" s="63">
        <v>548125.47</v>
      </c>
      <c r="BB46" s="63">
        <v>87745.600000000006</v>
      </c>
      <c r="BC46" s="63">
        <v>364635.54</v>
      </c>
      <c r="BD46" s="63">
        <v>31085.15</v>
      </c>
      <c r="BE46" s="63">
        <v>38050.019999999997</v>
      </c>
      <c r="BF46" s="63">
        <v>14671.65</v>
      </c>
      <c r="BG46" s="63">
        <v>250616.78</v>
      </c>
      <c r="BH46" s="63">
        <v>74177.41</v>
      </c>
      <c r="BI46" s="63">
        <v>5863431.5199999996</v>
      </c>
      <c r="BJ46" s="63">
        <v>160804.18</v>
      </c>
      <c r="BK46" s="63">
        <v>6162.82</v>
      </c>
      <c r="BL46" s="63">
        <v>64774.02</v>
      </c>
      <c r="BM46" s="63">
        <v>128673.29</v>
      </c>
      <c r="BN46" s="63">
        <v>1515069.54</v>
      </c>
      <c r="BO46" s="63">
        <v>448222.5</v>
      </c>
      <c r="BP46" s="60"/>
      <c r="BQ46" s="60"/>
      <c r="BR46" s="60"/>
      <c r="BS46" s="60"/>
      <c r="BT46" s="60"/>
      <c r="BU46" s="60"/>
      <c r="BV46" s="60"/>
      <c r="BW46" s="60"/>
      <c r="BX46" s="60"/>
    </row>
    <row r="47" spans="2:76" outlineLevel="1" x14ac:dyDescent="0.2">
      <c r="B47" s="2">
        <v>39</v>
      </c>
      <c r="C47" s="9">
        <v>5315</v>
      </c>
      <c r="D47" s="122">
        <v>37</v>
      </c>
      <c r="E47" s="9" t="s">
        <v>78</v>
      </c>
      <c r="F47" s="63"/>
      <c r="G47" s="63">
        <f t="shared" si="2"/>
        <v>1800924.71</v>
      </c>
      <c r="H47" s="11"/>
      <c r="I47" s="11"/>
      <c r="J47" s="11"/>
      <c r="K47" s="60"/>
      <c r="L47" s="174">
        <v>45</v>
      </c>
      <c r="N47" s="63">
        <v>33651110.390000001</v>
      </c>
      <c r="O47" s="63">
        <v>204025.42</v>
      </c>
      <c r="P47" s="63">
        <v>151743.23000000001</v>
      </c>
      <c r="Q47" s="63">
        <v>1218042</v>
      </c>
      <c r="R47" s="63">
        <v>1244845.5900000001</v>
      </c>
      <c r="S47" s="63">
        <v>374411.07</v>
      </c>
      <c r="T47" s="63">
        <v>333437.48</v>
      </c>
      <c r="U47" s="63">
        <v>70143.14</v>
      </c>
      <c r="V47" s="63">
        <v>239933.47</v>
      </c>
      <c r="W47" s="63">
        <v>471985.49</v>
      </c>
      <c r="X47" s="63">
        <v>5393793.5300000003</v>
      </c>
      <c r="Y47" s="63">
        <v>1800924.71</v>
      </c>
      <c r="Z47" s="63">
        <v>1698243.03</v>
      </c>
      <c r="AA47" s="63">
        <v>570790.43999999994</v>
      </c>
      <c r="AB47" s="63">
        <v>936224.47</v>
      </c>
      <c r="AC47" s="63">
        <v>932447.96</v>
      </c>
      <c r="AD47" s="63">
        <v>708002.76</v>
      </c>
      <c r="AE47" s="63">
        <v>188333.41</v>
      </c>
      <c r="AF47" s="63">
        <v>790380.01</v>
      </c>
      <c r="AG47" s="63">
        <v>502912.29</v>
      </c>
      <c r="AH47" s="63">
        <v>606648.69999999995</v>
      </c>
      <c r="AI47" s="63">
        <v>227808.65</v>
      </c>
      <c r="AJ47" s="63">
        <v>201170.79</v>
      </c>
      <c r="AK47" s="63">
        <v>377233.41</v>
      </c>
      <c r="AL47" s="63">
        <v>39652590.789999999</v>
      </c>
      <c r="AM47" s="63">
        <v>7607355.3600000003</v>
      </c>
      <c r="AN47" s="63">
        <v>543101.53</v>
      </c>
      <c r="AO47" s="63">
        <v>409884.03</v>
      </c>
      <c r="AP47" s="63">
        <v>207918.18</v>
      </c>
      <c r="AQ47" s="63">
        <v>551849.54</v>
      </c>
      <c r="AR47" s="63">
        <v>1701666.53</v>
      </c>
      <c r="AS47" s="63">
        <v>404715.38</v>
      </c>
      <c r="AT47" s="63">
        <v>835706.51</v>
      </c>
      <c r="AU47" s="63">
        <v>3126840.74</v>
      </c>
      <c r="AV47" s="63">
        <v>411549.67</v>
      </c>
      <c r="AW47" s="63">
        <v>629669.17000000004</v>
      </c>
      <c r="AX47" s="63">
        <v>253430.89</v>
      </c>
      <c r="AY47" s="63">
        <v>1236565.46</v>
      </c>
      <c r="AZ47" s="63">
        <v>435460.22</v>
      </c>
      <c r="BA47" s="63">
        <v>1444901.97</v>
      </c>
      <c r="BB47" s="63">
        <v>457297.3</v>
      </c>
      <c r="BC47" s="63">
        <v>390180.44</v>
      </c>
      <c r="BD47" s="63">
        <v>367742.43</v>
      </c>
      <c r="BE47" s="63">
        <v>433498.52</v>
      </c>
      <c r="BF47" s="63">
        <v>204357.68</v>
      </c>
      <c r="BG47" s="63">
        <v>1449968.36</v>
      </c>
      <c r="BH47" s="63">
        <v>355069.34</v>
      </c>
      <c r="BI47" s="63">
        <v>26320455.210000001</v>
      </c>
      <c r="BJ47" s="63">
        <v>534166.36</v>
      </c>
      <c r="BK47" s="63">
        <v>1001868.93</v>
      </c>
      <c r="BL47" s="63">
        <v>149174.95000000001</v>
      </c>
      <c r="BM47" s="63">
        <v>455498.46</v>
      </c>
      <c r="BN47" s="63">
        <v>3569327.7</v>
      </c>
      <c r="BO47" s="63">
        <v>2995319.9</v>
      </c>
      <c r="BP47" s="60"/>
      <c r="BQ47" s="60"/>
      <c r="BR47" s="60"/>
      <c r="BS47" s="60"/>
      <c r="BT47" s="60"/>
      <c r="BU47" s="60"/>
      <c r="BV47" s="60"/>
      <c r="BW47" s="60"/>
      <c r="BX47" s="60"/>
    </row>
    <row r="48" spans="2:76" outlineLevel="1" x14ac:dyDescent="0.2">
      <c r="B48" s="2">
        <v>40</v>
      </c>
      <c r="C48" s="9">
        <v>5320</v>
      </c>
      <c r="D48" s="122">
        <v>38</v>
      </c>
      <c r="E48" s="9" t="s">
        <v>79</v>
      </c>
      <c r="F48" s="63"/>
      <c r="G48" s="63">
        <f t="shared" si="2"/>
        <v>808769.84</v>
      </c>
      <c r="H48" s="11"/>
      <c r="I48" s="11"/>
      <c r="J48" s="11"/>
      <c r="K48" s="60"/>
      <c r="L48" s="174">
        <v>46</v>
      </c>
      <c r="N48" s="63">
        <v>6693875.3700000001</v>
      </c>
      <c r="O48" s="63">
        <v>165186.62</v>
      </c>
      <c r="P48" s="63">
        <v>35</v>
      </c>
      <c r="Q48" s="63">
        <v>228746</v>
      </c>
      <c r="R48" s="63">
        <v>238482.63</v>
      </c>
      <c r="S48" s="63">
        <v>396855.63</v>
      </c>
      <c r="T48" s="63">
        <v>93513.83</v>
      </c>
      <c r="U48" s="63">
        <v>18354.53</v>
      </c>
      <c r="V48" s="63">
        <v>0</v>
      </c>
      <c r="W48" s="63">
        <v>4524.84</v>
      </c>
      <c r="X48" s="63">
        <v>1233990.76</v>
      </c>
      <c r="Y48" s="63">
        <v>808769.84</v>
      </c>
      <c r="Z48" s="63">
        <v>38598.870000000003</v>
      </c>
      <c r="AA48" s="63">
        <v>134281.54</v>
      </c>
      <c r="AB48" s="63">
        <v>431493.47</v>
      </c>
      <c r="AC48" s="63">
        <v>440075.67</v>
      </c>
      <c r="AD48" s="63">
        <v>149070.53</v>
      </c>
      <c r="AE48" s="63">
        <v>28503.21</v>
      </c>
      <c r="AF48" s="63">
        <v>225052.59</v>
      </c>
      <c r="AG48" s="63">
        <v>35995.980000000003</v>
      </c>
      <c r="AH48" s="63">
        <v>469297.52</v>
      </c>
      <c r="AI48" s="63">
        <v>47950.22</v>
      </c>
      <c r="AJ48" s="63">
        <v>2970.89</v>
      </c>
      <c r="AK48" s="63">
        <v>173230.41</v>
      </c>
      <c r="AL48" s="63">
        <v>7522621.29</v>
      </c>
      <c r="AM48" s="63">
        <v>732788.66</v>
      </c>
      <c r="AN48" s="63">
        <v>225913.45</v>
      </c>
      <c r="AO48" s="63">
        <v>158461.41</v>
      </c>
      <c r="AP48" s="63">
        <v>44514.8</v>
      </c>
      <c r="AQ48" s="63">
        <v>106170.38</v>
      </c>
      <c r="AR48" s="63">
        <v>727891.24</v>
      </c>
      <c r="AS48" s="63">
        <v>361082.76</v>
      </c>
      <c r="AT48" s="63">
        <v>559842.67000000004</v>
      </c>
      <c r="AU48" s="63">
        <v>468861.57</v>
      </c>
      <c r="AV48" s="63">
        <v>95000.33</v>
      </c>
      <c r="AW48" s="63">
        <v>259771.22</v>
      </c>
      <c r="AX48" s="63">
        <v>87973.87</v>
      </c>
      <c r="AY48" s="63">
        <v>184336.83</v>
      </c>
      <c r="AZ48" s="63">
        <v>213134.3</v>
      </c>
      <c r="BA48" s="63">
        <v>161521</v>
      </c>
      <c r="BB48" s="63">
        <v>151635.19</v>
      </c>
      <c r="BC48" s="63">
        <v>145372.31</v>
      </c>
      <c r="BD48" s="63">
        <v>51861.82</v>
      </c>
      <c r="BE48" s="63">
        <v>9436.92</v>
      </c>
      <c r="BF48" s="63">
        <v>92126.26</v>
      </c>
      <c r="BG48" s="63">
        <v>426577.48</v>
      </c>
      <c r="BH48" s="63">
        <v>66261.210000000006</v>
      </c>
      <c r="BI48" s="63">
        <v>4448673.3099999996</v>
      </c>
      <c r="BJ48" s="63">
        <v>355459.66</v>
      </c>
      <c r="BK48" s="63">
        <v>336558.08000000002</v>
      </c>
      <c r="BL48" s="63">
        <v>105427.52</v>
      </c>
      <c r="BM48" s="63">
        <v>117419.15</v>
      </c>
      <c r="BN48" s="63">
        <v>1789919.33</v>
      </c>
      <c r="BO48" s="63">
        <v>460742.8</v>
      </c>
      <c r="BP48" s="60"/>
      <c r="BQ48" s="60"/>
      <c r="BR48" s="60"/>
      <c r="BS48" s="60"/>
      <c r="BT48" s="60"/>
      <c r="BU48" s="60"/>
      <c r="BV48" s="60"/>
      <c r="BW48" s="60"/>
      <c r="BX48" s="60"/>
    </row>
    <row r="49" spans="2:76" outlineLevel="1" x14ac:dyDescent="0.2">
      <c r="B49" s="2">
        <v>41</v>
      </c>
      <c r="C49" s="9">
        <v>5325</v>
      </c>
      <c r="D49" s="122">
        <v>39</v>
      </c>
      <c r="E49" s="9" t="s">
        <v>80</v>
      </c>
      <c r="F49" s="63"/>
      <c r="G49" s="63">
        <f t="shared" si="2"/>
        <v>0</v>
      </c>
      <c r="H49" s="11"/>
      <c r="I49" s="11"/>
      <c r="J49" s="11"/>
      <c r="K49" s="60"/>
      <c r="L49" s="174">
        <v>47</v>
      </c>
      <c r="N49" s="63">
        <v>0</v>
      </c>
      <c r="O49" s="63">
        <v>0</v>
      </c>
      <c r="P49" s="63">
        <v>369.34</v>
      </c>
      <c r="Q49" s="63">
        <v>0</v>
      </c>
      <c r="R49" s="63">
        <v>0</v>
      </c>
      <c r="S49" s="63">
        <v>0</v>
      </c>
      <c r="T49" s="63">
        <v>1.02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3">
        <v>0</v>
      </c>
      <c r="AC49" s="63">
        <v>0</v>
      </c>
      <c r="AD49" s="63">
        <v>0</v>
      </c>
      <c r="AE49" s="63">
        <v>24.27</v>
      </c>
      <c r="AF49" s="63">
        <v>0</v>
      </c>
      <c r="AG49" s="63">
        <v>0</v>
      </c>
      <c r="AH49" s="63">
        <v>0</v>
      </c>
      <c r="AI49" s="63">
        <v>0</v>
      </c>
      <c r="AJ49" s="63">
        <v>0</v>
      </c>
      <c r="AK49" s="63">
        <v>0</v>
      </c>
      <c r="AL49" s="63">
        <v>0</v>
      </c>
      <c r="AM49" s="63">
        <v>0</v>
      </c>
      <c r="AN49" s="63">
        <v>30</v>
      </c>
      <c r="AO49" s="63">
        <v>0</v>
      </c>
      <c r="AP49" s="63">
        <v>-399.33</v>
      </c>
      <c r="AQ49" s="63">
        <v>0</v>
      </c>
      <c r="AR49" s="63">
        <v>0</v>
      </c>
      <c r="AS49" s="63">
        <v>0</v>
      </c>
      <c r="AT49" s="63">
        <v>0</v>
      </c>
      <c r="AU49" s="63">
        <v>0</v>
      </c>
      <c r="AV49" s="63">
        <v>0</v>
      </c>
      <c r="AW49" s="63">
        <v>-895.58</v>
      </c>
      <c r="AX49" s="63">
        <v>-0.09</v>
      </c>
      <c r="AY49" s="63">
        <v>0</v>
      </c>
      <c r="AZ49" s="63">
        <v>-23</v>
      </c>
      <c r="BA49" s="63">
        <v>0</v>
      </c>
      <c r="BB49" s="63">
        <v>163.9</v>
      </c>
      <c r="BC49" s="63">
        <v>0</v>
      </c>
      <c r="BD49" s="63">
        <v>-1.34</v>
      </c>
      <c r="BE49" s="63">
        <v>-456.51</v>
      </c>
      <c r="BF49" s="63">
        <v>0</v>
      </c>
      <c r="BG49" s="63">
        <v>0</v>
      </c>
      <c r="BH49" s="63">
        <v>0</v>
      </c>
      <c r="BI49" s="63">
        <v>0</v>
      </c>
      <c r="BJ49" s="63">
        <v>0</v>
      </c>
      <c r="BK49" s="63">
        <v>-2.82</v>
      </c>
      <c r="BL49" s="63">
        <v>-67.66</v>
      </c>
      <c r="BM49" s="63">
        <v>0</v>
      </c>
      <c r="BN49" s="63">
        <v>-53.22</v>
      </c>
      <c r="BO49" s="63">
        <v>-41.8</v>
      </c>
      <c r="BP49" s="60"/>
      <c r="BQ49" s="60"/>
      <c r="BR49" s="60"/>
      <c r="BS49" s="60"/>
      <c r="BT49" s="60"/>
      <c r="BU49" s="60"/>
      <c r="BV49" s="60"/>
      <c r="BW49" s="60"/>
      <c r="BX49" s="60"/>
    </row>
    <row r="50" spans="2:76" outlineLevel="1" x14ac:dyDescent="0.2">
      <c r="B50" s="2">
        <v>42</v>
      </c>
      <c r="C50" s="9">
        <v>5330</v>
      </c>
      <c r="D50" s="122">
        <v>40</v>
      </c>
      <c r="E50" s="9" t="s">
        <v>81</v>
      </c>
      <c r="F50" s="63"/>
      <c r="G50" s="63">
        <f t="shared" si="2"/>
        <v>0</v>
      </c>
      <c r="H50" s="11"/>
      <c r="I50" s="11"/>
      <c r="J50" s="11"/>
      <c r="K50" s="60"/>
      <c r="L50" s="174">
        <v>48</v>
      </c>
      <c r="N50" s="63">
        <v>0</v>
      </c>
      <c r="O50" s="63">
        <v>0</v>
      </c>
      <c r="P50" s="63">
        <v>0</v>
      </c>
      <c r="Q50" s="63">
        <v>0</v>
      </c>
      <c r="R50" s="63">
        <v>188249.44</v>
      </c>
      <c r="S50" s="63">
        <v>0</v>
      </c>
      <c r="T50" s="63">
        <v>0</v>
      </c>
      <c r="U50" s="63">
        <v>0</v>
      </c>
      <c r="V50" s="63">
        <v>1125</v>
      </c>
      <c r="W50" s="63">
        <v>0</v>
      </c>
      <c r="X50" s="63">
        <v>0</v>
      </c>
      <c r="Y50" s="63">
        <v>0</v>
      </c>
      <c r="Z50" s="63">
        <v>0</v>
      </c>
      <c r="AA50" s="63">
        <v>0</v>
      </c>
      <c r="AB50" s="63">
        <v>0</v>
      </c>
      <c r="AC50" s="63">
        <v>0</v>
      </c>
      <c r="AD50" s="63">
        <v>0</v>
      </c>
      <c r="AE50" s="63">
        <v>-1150.78</v>
      </c>
      <c r="AF50" s="63">
        <v>0</v>
      </c>
      <c r="AG50" s="63">
        <v>4138.7</v>
      </c>
      <c r="AH50" s="63">
        <v>874.18</v>
      </c>
      <c r="AI50" s="63">
        <v>1281.1199999999999</v>
      </c>
      <c r="AJ50" s="63">
        <v>2215</v>
      </c>
      <c r="AK50" s="63">
        <v>0</v>
      </c>
      <c r="AL50" s="63">
        <v>0</v>
      </c>
      <c r="AM50" s="63">
        <v>5.53</v>
      </c>
      <c r="AN50" s="63">
        <v>0</v>
      </c>
      <c r="AO50" s="63">
        <v>0</v>
      </c>
      <c r="AP50" s="63">
        <v>0</v>
      </c>
      <c r="AQ50" s="63">
        <v>0</v>
      </c>
      <c r="AR50" s="63">
        <v>-56575</v>
      </c>
      <c r="AS50" s="63">
        <v>57221.26</v>
      </c>
      <c r="AT50" s="63">
        <v>0</v>
      </c>
      <c r="AU50" s="63">
        <v>0</v>
      </c>
      <c r="AV50" s="63">
        <v>0</v>
      </c>
      <c r="AW50" s="63">
        <v>0</v>
      </c>
      <c r="AX50" s="63">
        <v>2525.86</v>
      </c>
      <c r="AY50" s="63">
        <v>51923.05</v>
      </c>
      <c r="AZ50" s="63">
        <v>0</v>
      </c>
      <c r="BA50" s="63">
        <v>0</v>
      </c>
      <c r="BB50" s="63">
        <v>-6640</v>
      </c>
      <c r="BC50" s="63">
        <v>0</v>
      </c>
      <c r="BD50" s="63">
        <v>0</v>
      </c>
      <c r="BE50" s="63">
        <v>0</v>
      </c>
      <c r="BF50" s="63">
        <v>1642.16</v>
      </c>
      <c r="BG50" s="63">
        <v>0</v>
      </c>
      <c r="BH50" s="63">
        <v>0</v>
      </c>
      <c r="BI50" s="63">
        <v>0</v>
      </c>
      <c r="BJ50" s="63">
        <v>413.09</v>
      </c>
      <c r="BK50" s="63">
        <v>0</v>
      </c>
      <c r="BL50" s="63">
        <v>0</v>
      </c>
      <c r="BM50" s="63">
        <v>8750.65</v>
      </c>
      <c r="BN50" s="63">
        <v>0</v>
      </c>
      <c r="BO50" s="63">
        <v>22409.17</v>
      </c>
      <c r="BP50" s="60"/>
      <c r="BQ50" s="60"/>
      <c r="BR50" s="60"/>
      <c r="BS50" s="60"/>
      <c r="BT50" s="60"/>
      <c r="BU50" s="60"/>
      <c r="BV50" s="60"/>
      <c r="BW50" s="60"/>
      <c r="BX50" s="60"/>
    </row>
    <row r="51" spans="2:76" outlineLevel="1" x14ac:dyDescent="0.2">
      <c r="B51" s="2">
        <v>43</v>
      </c>
      <c r="C51" s="9">
        <v>5340</v>
      </c>
      <c r="D51" s="122">
        <v>41</v>
      </c>
      <c r="E51" s="9" t="s">
        <v>82</v>
      </c>
      <c r="F51" s="63"/>
      <c r="G51" s="63">
        <f t="shared" si="2"/>
        <v>875620.05</v>
      </c>
      <c r="H51" s="11"/>
      <c r="I51" s="11"/>
      <c r="J51" s="11"/>
      <c r="K51" s="60"/>
      <c r="L51" s="174">
        <v>49</v>
      </c>
      <c r="N51" s="63">
        <v>5725.84</v>
      </c>
      <c r="O51" s="63">
        <v>271770.92</v>
      </c>
      <c r="P51" s="63">
        <v>0</v>
      </c>
      <c r="Q51" s="63">
        <v>0</v>
      </c>
      <c r="R51" s="63">
        <v>669276.68999999994</v>
      </c>
      <c r="S51" s="63">
        <v>569669.19999999995</v>
      </c>
      <c r="T51" s="63">
        <v>0</v>
      </c>
      <c r="U51" s="63">
        <v>0</v>
      </c>
      <c r="V51" s="63">
        <v>0</v>
      </c>
      <c r="W51" s="63">
        <v>0</v>
      </c>
      <c r="X51" s="63">
        <v>2623544.6800000002</v>
      </c>
      <c r="Y51" s="63">
        <v>875620.05</v>
      </c>
      <c r="Z51" s="63">
        <v>0</v>
      </c>
      <c r="AA51" s="63">
        <v>200</v>
      </c>
      <c r="AB51" s="63">
        <v>0</v>
      </c>
      <c r="AC51" s="63">
        <v>3892.01</v>
      </c>
      <c r="AD51" s="63">
        <v>154687.5</v>
      </c>
      <c r="AE51" s="63">
        <v>0</v>
      </c>
      <c r="AF51" s="63">
        <v>85661.52</v>
      </c>
      <c r="AG51" s="63">
        <v>342.93</v>
      </c>
      <c r="AH51" s="63">
        <v>0</v>
      </c>
      <c r="AI51" s="63">
        <v>25197.84</v>
      </c>
      <c r="AJ51" s="63">
        <v>0</v>
      </c>
      <c r="AK51" s="63">
        <v>0</v>
      </c>
      <c r="AL51" s="63">
        <v>7508572.25</v>
      </c>
      <c r="AM51" s="63">
        <v>0</v>
      </c>
      <c r="AN51" s="63">
        <v>362949.06</v>
      </c>
      <c r="AO51" s="63">
        <v>0</v>
      </c>
      <c r="AP51" s="63">
        <v>64718</v>
      </c>
      <c r="AQ51" s="63">
        <v>123208.13</v>
      </c>
      <c r="AR51" s="63">
        <v>0</v>
      </c>
      <c r="AS51" s="63">
        <v>0</v>
      </c>
      <c r="AT51" s="63">
        <v>0</v>
      </c>
      <c r="AU51" s="63">
        <v>70910.600000000006</v>
      </c>
      <c r="AV51" s="63">
        <v>4331.91</v>
      </c>
      <c r="AW51" s="63">
        <v>0</v>
      </c>
      <c r="AX51" s="63">
        <v>4163.3599999999997</v>
      </c>
      <c r="AY51" s="63">
        <v>39537.589999999997</v>
      </c>
      <c r="AZ51" s="63">
        <v>52137.55</v>
      </c>
      <c r="BA51" s="63">
        <v>104.4</v>
      </c>
      <c r="BB51" s="63">
        <v>-165</v>
      </c>
      <c r="BC51" s="63">
        <v>0</v>
      </c>
      <c r="BD51" s="63">
        <v>0</v>
      </c>
      <c r="BE51" s="63">
        <v>10315.959999999999</v>
      </c>
      <c r="BF51" s="63">
        <v>0</v>
      </c>
      <c r="BG51" s="63">
        <v>0</v>
      </c>
      <c r="BH51" s="63">
        <v>108179.41</v>
      </c>
      <c r="BI51" s="63">
        <v>0</v>
      </c>
      <c r="BJ51" s="63">
        <v>0</v>
      </c>
      <c r="BK51" s="63">
        <v>16225.25</v>
      </c>
      <c r="BL51" s="63">
        <v>207080.37</v>
      </c>
      <c r="BM51" s="63">
        <v>0</v>
      </c>
      <c r="BN51" s="63">
        <v>5008524.29</v>
      </c>
      <c r="BO51" s="63">
        <v>1546224.87</v>
      </c>
      <c r="BP51" s="60"/>
      <c r="BQ51" s="60"/>
      <c r="BR51" s="60"/>
      <c r="BS51" s="60"/>
      <c r="BT51" s="60"/>
      <c r="BU51" s="60"/>
      <c r="BV51" s="60"/>
      <c r="BW51" s="60"/>
      <c r="BX51" s="60"/>
    </row>
    <row r="52" spans="2:76" x14ac:dyDescent="0.2">
      <c r="B52" s="2">
        <v>44</v>
      </c>
      <c r="C52" s="12"/>
      <c r="D52" s="122"/>
      <c r="E52" s="13" t="s">
        <v>83</v>
      </c>
      <c r="F52" s="135"/>
      <c r="G52" s="63">
        <f t="shared" si="2"/>
        <v>3669995.42</v>
      </c>
      <c r="H52" s="11"/>
      <c r="I52" s="14"/>
      <c r="J52" s="14"/>
      <c r="K52" s="60"/>
      <c r="L52" s="174">
        <v>50</v>
      </c>
      <c r="N52" s="134">
        <v>42675784.350000001</v>
      </c>
      <c r="O52" s="134">
        <v>893242.35000000009</v>
      </c>
      <c r="P52" s="134">
        <v>187603.58000000002</v>
      </c>
      <c r="Q52" s="134">
        <v>1958386</v>
      </c>
      <c r="R52" s="134">
        <v>2602533.3199999998</v>
      </c>
      <c r="S52" s="134">
        <v>1537322.72</v>
      </c>
      <c r="T52" s="134">
        <v>614552.29</v>
      </c>
      <c r="U52" s="134">
        <v>136143.85999999999</v>
      </c>
      <c r="V52" s="134">
        <v>241058.47</v>
      </c>
      <c r="W52" s="134">
        <v>630819.6</v>
      </c>
      <c r="X52" s="134">
        <v>9729136.8300000001</v>
      </c>
      <c r="Y52" s="134">
        <v>3669995.42</v>
      </c>
      <c r="Z52" s="134">
        <v>2540148.4500000002</v>
      </c>
      <c r="AA52" s="134">
        <v>1037638.57</v>
      </c>
      <c r="AB52" s="134">
        <v>1628828.43</v>
      </c>
      <c r="AC52" s="134">
        <v>1573201.5899999999</v>
      </c>
      <c r="AD52" s="134">
        <v>1321752.77</v>
      </c>
      <c r="AE52" s="134">
        <v>249975.59</v>
      </c>
      <c r="AF52" s="134">
        <v>1248414.8800000001</v>
      </c>
      <c r="AG52" s="134">
        <v>694627.07</v>
      </c>
      <c r="AH52" s="134">
        <v>1238804.67</v>
      </c>
      <c r="AI52" s="134">
        <v>325150.53999999998</v>
      </c>
      <c r="AJ52" s="134">
        <v>206561.10000000003</v>
      </c>
      <c r="AK52" s="134">
        <v>582702.35</v>
      </c>
      <c r="AL52" s="134">
        <v>64852037.759999998</v>
      </c>
      <c r="AM52" s="134">
        <v>8670253.459999999</v>
      </c>
      <c r="AN52" s="134">
        <v>1237193.76</v>
      </c>
      <c r="AO52" s="134">
        <v>838729.06</v>
      </c>
      <c r="AP52" s="134">
        <v>535107.89999999991</v>
      </c>
      <c r="AQ52" s="134">
        <v>1010011.51</v>
      </c>
      <c r="AR52" s="134">
        <v>4168969.42</v>
      </c>
      <c r="AS52" s="134">
        <v>1195495.83</v>
      </c>
      <c r="AT52" s="134">
        <v>2162546.0499999998</v>
      </c>
      <c r="AU52" s="134">
        <v>5567066.96</v>
      </c>
      <c r="AV52" s="134">
        <v>689645.29</v>
      </c>
      <c r="AW52" s="134">
        <v>1257542.5999999999</v>
      </c>
      <c r="AX52" s="134">
        <v>697975.92</v>
      </c>
      <c r="AY52" s="134">
        <v>3279825.7499999995</v>
      </c>
      <c r="AZ52" s="134">
        <v>1060527.3700000001</v>
      </c>
      <c r="BA52" s="134">
        <v>2247897.8699999996</v>
      </c>
      <c r="BB52" s="134">
        <v>753904.96000000008</v>
      </c>
      <c r="BC52" s="134">
        <v>951918.42999999993</v>
      </c>
      <c r="BD52" s="134">
        <v>450688.06</v>
      </c>
      <c r="BE52" s="134">
        <v>490844.91000000003</v>
      </c>
      <c r="BF52" s="134">
        <v>312797.74999999994</v>
      </c>
      <c r="BG52" s="134">
        <v>2127162.62</v>
      </c>
      <c r="BH52" s="134">
        <v>672527.44000000006</v>
      </c>
      <c r="BI52" s="134">
        <v>37479257.710000001</v>
      </c>
      <c r="BJ52" s="134">
        <v>1050843.29</v>
      </c>
      <c r="BK52" s="134">
        <v>1360812.26</v>
      </c>
      <c r="BL52" s="134">
        <v>584854.84000000008</v>
      </c>
      <c r="BM52" s="134">
        <v>710341.55</v>
      </c>
      <c r="BN52" s="134">
        <v>13178602.23</v>
      </c>
      <c r="BO52" s="134">
        <v>5976510.4199999999</v>
      </c>
      <c r="BP52" s="60"/>
      <c r="BQ52" s="60"/>
      <c r="BR52" s="60"/>
      <c r="BS52" s="60"/>
      <c r="BT52" s="22"/>
      <c r="BU52" s="22"/>
      <c r="BV52" s="22"/>
      <c r="BW52" s="22"/>
      <c r="BX52" s="22"/>
    </row>
    <row r="53" spans="2:76" outlineLevel="1" x14ac:dyDescent="0.2">
      <c r="B53" s="2">
        <v>45</v>
      </c>
      <c r="C53" s="9">
        <v>5405</v>
      </c>
      <c r="D53" s="122">
        <v>42</v>
      </c>
      <c r="E53" s="9" t="s">
        <v>84</v>
      </c>
      <c r="F53" s="63"/>
      <c r="G53" s="63">
        <f t="shared" si="2"/>
        <v>0</v>
      </c>
      <c r="H53" s="11"/>
      <c r="I53" s="11"/>
      <c r="J53" s="11"/>
      <c r="K53" s="60"/>
      <c r="L53" s="174">
        <v>51</v>
      </c>
      <c r="N53" s="63">
        <v>1161731.01</v>
      </c>
      <c r="O53" s="63">
        <v>1220.6400000000001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3">
        <v>0</v>
      </c>
      <c r="X53" s="63">
        <v>0</v>
      </c>
      <c r="Y53" s="63">
        <v>0</v>
      </c>
      <c r="Z53" s="63">
        <v>0</v>
      </c>
      <c r="AA53" s="63">
        <v>0</v>
      </c>
      <c r="AB53" s="63">
        <v>0</v>
      </c>
      <c r="AC53" s="63">
        <v>0</v>
      </c>
      <c r="AD53" s="63">
        <v>0</v>
      </c>
      <c r="AE53" s="63">
        <v>12395.45</v>
      </c>
      <c r="AF53" s="63">
        <v>149443.85</v>
      </c>
      <c r="AG53" s="63">
        <v>0</v>
      </c>
      <c r="AH53" s="63">
        <v>0</v>
      </c>
      <c r="AI53" s="63">
        <v>0</v>
      </c>
      <c r="AJ53" s="63">
        <v>0</v>
      </c>
      <c r="AK53" s="63">
        <v>0</v>
      </c>
      <c r="AL53" s="63">
        <v>0</v>
      </c>
      <c r="AM53" s="63">
        <v>0</v>
      </c>
      <c r="AN53" s="63">
        <v>0</v>
      </c>
      <c r="AO53" s="63">
        <v>0</v>
      </c>
      <c r="AP53" s="63">
        <v>0</v>
      </c>
      <c r="AQ53" s="63">
        <v>0</v>
      </c>
      <c r="AR53" s="63">
        <v>0</v>
      </c>
      <c r="AS53" s="63">
        <v>0</v>
      </c>
      <c r="AT53" s="63">
        <v>0</v>
      </c>
      <c r="AU53" s="63">
        <v>0</v>
      </c>
      <c r="AV53" s="63">
        <v>0</v>
      </c>
      <c r="AW53" s="63">
        <v>0</v>
      </c>
      <c r="AX53" s="63">
        <v>0</v>
      </c>
      <c r="AY53" s="63">
        <v>0</v>
      </c>
      <c r="AZ53" s="63">
        <v>0</v>
      </c>
      <c r="BA53" s="63">
        <v>144351.54</v>
      </c>
      <c r="BB53" s="63">
        <v>0</v>
      </c>
      <c r="BC53" s="63">
        <v>32294.65</v>
      </c>
      <c r="BD53" s="63">
        <v>0</v>
      </c>
      <c r="BE53" s="63">
        <v>0</v>
      </c>
      <c r="BF53" s="63">
        <v>0</v>
      </c>
      <c r="BG53" s="63">
        <v>0</v>
      </c>
      <c r="BH53" s="63">
        <v>0</v>
      </c>
      <c r="BI53" s="63">
        <v>0</v>
      </c>
      <c r="BJ53" s="63">
        <v>0</v>
      </c>
      <c r="BK53" s="63">
        <v>39481.919999999998</v>
      </c>
      <c r="BL53" s="63">
        <v>0</v>
      </c>
      <c r="BM53" s="63">
        <v>0</v>
      </c>
      <c r="BN53" s="63">
        <v>0</v>
      </c>
      <c r="BO53" s="63">
        <v>8072.33</v>
      </c>
      <c r="BP53" s="60"/>
      <c r="BQ53" s="60"/>
      <c r="BR53" s="60"/>
      <c r="BS53" s="60"/>
      <c r="BT53" s="60"/>
      <c r="BU53" s="60"/>
      <c r="BV53" s="60"/>
      <c r="BW53" s="60"/>
      <c r="BX53" s="60"/>
    </row>
    <row r="54" spans="2:76" outlineLevel="1" x14ac:dyDescent="0.2">
      <c r="B54" s="2">
        <v>46</v>
      </c>
      <c r="C54" s="9">
        <v>5410</v>
      </c>
      <c r="D54" s="122">
        <v>43</v>
      </c>
      <c r="E54" s="9" t="s">
        <v>85</v>
      </c>
      <c r="F54" s="63"/>
      <c r="G54" s="63">
        <f t="shared" si="2"/>
        <v>13675.23</v>
      </c>
      <c r="H54" s="11"/>
      <c r="I54" s="11"/>
      <c r="J54" s="11"/>
      <c r="K54" s="60"/>
      <c r="L54" s="174">
        <v>52</v>
      </c>
      <c r="N54" s="63">
        <v>1067181.76</v>
      </c>
      <c r="O54" s="63">
        <v>10849.94</v>
      </c>
      <c r="P54" s="63">
        <v>0</v>
      </c>
      <c r="Q54" s="63">
        <v>0</v>
      </c>
      <c r="R54" s="63">
        <v>0</v>
      </c>
      <c r="S54" s="63">
        <v>0</v>
      </c>
      <c r="T54" s="63">
        <v>27581.3</v>
      </c>
      <c r="U54" s="63">
        <v>0</v>
      </c>
      <c r="V54" s="63">
        <v>1655</v>
      </c>
      <c r="W54" s="63">
        <v>2307.4</v>
      </c>
      <c r="X54" s="63">
        <v>519266.25</v>
      </c>
      <c r="Y54" s="63">
        <v>13675.23</v>
      </c>
      <c r="Z54" s="63">
        <v>237081.94</v>
      </c>
      <c r="AA54" s="63">
        <v>1403.52</v>
      </c>
      <c r="AB54" s="63">
        <v>51097.279999999999</v>
      </c>
      <c r="AC54" s="63">
        <v>23553.01</v>
      </c>
      <c r="AD54" s="63">
        <v>0</v>
      </c>
      <c r="AE54" s="63">
        <v>37992.89</v>
      </c>
      <c r="AF54" s="63">
        <v>909839.39</v>
      </c>
      <c r="AG54" s="63">
        <v>0</v>
      </c>
      <c r="AH54" s="63">
        <v>0</v>
      </c>
      <c r="AI54" s="63">
        <v>5712.98</v>
      </c>
      <c r="AJ54" s="63">
        <v>0</v>
      </c>
      <c r="AK54" s="63">
        <v>0</v>
      </c>
      <c r="AL54" s="63">
        <v>915883.46</v>
      </c>
      <c r="AM54" s="63">
        <v>5227247.83</v>
      </c>
      <c r="AN54" s="63">
        <v>146534.54</v>
      </c>
      <c r="AO54" s="63">
        <v>0</v>
      </c>
      <c r="AP54" s="63">
        <v>20655.32</v>
      </c>
      <c r="AQ54" s="63">
        <v>4601.59</v>
      </c>
      <c r="AR54" s="63">
        <v>154887.04999999999</v>
      </c>
      <c r="AS54" s="63">
        <v>24031.83</v>
      </c>
      <c r="AT54" s="63">
        <v>113695.48</v>
      </c>
      <c r="AU54" s="63">
        <v>114847.54</v>
      </c>
      <c r="AV54" s="63">
        <v>0</v>
      </c>
      <c r="AW54" s="63">
        <v>0</v>
      </c>
      <c r="AX54" s="63">
        <v>0</v>
      </c>
      <c r="AY54" s="63">
        <v>102478.95</v>
      </c>
      <c r="AZ54" s="63">
        <v>47132.54</v>
      </c>
      <c r="BA54" s="63">
        <v>388291.69</v>
      </c>
      <c r="BB54" s="63">
        <v>19572.990000000002</v>
      </c>
      <c r="BC54" s="63">
        <v>672246.02</v>
      </c>
      <c r="BD54" s="63">
        <v>43</v>
      </c>
      <c r="BE54" s="63">
        <v>137</v>
      </c>
      <c r="BF54" s="63">
        <v>0</v>
      </c>
      <c r="BG54" s="63">
        <v>0</v>
      </c>
      <c r="BH54" s="63">
        <v>0</v>
      </c>
      <c r="BI54" s="63">
        <v>5757.14</v>
      </c>
      <c r="BJ54" s="63">
        <v>19456.080000000002</v>
      </c>
      <c r="BK54" s="63">
        <v>12688.48</v>
      </c>
      <c r="BL54" s="63">
        <v>12557.29</v>
      </c>
      <c r="BM54" s="63">
        <v>288.95999999999998</v>
      </c>
      <c r="BN54" s="63">
        <v>625849.15</v>
      </c>
      <c r="BO54" s="63">
        <v>38053.43</v>
      </c>
      <c r="BP54" s="60"/>
      <c r="BQ54" s="60"/>
      <c r="BR54" s="60"/>
      <c r="BS54" s="60"/>
      <c r="BT54" s="60"/>
      <c r="BU54" s="60"/>
      <c r="BV54" s="60"/>
      <c r="BW54" s="60"/>
      <c r="BX54" s="60"/>
    </row>
    <row r="55" spans="2:76" outlineLevel="1" x14ac:dyDescent="0.2">
      <c r="B55" s="2">
        <v>47</v>
      </c>
      <c r="C55" s="9">
        <v>5420</v>
      </c>
      <c r="D55" s="122">
        <v>44</v>
      </c>
      <c r="E55" s="9" t="s">
        <v>86</v>
      </c>
      <c r="F55" s="63"/>
      <c r="G55" s="63">
        <f t="shared" si="2"/>
        <v>0</v>
      </c>
      <c r="H55" s="11"/>
      <c r="I55" s="11"/>
      <c r="J55" s="11"/>
      <c r="K55" s="60"/>
      <c r="L55" s="174">
        <v>53</v>
      </c>
      <c r="N55" s="63">
        <v>0</v>
      </c>
      <c r="O55" s="63">
        <v>0</v>
      </c>
      <c r="P55" s="63">
        <v>0</v>
      </c>
      <c r="Q55" s="63">
        <v>0</v>
      </c>
      <c r="R55" s="63">
        <v>14392</v>
      </c>
      <c r="S55" s="63">
        <v>3900</v>
      </c>
      <c r="T55" s="63">
        <v>975</v>
      </c>
      <c r="U55" s="63">
        <v>0</v>
      </c>
      <c r="V55" s="63">
        <v>0</v>
      </c>
      <c r="W55" s="63">
        <v>0</v>
      </c>
      <c r="X55" s="63">
        <v>5622.33</v>
      </c>
      <c r="Y55" s="63">
        <v>0</v>
      </c>
      <c r="Z55" s="63">
        <v>0</v>
      </c>
      <c r="AA55" s="63">
        <v>3248.5</v>
      </c>
      <c r="AB55" s="63">
        <v>0</v>
      </c>
      <c r="AC55" s="63">
        <v>0</v>
      </c>
      <c r="AD55" s="63">
        <v>0</v>
      </c>
      <c r="AE55" s="63">
        <v>390.99</v>
      </c>
      <c r="AF55" s="63">
        <v>0</v>
      </c>
      <c r="AG55" s="63">
        <v>0</v>
      </c>
      <c r="AH55" s="63">
        <v>0</v>
      </c>
      <c r="AI55" s="63">
        <v>0</v>
      </c>
      <c r="AJ55" s="63">
        <v>0</v>
      </c>
      <c r="AK55" s="63">
        <v>0</v>
      </c>
      <c r="AL55" s="63">
        <v>1134377.49</v>
      </c>
      <c r="AM55" s="63">
        <v>0</v>
      </c>
      <c r="AN55" s="63">
        <v>1980</v>
      </c>
      <c r="AO55" s="63">
        <v>1171.3399999999999</v>
      </c>
      <c r="AP55" s="63">
        <v>0</v>
      </c>
      <c r="AQ55" s="63">
        <v>0</v>
      </c>
      <c r="AR55" s="63">
        <v>12896.08</v>
      </c>
      <c r="AS55" s="63">
        <v>0</v>
      </c>
      <c r="AT55" s="63">
        <v>0</v>
      </c>
      <c r="AU55" s="63">
        <v>0</v>
      </c>
      <c r="AV55" s="63">
        <v>0</v>
      </c>
      <c r="AW55" s="63">
        <v>0</v>
      </c>
      <c r="AX55" s="63">
        <v>0</v>
      </c>
      <c r="AY55" s="63">
        <v>0</v>
      </c>
      <c r="AZ55" s="63">
        <v>0</v>
      </c>
      <c r="BA55" s="63">
        <v>311428.99</v>
      </c>
      <c r="BB55" s="63">
        <v>8781.01</v>
      </c>
      <c r="BC55" s="63">
        <v>15571.56</v>
      </c>
      <c r="BD55" s="63">
        <v>0</v>
      </c>
      <c r="BE55" s="63">
        <v>0</v>
      </c>
      <c r="BF55" s="63">
        <v>0</v>
      </c>
      <c r="BG55" s="63">
        <v>12409.51</v>
      </c>
      <c r="BH55" s="63">
        <v>0</v>
      </c>
      <c r="BI55" s="63">
        <v>1830006.87</v>
      </c>
      <c r="BJ55" s="63">
        <v>0</v>
      </c>
      <c r="BK55" s="63">
        <v>898</v>
      </c>
      <c r="BL55" s="63">
        <v>975</v>
      </c>
      <c r="BM55" s="63">
        <v>0</v>
      </c>
      <c r="BN55" s="63">
        <v>104430.83</v>
      </c>
      <c r="BO55" s="63">
        <v>20724.900000000001</v>
      </c>
      <c r="BP55" s="60"/>
      <c r="BQ55" s="60"/>
      <c r="BR55" s="60"/>
      <c r="BS55" s="60"/>
      <c r="BT55" s="60"/>
      <c r="BU55" s="60"/>
      <c r="BV55" s="60"/>
      <c r="BW55" s="60"/>
      <c r="BX55" s="60"/>
    </row>
    <row r="56" spans="2:76" outlineLevel="1" x14ac:dyDescent="0.2">
      <c r="B56" s="2">
        <v>48</v>
      </c>
      <c r="C56" s="9">
        <v>5425</v>
      </c>
      <c r="D56" s="122">
        <v>45</v>
      </c>
      <c r="E56" s="9" t="s">
        <v>87</v>
      </c>
      <c r="F56" s="63"/>
      <c r="G56" s="63">
        <f t="shared" si="2"/>
        <v>0</v>
      </c>
      <c r="H56" s="11"/>
      <c r="I56" s="11"/>
      <c r="J56" s="11"/>
      <c r="K56" s="60"/>
      <c r="L56" s="174">
        <v>54</v>
      </c>
      <c r="N56" s="63">
        <v>0</v>
      </c>
      <c r="O56" s="63">
        <v>56610.74</v>
      </c>
      <c r="P56" s="63">
        <v>0</v>
      </c>
      <c r="Q56" s="63">
        <v>6587</v>
      </c>
      <c r="R56" s="63">
        <v>0</v>
      </c>
      <c r="S56" s="63">
        <v>57574.21</v>
      </c>
      <c r="T56" s="63">
        <v>15463.94</v>
      </c>
      <c r="U56" s="63">
        <v>0</v>
      </c>
      <c r="V56" s="63">
        <v>0</v>
      </c>
      <c r="W56" s="63">
        <v>0</v>
      </c>
      <c r="X56" s="63">
        <v>0</v>
      </c>
      <c r="Y56" s="63">
        <v>0</v>
      </c>
      <c r="Z56" s="63">
        <v>0</v>
      </c>
      <c r="AA56" s="63">
        <v>228555.69</v>
      </c>
      <c r="AB56" s="63">
        <v>-12036.7</v>
      </c>
      <c r="AC56" s="63">
        <v>0</v>
      </c>
      <c r="AD56" s="63">
        <v>0</v>
      </c>
      <c r="AE56" s="63">
        <v>28810.799999999999</v>
      </c>
      <c r="AF56" s="63">
        <v>0</v>
      </c>
      <c r="AG56" s="63">
        <v>0</v>
      </c>
      <c r="AH56" s="63">
        <v>0</v>
      </c>
      <c r="AI56" s="63">
        <v>0</v>
      </c>
      <c r="AJ56" s="63">
        <v>0</v>
      </c>
      <c r="AK56" s="63">
        <v>0</v>
      </c>
      <c r="AL56" s="63">
        <v>1587526.49</v>
      </c>
      <c r="AM56" s="63">
        <v>0</v>
      </c>
      <c r="AN56" s="63">
        <v>0</v>
      </c>
      <c r="AO56" s="63">
        <v>245685.91</v>
      </c>
      <c r="AP56" s="63">
        <v>0</v>
      </c>
      <c r="AQ56" s="63">
        <v>9917</v>
      </c>
      <c r="AR56" s="63">
        <v>0</v>
      </c>
      <c r="AS56" s="63">
        <v>0</v>
      </c>
      <c r="AT56" s="63">
        <v>0</v>
      </c>
      <c r="AU56" s="63">
        <v>0</v>
      </c>
      <c r="AV56" s="63">
        <v>0</v>
      </c>
      <c r="AW56" s="63">
        <v>0</v>
      </c>
      <c r="AX56" s="63">
        <v>0</v>
      </c>
      <c r="AY56" s="63">
        <v>3472.73</v>
      </c>
      <c r="AZ56" s="63">
        <v>0</v>
      </c>
      <c r="BA56" s="63">
        <v>435687.17</v>
      </c>
      <c r="BB56" s="63">
        <v>0</v>
      </c>
      <c r="BC56" s="63">
        <v>0</v>
      </c>
      <c r="BD56" s="63">
        <v>10004.68</v>
      </c>
      <c r="BE56" s="63">
        <v>23693.59</v>
      </c>
      <c r="BF56" s="63">
        <v>0</v>
      </c>
      <c r="BG56" s="63">
        <v>0</v>
      </c>
      <c r="BH56" s="63">
        <v>0</v>
      </c>
      <c r="BI56" s="63">
        <v>0</v>
      </c>
      <c r="BJ56" s="63">
        <v>0</v>
      </c>
      <c r="BK56" s="63">
        <v>0</v>
      </c>
      <c r="BL56" s="63">
        <v>0</v>
      </c>
      <c r="BM56" s="63">
        <v>25098</v>
      </c>
      <c r="BN56" s="63">
        <v>0</v>
      </c>
      <c r="BO56" s="63">
        <v>0</v>
      </c>
      <c r="BP56" s="60"/>
      <c r="BQ56" s="60"/>
      <c r="BR56" s="60"/>
      <c r="BS56" s="60"/>
      <c r="BT56" s="60"/>
      <c r="BU56" s="60"/>
      <c r="BV56" s="60"/>
      <c r="BW56" s="60"/>
      <c r="BX56" s="60"/>
    </row>
    <row r="57" spans="2:76" x14ac:dyDescent="0.2">
      <c r="B57" s="2">
        <v>49</v>
      </c>
      <c r="C57" s="12"/>
      <c r="D57" s="122"/>
      <c r="E57" s="13" t="s">
        <v>88</v>
      </c>
      <c r="F57" s="135"/>
      <c r="G57" s="63">
        <f t="shared" si="2"/>
        <v>13675.23</v>
      </c>
      <c r="H57" s="11"/>
      <c r="I57" s="14"/>
      <c r="J57" s="14"/>
      <c r="K57" s="60"/>
      <c r="L57" s="174">
        <v>55</v>
      </c>
      <c r="N57" s="134">
        <v>2228912.77</v>
      </c>
      <c r="O57" s="134">
        <v>68681.319999999992</v>
      </c>
      <c r="P57" s="134">
        <v>0</v>
      </c>
      <c r="Q57" s="134">
        <v>6587</v>
      </c>
      <c r="R57" s="134">
        <v>14392</v>
      </c>
      <c r="S57" s="134">
        <v>61474.21</v>
      </c>
      <c r="T57" s="134">
        <v>44020.24</v>
      </c>
      <c r="U57" s="134">
        <v>0</v>
      </c>
      <c r="V57" s="134">
        <v>1655</v>
      </c>
      <c r="W57" s="134">
        <v>2307.4</v>
      </c>
      <c r="X57" s="134">
        <v>524888.57999999996</v>
      </c>
      <c r="Y57" s="134">
        <v>13675.23</v>
      </c>
      <c r="Z57" s="134">
        <v>237081.94</v>
      </c>
      <c r="AA57" s="134">
        <v>233207.71</v>
      </c>
      <c r="AB57" s="134">
        <v>39060.58</v>
      </c>
      <c r="AC57" s="134">
        <v>23553.01</v>
      </c>
      <c r="AD57" s="134">
        <v>0</v>
      </c>
      <c r="AE57" s="134">
        <v>79590.12999999999</v>
      </c>
      <c r="AF57" s="134">
        <v>1059283.24</v>
      </c>
      <c r="AG57" s="134">
        <v>0</v>
      </c>
      <c r="AH57" s="134">
        <v>0</v>
      </c>
      <c r="AI57" s="134">
        <v>5712.98</v>
      </c>
      <c r="AJ57" s="134">
        <v>0</v>
      </c>
      <c r="AK57" s="134">
        <v>0</v>
      </c>
      <c r="AL57" s="134">
        <v>3637787.44</v>
      </c>
      <c r="AM57" s="134">
        <v>5227247.83</v>
      </c>
      <c r="AN57" s="134">
        <v>148514.54</v>
      </c>
      <c r="AO57" s="134">
        <v>246857.25</v>
      </c>
      <c r="AP57" s="134">
        <v>20655.32</v>
      </c>
      <c r="AQ57" s="134">
        <v>14518.59</v>
      </c>
      <c r="AR57" s="134">
        <v>167783.12999999998</v>
      </c>
      <c r="AS57" s="134">
        <v>24031.83</v>
      </c>
      <c r="AT57" s="134">
        <v>113695.48</v>
      </c>
      <c r="AU57" s="134">
        <v>114847.54</v>
      </c>
      <c r="AV57" s="134">
        <v>0</v>
      </c>
      <c r="AW57" s="134">
        <v>0</v>
      </c>
      <c r="AX57" s="134">
        <v>0</v>
      </c>
      <c r="AY57" s="134">
        <v>105951.67999999999</v>
      </c>
      <c r="AZ57" s="134">
        <v>47132.54</v>
      </c>
      <c r="BA57" s="134">
        <v>1279759.3899999999</v>
      </c>
      <c r="BB57" s="134">
        <v>28354</v>
      </c>
      <c r="BC57" s="134">
        <v>720112.2300000001</v>
      </c>
      <c r="BD57" s="134">
        <v>10047.68</v>
      </c>
      <c r="BE57" s="134">
        <v>23830.59</v>
      </c>
      <c r="BF57" s="134">
        <v>0</v>
      </c>
      <c r="BG57" s="134">
        <v>12409.51</v>
      </c>
      <c r="BH57" s="134">
        <v>0</v>
      </c>
      <c r="BI57" s="134">
        <v>1835764.01</v>
      </c>
      <c r="BJ57" s="134">
        <v>19456.080000000002</v>
      </c>
      <c r="BK57" s="134">
        <v>53068.399999999994</v>
      </c>
      <c r="BL57" s="134">
        <v>13532.29</v>
      </c>
      <c r="BM57" s="134">
        <v>25386.959999999999</v>
      </c>
      <c r="BN57" s="134">
        <v>730279.98</v>
      </c>
      <c r="BO57" s="134">
        <v>66850.66</v>
      </c>
      <c r="BP57" s="60"/>
      <c r="BQ57" s="60"/>
      <c r="BR57" s="60"/>
      <c r="BS57" s="60"/>
      <c r="BT57" s="22"/>
      <c r="BU57" s="22"/>
      <c r="BV57" s="22"/>
      <c r="BW57" s="22"/>
      <c r="BX57" s="22"/>
    </row>
    <row r="58" spans="2:76" outlineLevel="1" x14ac:dyDescent="0.2">
      <c r="B58" s="2">
        <v>50</v>
      </c>
      <c r="C58" s="9">
        <v>5605</v>
      </c>
      <c r="D58" s="122">
        <v>47</v>
      </c>
      <c r="E58" s="9" t="s">
        <v>89</v>
      </c>
      <c r="F58" s="63"/>
      <c r="G58" s="63">
        <f t="shared" si="2"/>
        <v>725639.54</v>
      </c>
      <c r="H58" s="11"/>
      <c r="I58" s="11"/>
      <c r="J58" s="11"/>
      <c r="K58" s="60"/>
      <c r="L58" s="174">
        <v>56</v>
      </c>
      <c r="N58" s="63">
        <v>8183302.2800000003</v>
      </c>
      <c r="O58" s="63">
        <v>565762.4</v>
      </c>
      <c r="P58" s="63">
        <v>8719.1200000000008</v>
      </c>
      <c r="Q58" s="63">
        <v>1482917</v>
      </c>
      <c r="R58" s="63">
        <v>2508624.08</v>
      </c>
      <c r="S58" s="63">
        <v>553943.88</v>
      </c>
      <c r="T58" s="63">
        <v>0</v>
      </c>
      <c r="U58" s="63">
        <v>20912.47</v>
      </c>
      <c r="V58" s="63">
        <v>48307.08</v>
      </c>
      <c r="W58" s="63">
        <v>97458.1</v>
      </c>
      <c r="X58" s="63">
        <v>2800450.59</v>
      </c>
      <c r="Y58" s="63">
        <v>725639.54</v>
      </c>
      <c r="Z58" s="63">
        <v>1225796.08</v>
      </c>
      <c r="AA58" s="63">
        <v>1509332.78</v>
      </c>
      <c r="AB58" s="63">
        <v>58630.91</v>
      </c>
      <c r="AC58" s="63">
        <v>422434.64</v>
      </c>
      <c r="AD58" s="63">
        <v>1474378.23</v>
      </c>
      <c r="AE58" s="63">
        <v>201930.38</v>
      </c>
      <c r="AF58" s="63">
        <v>1389971.09</v>
      </c>
      <c r="AG58" s="63">
        <v>364664.91</v>
      </c>
      <c r="AH58" s="63">
        <v>411564.9</v>
      </c>
      <c r="AI58" s="63">
        <v>14079.57</v>
      </c>
      <c r="AJ58" s="63">
        <v>28769.200000000001</v>
      </c>
      <c r="AK58" s="63">
        <v>165448.66</v>
      </c>
      <c r="AL58" s="63">
        <v>6017300.6799999997</v>
      </c>
      <c r="AM58" s="63">
        <v>2134746.7200000002</v>
      </c>
      <c r="AN58" s="63">
        <v>225338.07</v>
      </c>
      <c r="AO58" s="63">
        <v>376872.46</v>
      </c>
      <c r="AP58" s="63">
        <v>57594.48</v>
      </c>
      <c r="AQ58" s="63">
        <v>86637.77</v>
      </c>
      <c r="AR58" s="63">
        <v>1450443.87</v>
      </c>
      <c r="AS58" s="63">
        <v>486036.59</v>
      </c>
      <c r="AT58" s="63">
        <v>100317.07</v>
      </c>
      <c r="AU58" s="63">
        <v>619990.04</v>
      </c>
      <c r="AV58" s="63">
        <v>584699.09</v>
      </c>
      <c r="AW58" s="63">
        <v>0</v>
      </c>
      <c r="AX58" s="63">
        <v>8016.07</v>
      </c>
      <c r="AY58" s="63">
        <v>0</v>
      </c>
      <c r="AZ58" s="63">
        <v>445976.1</v>
      </c>
      <c r="BA58" s="63">
        <v>1309661.04</v>
      </c>
      <c r="BB58" s="63">
        <v>53644.639999999999</v>
      </c>
      <c r="BC58" s="63">
        <v>500448.86</v>
      </c>
      <c r="BD58" s="63">
        <v>113873.14</v>
      </c>
      <c r="BE58" s="63">
        <v>506468.09</v>
      </c>
      <c r="BF58" s="63">
        <v>190791.28</v>
      </c>
      <c r="BG58" s="63">
        <v>1405544.75</v>
      </c>
      <c r="BH58" s="63">
        <v>199455.32</v>
      </c>
      <c r="BI58" s="63">
        <v>5142595.83</v>
      </c>
      <c r="BJ58" s="63">
        <v>345805.87</v>
      </c>
      <c r="BK58" s="63">
        <v>505280.53</v>
      </c>
      <c r="BL58" s="63">
        <v>75415.210000000006</v>
      </c>
      <c r="BM58" s="63">
        <v>382132.63</v>
      </c>
      <c r="BN58" s="63">
        <v>1319543.72</v>
      </c>
      <c r="BO58" s="63">
        <v>2384430.9</v>
      </c>
      <c r="BP58" s="60"/>
      <c r="BQ58" s="60"/>
      <c r="BR58" s="60"/>
      <c r="BS58" s="60"/>
      <c r="BT58" s="60"/>
      <c r="BU58" s="60"/>
      <c r="BV58" s="60"/>
      <c r="BW58" s="60"/>
      <c r="BX58" s="60"/>
    </row>
    <row r="59" spans="2:76" outlineLevel="1" x14ac:dyDescent="0.2">
      <c r="B59" s="2">
        <v>51</v>
      </c>
      <c r="C59" s="9">
        <v>5610</v>
      </c>
      <c r="D59" s="122">
        <v>48</v>
      </c>
      <c r="E59" s="9" t="s">
        <v>90</v>
      </c>
      <c r="F59" s="63"/>
      <c r="G59" s="63">
        <f t="shared" si="2"/>
        <v>3171593.77</v>
      </c>
      <c r="H59" s="11"/>
      <c r="I59" s="11"/>
      <c r="J59" s="11"/>
      <c r="K59" s="60"/>
      <c r="L59" s="174">
        <v>57</v>
      </c>
      <c r="N59" s="63">
        <v>38825997.159999996</v>
      </c>
      <c r="O59" s="63">
        <v>441519.7</v>
      </c>
      <c r="P59" s="63">
        <v>132513.81</v>
      </c>
      <c r="Q59" s="63">
        <v>0</v>
      </c>
      <c r="R59" s="63">
        <v>94511.64</v>
      </c>
      <c r="S59" s="63">
        <v>705305.96</v>
      </c>
      <c r="T59" s="63">
        <v>412447.95</v>
      </c>
      <c r="U59" s="63">
        <v>18474.82</v>
      </c>
      <c r="V59" s="63">
        <v>123532.9</v>
      </c>
      <c r="W59" s="63">
        <v>377686.29</v>
      </c>
      <c r="X59" s="63">
        <v>2236295.61</v>
      </c>
      <c r="Y59" s="63">
        <v>3171593.77</v>
      </c>
      <c r="Z59" s="63">
        <v>0</v>
      </c>
      <c r="AA59" s="63">
        <v>19381.5</v>
      </c>
      <c r="AB59" s="63">
        <v>1048822.1599999999</v>
      </c>
      <c r="AC59" s="63">
        <v>1569836.95</v>
      </c>
      <c r="AD59" s="63">
        <v>0</v>
      </c>
      <c r="AE59" s="63">
        <v>0</v>
      </c>
      <c r="AF59" s="63">
        <v>1063469.44</v>
      </c>
      <c r="AG59" s="63">
        <v>287727.2</v>
      </c>
      <c r="AH59" s="63">
        <v>1068105.28</v>
      </c>
      <c r="AI59" s="63">
        <v>0</v>
      </c>
      <c r="AJ59" s="63">
        <v>89227.64</v>
      </c>
      <c r="AK59" s="63">
        <v>105095.97</v>
      </c>
      <c r="AL59" s="63">
        <v>35710273.25</v>
      </c>
      <c r="AM59" s="63">
        <v>12301475.039999999</v>
      </c>
      <c r="AN59" s="63">
        <v>971634.66</v>
      </c>
      <c r="AO59" s="63">
        <v>135700.56</v>
      </c>
      <c r="AP59" s="63">
        <v>146145.32999999999</v>
      </c>
      <c r="AQ59" s="63">
        <v>0</v>
      </c>
      <c r="AR59" s="63">
        <v>2206026.83</v>
      </c>
      <c r="AS59" s="63">
        <v>1179689.1499999999</v>
      </c>
      <c r="AT59" s="63">
        <v>2679571.08</v>
      </c>
      <c r="AU59" s="63">
        <v>3449368.77</v>
      </c>
      <c r="AV59" s="63">
        <v>81171</v>
      </c>
      <c r="AW59" s="63">
        <v>1151958.24</v>
      </c>
      <c r="AX59" s="63">
        <v>217964.82</v>
      </c>
      <c r="AY59" s="63">
        <v>612792.25</v>
      </c>
      <c r="AZ59" s="63">
        <v>0</v>
      </c>
      <c r="BA59" s="63">
        <v>1244979.0900000001</v>
      </c>
      <c r="BB59" s="63">
        <v>451140.27</v>
      </c>
      <c r="BC59" s="63">
        <v>880417.59</v>
      </c>
      <c r="BD59" s="63">
        <v>153491.60999999999</v>
      </c>
      <c r="BE59" s="63">
        <v>0</v>
      </c>
      <c r="BF59" s="63">
        <v>10333.73</v>
      </c>
      <c r="BG59" s="63">
        <v>0</v>
      </c>
      <c r="BH59" s="63">
        <v>223436.38</v>
      </c>
      <c r="BI59" s="63">
        <v>12924417.109999999</v>
      </c>
      <c r="BJ59" s="63">
        <v>387100.21</v>
      </c>
      <c r="BK59" s="63">
        <v>441285.65</v>
      </c>
      <c r="BL59" s="63">
        <v>75452.34</v>
      </c>
      <c r="BM59" s="63">
        <v>778703.1</v>
      </c>
      <c r="BN59" s="63">
        <v>935619.91</v>
      </c>
      <c r="BO59" s="63">
        <v>3646302.06</v>
      </c>
      <c r="BP59" s="60"/>
      <c r="BQ59" s="60"/>
      <c r="BR59" s="60"/>
      <c r="BS59" s="60"/>
      <c r="BT59" s="60"/>
      <c r="BU59" s="60"/>
      <c r="BV59" s="60"/>
      <c r="BW59" s="60"/>
      <c r="BX59" s="60"/>
    </row>
    <row r="60" spans="2:76" outlineLevel="1" x14ac:dyDescent="0.2">
      <c r="B60" s="2">
        <v>52</v>
      </c>
      <c r="C60" s="9">
        <v>5615</v>
      </c>
      <c r="D60" s="122">
        <v>49</v>
      </c>
      <c r="E60" s="9" t="s">
        <v>91</v>
      </c>
      <c r="F60" s="63"/>
      <c r="G60" s="63">
        <f t="shared" si="2"/>
        <v>170781.82</v>
      </c>
      <c r="H60" s="11"/>
      <c r="I60" s="11"/>
      <c r="J60" s="11"/>
      <c r="K60" s="60"/>
      <c r="L60" s="174">
        <v>58</v>
      </c>
      <c r="N60" s="63">
        <v>9616409.5299999993</v>
      </c>
      <c r="O60" s="63">
        <v>2598724.84</v>
      </c>
      <c r="P60" s="63">
        <v>71656.17</v>
      </c>
      <c r="Q60" s="63">
        <v>1777085</v>
      </c>
      <c r="R60" s="63">
        <v>2743634.02</v>
      </c>
      <c r="S60" s="63">
        <v>4419087.83</v>
      </c>
      <c r="T60" s="63">
        <v>263744.33</v>
      </c>
      <c r="U60" s="63">
        <v>29337.32</v>
      </c>
      <c r="V60" s="63">
        <v>56478.03</v>
      </c>
      <c r="W60" s="63">
        <v>238923.87</v>
      </c>
      <c r="X60" s="63">
        <v>8280732.8700000001</v>
      </c>
      <c r="Y60" s="63">
        <v>170781.82</v>
      </c>
      <c r="Z60" s="63">
        <v>3919114.19</v>
      </c>
      <c r="AA60" s="63">
        <v>629046.79</v>
      </c>
      <c r="AB60" s="63">
        <v>400256.6</v>
      </c>
      <c r="AC60" s="63">
        <v>277271.25</v>
      </c>
      <c r="AD60" s="63">
        <v>509063.71</v>
      </c>
      <c r="AE60" s="63">
        <v>213705.17</v>
      </c>
      <c r="AF60" s="63">
        <v>652322.22</v>
      </c>
      <c r="AG60" s="63">
        <v>346178.09</v>
      </c>
      <c r="AH60" s="63">
        <v>925273.27</v>
      </c>
      <c r="AI60" s="63">
        <v>123673.01</v>
      </c>
      <c r="AJ60" s="63">
        <v>10145.17</v>
      </c>
      <c r="AK60" s="63">
        <v>0</v>
      </c>
      <c r="AL60" s="63">
        <v>63228835.579999998</v>
      </c>
      <c r="AM60" s="63">
        <v>4199176.42</v>
      </c>
      <c r="AN60" s="63">
        <v>1094990.23</v>
      </c>
      <c r="AO60" s="63">
        <v>889521.45</v>
      </c>
      <c r="AP60" s="63">
        <v>386839.68</v>
      </c>
      <c r="AQ60" s="63">
        <v>0</v>
      </c>
      <c r="AR60" s="63">
        <v>5187599.84</v>
      </c>
      <c r="AS60" s="63">
        <v>1249398.74</v>
      </c>
      <c r="AT60" s="63">
        <v>1990510.63</v>
      </c>
      <c r="AU60" s="63">
        <v>489313.51</v>
      </c>
      <c r="AV60" s="63">
        <v>97102.56</v>
      </c>
      <c r="AW60" s="63">
        <v>528735.23</v>
      </c>
      <c r="AX60" s="63">
        <v>172315.1</v>
      </c>
      <c r="AY60" s="63">
        <v>0</v>
      </c>
      <c r="AZ60" s="63">
        <v>394051.89</v>
      </c>
      <c r="BA60" s="63">
        <v>1594769.06</v>
      </c>
      <c r="BB60" s="63">
        <v>224138.56</v>
      </c>
      <c r="BC60" s="63">
        <v>405587.12</v>
      </c>
      <c r="BD60" s="63">
        <v>98270.03</v>
      </c>
      <c r="BE60" s="63">
        <v>273932.25</v>
      </c>
      <c r="BF60" s="63">
        <v>79371.289999999994</v>
      </c>
      <c r="BG60" s="63">
        <v>1758796.92</v>
      </c>
      <c r="BH60" s="63">
        <v>438086.12</v>
      </c>
      <c r="BI60" s="63">
        <v>35836256.520000003</v>
      </c>
      <c r="BJ60" s="63">
        <v>261471.27</v>
      </c>
      <c r="BK60" s="63">
        <v>316638.39</v>
      </c>
      <c r="BL60" s="63">
        <v>100965.18</v>
      </c>
      <c r="BM60" s="63">
        <v>517786.16</v>
      </c>
      <c r="BN60" s="63">
        <v>2706712.37</v>
      </c>
      <c r="BO60" s="63">
        <v>2829466.64</v>
      </c>
      <c r="BP60" s="60"/>
      <c r="BQ60" s="60"/>
      <c r="BR60" s="60"/>
      <c r="BS60" s="60"/>
      <c r="BT60" s="60"/>
      <c r="BU60" s="60"/>
      <c r="BV60" s="60"/>
      <c r="BW60" s="60"/>
      <c r="BX60" s="60"/>
    </row>
    <row r="61" spans="2:76" outlineLevel="1" x14ac:dyDescent="0.2">
      <c r="B61" s="2">
        <v>53</v>
      </c>
      <c r="C61" s="9">
        <v>5620</v>
      </c>
      <c r="D61" s="122">
        <v>50</v>
      </c>
      <c r="E61" s="9" t="s">
        <v>92</v>
      </c>
      <c r="F61" s="63"/>
      <c r="G61" s="63">
        <f t="shared" si="2"/>
        <v>434777.27</v>
      </c>
      <c r="H61" s="11"/>
      <c r="I61" s="11"/>
      <c r="J61" s="11"/>
      <c r="K61" s="60"/>
      <c r="L61" s="174">
        <v>59</v>
      </c>
      <c r="N61" s="63">
        <v>20711135.109999999</v>
      </c>
      <c r="O61" s="63">
        <v>194606.19</v>
      </c>
      <c r="P61" s="63">
        <v>6053.61</v>
      </c>
      <c r="Q61" s="63">
        <v>3138</v>
      </c>
      <c r="R61" s="63">
        <v>670757.61</v>
      </c>
      <c r="S61" s="63">
        <v>612858.93999999994</v>
      </c>
      <c r="T61" s="63">
        <v>131311.04999999999</v>
      </c>
      <c r="U61" s="63">
        <v>30069.9</v>
      </c>
      <c r="V61" s="63">
        <v>17226.080000000002</v>
      </c>
      <c r="W61" s="63">
        <v>302737.13</v>
      </c>
      <c r="X61" s="63">
        <v>791894.1</v>
      </c>
      <c r="Y61" s="63">
        <v>434777.27</v>
      </c>
      <c r="Z61" s="63">
        <v>761583.78</v>
      </c>
      <c r="AA61" s="63">
        <v>0</v>
      </c>
      <c r="AB61" s="63">
        <v>45492.89</v>
      </c>
      <c r="AC61" s="63">
        <v>294302.27</v>
      </c>
      <c r="AD61" s="63">
        <v>228594.98</v>
      </c>
      <c r="AE61" s="63">
        <v>74106.42</v>
      </c>
      <c r="AF61" s="63">
        <v>0</v>
      </c>
      <c r="AG61" s="63">
        <v>47663.27</v>
      </c>
      <c r="AH61" s="63">
        <v>59581.47</v>
      </c>
      <c r="AI61" s="63">
        <v>9159.2199999999993</v>
      </c>
      <c r="AJ61" s="63">
        <v>28381.27</v>
      </c>
      <c r="AK61" s="63">
        <v>27013.85</v>
      </c>
      <c r="AL61" s="63">
        <v>0</v>
      </c>
      <c r="AM61" s="63">
        <v>5743863.8499999996</v>
      </c>
      <c r="AN61" s="63">
        <v>315575.83</v>
      </c>
      <c r="AO61" s="63">
        <v>80110.98</v>
      </c>
      <c r="AP61" s="63">
        <v>146856.67000000001</v>
      </c>
      <c r="AQ61" s="63">
        <v>135341.43</v>
      </c>
      <c r="AR61" s="63">
        <v>2970750.69</v>
      </c>
      <c r="AS61" s="63">
        <v>349210.47</v>
      </c>
      <c r="AT61" s="63">
        <v>250510.97</v>
      </c>
      <c r="AU61" s="63">
        <v>75578.880000000005</v>
      </c>
      <c r="AV61" s="63">
        <v>27180.54</v>
      </c>
      <c r="AW61" s="63">
        <v>6284.13</v>
      </c>
      <c r="AX61" s="63">
        <v>139250.78</v>
      </c>
      <c r="AY61" s="63">
        <v>207353.62</v>
      </c>
      <c r="AZ61" s="63">
        <v>33531.07</v>
      </c>
      <c r="BA61" s="63">
        <v>379380.93</v>
      </c>
      <c r="BB61" s="63">
        <v>63942.58</v>
      </c>
      <c r="BC61" s="63">
        <v>777728.49</v>
      </c>
      <c r="BD61" s="63">
        <v>44550.77</v>
      </c>
      <c r="BE61" s="63">
        <v>7335.36</v>
      </c>
      <c r="BF61" s="63">
        <v>14668.34</v>
      </c>
      <c r="BG61" s="63">
        <v>322411.62</v>
      </c>
      <c r="BH61" s="63">
        <v>0</v>
      </c>
      <c r="BI61" s="63">
        <v>570177.91</v>
      </c>
      <c r="BJ61" s="63">
        <v>51230.9</v>
      </c>
      <c r="BK61" s="63">
        <v>0</v>
      </c>
      <c r="BL61" s="63">
        <v>46299.58</v>
      </c>
      <c r="BM61" s="63">
        <v>670744.68999999994</v>
      </c>
      <c r="BN61" s="63">
        <v>277751.08</v>
      </c>
      <c r="BO61" s="63">
        <v>2687320.97</v>
      </c>
      <c r="BP61" s="60"/>
      <c r="BQ61" s="60"/>
      <c r="BR61" s="60"/>
      <c r="BS61" s="60"/>
      <c r="BT61" s="60"/>
      <c r="BU61" s="60"/>
      <c r="BV61" s="60"/>
      <c r="BW61" s="60"/>
      <c r="BX61" s="60"/>
    </row>
    <row r="62" spans="2:76" outlineLevel="1" x14ac:dyDescent="0.2">
      <c r="B62" s="2">
        <v>54</v>
      </c>
      <c r="C62" s="9">
        <v>5625</v>
      </c>
      <c r="D62" s="122">
        <v>51</v>
      </c>
      <c r="E62" s="9" t="s">
        <v>93</v>
      </c>
      <c r="F62" s="63"/>
      <c r="G62" s="63">
        <f t="shared" si="2"/>
        <v>0</v>
      </c>
      <c r="H62" s="11"/>
      <c r="I62" s="11"/>
      <c r="J62" s="11"/>
      <c r="K62" s="60"/>
      <c r="L62" s="174">
        <v>60</v>
      </c>
      <c r="N62" s="63">
        <v>-17622436.969999999</v>
      </c>
      <c r="O62" s="63">
        <v>-633349.5</v>
      </c>
      <c r="P62" s="63">
        <v>0</v>
      </c>
      <c r="Q62" s="63">
        <v>0</v>
      </c>
      <c r="R62" s="63">
        <v>-325515.59539999999</v>
      </c>
      <c r="S62" s="63">
        <v>-5371273.3499999996</v>
      </c>
      <c r="T62" s="63">
        <v>0</v>
      </c>
      <c r="U62" s="63">
        <v>0</v>
      </c>
      <c r="V62" s="63">
        <v>0</v>
      </c>
      <c r="W62" s="63">
        <v>0</v>
      </c>
      <c r="X62" s="63">
        <v>-569.59</v>
      </c>
      <c r="Y62" s="63">
        <v>0</v>
      </c>
      <c r="Z62" s="63">
        <v>0</v>
      </c>
      <c r="AA62" s="63">
        <v>0</v>
      </c>
      <c r="AB62" s="63">
        <v>0</v>
      </c>
      <c r="AC62" s="63">
        <v>0</v>
      </c>
      <c r="AD62" s="63">
        <v>0</v>
      </c>
      <c r="AE62" s="63">
        <v>-14075.74</v>
      </c>
      <c r="AF62" s="63">
        <v>0</v>
      </c>
      <c r="AG62" s="63">
        <v>0</v>
      </c>
      <c r="AH62" s="63">
        <v>0</v>
      </c>
      <c r="AI62" s="63">
        <v>0</v>
      </c>
      <c r="AJ62" s="63">
        <v>0</v>
      </c>
      <c r="AK62" s="63">
        <v>0</v>
      </c>
      <c r="AL62" s="63">
        <v>-88355932.400000006</v>
      </c>
      <c r="AM62" s="63">
        <v>81459.33</v>
      </c>
      <c r="AN62" s="63">
        <v>0</v>
      </c>
      <c r="AO62" s="63">
        <v>0</v>
      </c>
      <c r="AP62" s="63">
        <v>0</v>
      </c>
      <c r="AQ62" s="63">
        <v>0</v>
      </c>
      <c r="AR62" s="63">
        <v>0</v>
      </c>
      <c r="AS62" s="63">
        <v>-70038.48</v>
      </c>
      <c r="AT62" s="63">
        <v>0</v>
      </c>
      <c r="AU62" s="63">
        <v>0</v>
      </c>
      <c r="AV62" s="63">
        <v>0</v>
      </c>
      <c r="AW62" s="63">
        <v>0</v>
      </c>
      <c r="AX62" s="63">
        <v>0</v>
      </c>
      <c r="AY62" s="63">
        <v>-373056</v>
      </c>
      <c r="AZ62" s="63">
        <v>0</v>
      </c>
      <c r="BA62" s="63">
        <v>-270630.56</v>
      </c>
      <c r="BB62" s="63">
        <v>0</v>
      </c>
      <c r="BC62" s="63">
        <v>0</v>
      </c>
      <c r="BD62" s="63">
        <v>0</v>
      </c>
      <c r="BE62" s="63">
        <v>42388.79</v>
      </c>
      <c r="BF62" s="63">
        <v>0</v>
      </c>
      <c r="BG62" s="63">
        <v>0</v>
      </c>
      <c r="BH62" s="63">
        <v>0</v>
      </c>
      <c r="BI62" s="63">
        <v>0</v>
      </c>
      <c r="BJ62" s="63">
        <v>64143.12</v>
      </c>
      <c r="BK62" s="63">
        <v>0</v>
      </c>
      <c r="BL62" s="63">
        <v>0</v>
      </c>
      <c r="BM62" s="63">
        <v>0</v>
      </c>
      <c r="BN62" s="63">
        <v>-355097.24</v>
      </c>
      <c r="BO62" s="63">
        <v>-1200</v>
      </c>
      <c r="BP62" s="60"/>
      <c r="BQ62" s="60"/>
      <c r="BR62" s="60"/>
      <c r="BS62" s="60"/>
      <c r="BT62" s="60"/>
      <c r="BU62" s="60"/>
      <c r="BV62" s="60"/>
      <c r="BW62" s="60"/>
      <c r="BX62" s="60"/>
    </row>
    <row r="63" spans="2:76" outlineLevel="1" x14ac:dyDescent="0.2">
      <c r="B63" s="2">
        <v>55</v>
      </c>
      <c r="C63" s="9">
        <v>5630</v>
      </c>
      <c r="D63" s="122">
        <v>52</v>
      </c>
      <c r="E63" s="9" t="s">
        <v>94</v>
      </c>
      <c r="F63" s="63"/>
      <c r="G63" s="63">
        <f t="shared" si="2"/>
        <v>249575.12</v>
      </c>
      <c r="H63" s="11"/>
      <c r="I63" s="11"/>
      <c r="J63" s="11"/>
      <c r="K63" s="60"/>
      <c r="L63" s="174">
        <v>61</v>
      </c>
      <c r="N63" s="63">
        <v>2258553.2400000002</v>
      </c>
      <c r="O63" s="63">
        <v>491704.02</v>
      </c>
      <c r="P63" s="63">
        <v>107286.06</v>
      </c>
      <c r="Q63" s="63">
        <v>35009</v>
      </c>
      <c r="R63" s="63">
        <v>727324.37</v>
      </c>
      <c r="S63" s="63">
        <v>643874.21</v>
      </c>
      <c r="T63" s="63">
        <v>67956.210000000006</v>
      </c>
      <c r="U63" s="63">
        <v>187081.86</v>
      </c>
      <c r="V63" s="63">
        <v>37777.49</v>
      </c>
      <c r="W63" s="63">
        <v>358894.85</v>
      </c>
      <c r="X63" s="63">
        <v>857239.24</v>
      </c>
      <c r="Y63" s="63">
        <v>249575.12</v>
      </c>
      <c r="Z63" s="63">
        <v>2197129.94</v>
      </c>
      <c r="AA63" s="63">
        <v>54012.12</v>
      </c>
      <c r="AB63" s="63">
        <v>375220.19</v>
      </c>
      <c r="AC63" s="63">
        <v>168496.11</v>
      </c>
      <c r="AD63" s="63">
        <v>197067.43</v>
      </c>
      <c r="AE63" s="63">
        <v>79205.78</v>
      </c>
      <c r="AF63" s="63">
        <v>50600.04</v>
      </c>
      <c r="AG63" s="63">
        <v>236358.34</v>
      </c>
      <c r="AH63" s="63">
        <v>288378.34999999998</v>
      </c>
      <c r="AI63" s="63">
        <v>112372.66</v>
      </c>
      <c r="AJ63" s="63">
        <v>41286.47</v>
      </c>
      <c r="AK63" s="63">
        <v>70249.070000000007</v>
      </c>
      <c r="AL63" s="63">
        <v>18754124.57</v>
      </c>
      <c r="AM63" s="63">
        <v>3953017.4</v>
      </c>
      <c r="AN63" s="63">
        <v>173781.78</v>
      </c>
      <c r="AO63" s="63">
        <v>621191.75</v>
      </c>
      <c r="AP63" s="63">
        <v>558169.56999999995</v>
      </c>
      <c r="AQ63" s="63">
        <v>79615.850000000006</v>
      </c>
      <c r="AR63" s="63">
        <v>1857021.25</v>
      </c>
      <c r="AS63" s="63">
        <v>921321.13</v>
      </c>
      <c r="AT63" s="63">
        <v>422283.86</v>
      </c>
      <c r="AU63" s="63">
        <v>66999.960000000006</v>
      </c>
      <c r="AV63" s="63">
        <v>57220.9</v>
      </c>
      <c r="AW63" s="63">
        <v>206067.13</v>
      </c>
      <c r="AX63" s="63">
        <v>110085.97</v>
      </c>
      <c r="AY63" s="63">
        <v>490240.51</v>
      </c>
      <c r="AZ63" s="63">
        <v>94030.399999999994</v>
      </c>
      <c r="BA63" s="63">
        <v>394390.72</v>
      </c>
      <c r="BB63" s="63">
        <v>119768.18</v>
      </c>
      <c r="BC63" s="63">
        <v>346861.24</v>
      </c>
      <c r="BD63" s="63">
        <v>32875</v>
      </c>
      <c r="BE63" s="63">
        <v>151137.31</v>
      </c>
      <c r="BF63" s="63">
        <v>55287.98</v>
      </c>
      <c r="BG63" s="63">
        <v>322415.59999999998</v>
      </c>
      <c r="BH63" s="63">
        <v>198364.79</v>
      </c>
      <c r="BI63" s="63">
        <v>19497422.59</v>
      </c>
      <c r="BJ63" s="63">
        <v>58348.22</v>
      </c>
      <c r="BK63" s="63">
        <v>202910.5</v>
      </c>
      <c r="BL63" s="63">
        <v>352929.23</v>
      </c>
      <c r="BM63" s="63">
        <v>161187.23000000001</v>
      </c>
      <c r="BN63" s="63">
        <v>497139.95</v>
      </c>
      <c r="BO63" s="63">
        <v>1443977.52</v>
      </c>
      <c r="BP63" s="60"/>
      <c r="BQ63" s="60"/>
      <c r="BR63" s="60"/>
      <c r="BS63" s="60"/>
      <c r="BT63" s="60"/>
      <c r="BU63" s="60"/>
      <c r="BV63" s="60"/>
      <c r="BW63" s="60"/>
      <c r="BX63" s="60"/>
    </row>
    <row r="64" spans="2:76" outlineLevel="1" x14ac:dyDescent="0.2">
      <c r="B64" s="2">
        <v>56</v>
      </c>
      <c r="C64" s="9">
        <v>5640</v>
      </c>
      <c r="D64" s="122">
        <v>53</v>
      </c>
      <c r="E64" s="9" t="s">
        <v>95</v>
      </c>
      <c r="F64" s="63"/>
      <c r="G64" s="63">
        <f t="shared" si="2"/>
        <v>0</v>
      </c>
      <c r="H64" s="11"/>
      <c r="I64" s="11"/>
      <c r="J64" s="11"/>
      <c r="K64" s="60"/>
      <c r="L64" s="174">
        <v>62</v>
      </c>
      <c r="N64" s="63">
        <v>0</v>
      </c>
      <c r="O64" s="63">
        <v>0</v>
      </c>
      <c r="P64" s="63">
        <v>0</v>
      </c>
      <c r="Q64" s="63">
        <v>0</v>
      </c>
      <c r="R64" s="63">
        <v>169329.22</v>
      </c>
      <c r="S64" s="63">
        <v>0</v>
      </c>
      <c r="T64" s="63">
        <v>47699.3</v>
      </c>
      <c r="U64" s="63">
        <v>2080.08</v>
      </c>
      <c r="V64" s="63">
        <v>4304.8</v>
      </c>
      <c r="W64" s="63">
        <v>181750.28</v>
      </c>
      <c r="X64" s="63">
        <v>480648.59</v>
      </c>
      <c r="Y64" s="63">
        <v>0</v>
      </c>
      <c r="Z64" s="63">
        <v>373436.05</v>
      </c>
      <c r="AA64" s="63">
        <v>78208.19</v>
      </c>
      <c r="AB64" s="63">
        <v>27590.6</v>
      </c>
      <c r="AC64" s="63">
        <v>19600.189999999999</v>
      </c>
      <c r="AD64" s="63">
        <v>61865.760000000002</v>
      </c>
      <c r="AE64" s="63">
        <v>0</v>
      </c>
      <c r="AF64" s="63">
        <v>0</v>
      </c>
      <c r="AG64" s="63">
        <v>0</v>
      </c>
      <c r="AH64" s="63">
        <v>108817.44</v>
      </c>
      <c r="AI64" s="63">
        <v>0</v>
      </c>
      <c r="AJ64" s="63">
        <v>0</v>
      </c>
      <c r="AK64" s="63">
        <v>12124.08</v>
      </c>
      <c r="AL64" s="63">
        <v>823441.86</v>
      </c>
      <c r="AM64" s="63">
        <v>2057275.55</v>
      </c>
      <c r="AN64" s="63">
        <v>90625.17</v>
      </c>
      <c r="AO64" s="63">
        <v>56036.67</v>
      </c>
      <c r="AP64" s="63">
        <v>49514.74</v>
      </c>
      <c r="AQ64" s="63">
        <v>0</v>
      </c>
      <c r="AR64" s="63">
        <v>565653.38</v>
      </c>
      <c r="AS64" s="63">
        <v>0</v>
      </c>
      <c r="AT64" s="63">
        <v>0</v>
      </c>
      <c r="AU64" s="63">
        <v>0</v>
      </c>
      <c r="AV64" s="63">
        <v>34643.19</v>
      </c>
      <c r="AW64" s="63">
        <v>0</v>
      </c>
      <c r="AX64" s="63">
        <v>0</v>
      </c>
      <c r="AY64" s="63">
        <v>157608.79999999999</v>
      </c>
      <c r="AZ64" s="63">
        <v>37049.06</v>
      </c>
      <c r="BA64" s="63">
        <v>195449.04</v>
      </c>
      <c r="BB64" s="63">
        <v>0</v>
      </c>
      <c r="BC64" s="63">
        <v>0</v>
      </c>
      <c r="BD64" s="63">
        <v>10527.97</v>
      </c>
      <c r="BE64" s="63">
        <v>21465.48</v>
      </c>
      <c r="BF64" s="63">
        <v>16375.62</v>
      </c>
      <c r="BG64" s="63">
        <v>352807.67999999999</v>
      </c>
      <c r="BH64" s="63">
        <v>0</v>
      </c>
      <c r="BI64" s="63">
        <v>2482689.33</v>
      </c>
      <c r="BJ64" s="63">
        <v>0</v>
      </c>
      <c r="BK64" s="63">
        <v>0</v>
      </c>
      <c r="BL64" s="63">
        <v>0</v>
      </c>
      <c r="BM64" s="63">
        <v>9449.4</v>
      </c>
      <c r="BN64" s="63">
        <v>445761.16</v>
      </c>
      <c r="BO64" s="63">
        <v>383581.23</v>
      </c>
      <c r="BP64" s="60"/>
      <c r="BQ64" s="60"/>
      <c r="BR64" s="60"/>
      <c r="BS64" s="60"/>
      <c r="BT64" s="60"/>
      <c r="BU64" s="60"/>
      <c r="BV64" s="60"/>
      <c r="BW64" s="60"/>
      <c r="BX64" s="60"/>
    </row>
    <row r="65" spans="2:76" outlineLevel="1" x14ac:dyDescent="0.2">
      <c r="B65" s="2">
        <v>57</v>
      </c>
      <c r="C65" s="9">
        <v>5645</v>
      </c>
      <c r="D65" s="122">
        <v>54</v>
      </c>
      <c r="E65" s="9" t="s">
        <v>96</v>
      </c>
      <c r="F65" s="63"/>
      <c r="G65" s="63">
        <f t="shared" si="2"/>
        <v>236923.49</v>
      </c>
      <c r="H65" s="11"/>
      <c r="I65" s="11"/>
      <c r="J65" s="11"/>
      <c r="K65" s="60"/>
      <c r="L65" s="174">
        <v>63</v>
      </c>
      <c r="N65" s="63">
        <v>3138860.83</v>
      </c>
      <c r="O65" s="63">
        <v>189832.67</v>
      </c>
      <c r="P65" s="63">
        <v>65613.17</v>
      </c>
      <c r="Q65" s="63">
        <v>965028</v>
      </c>
      <c r="R65" s="63">
        <v>301666</v>
      </c>
      <c r="S65" s="63">
        <v>1129591.28</v>
      </c>
      <c r="T65" s="63">
        <v>0</v>
      </c>
      <c r="U65" s="63">
        <v>88008.26</v>
      </c>
      <c r="V65" s="63">
        <v>0</v>
      </c>
      <c r="W65" s="63">
        <v>-12489.68</v>
      </c>
      <c r="X65" s="63">
        <v>0</v>
      </c>
      <c r="Y65" s="63">
        <v>236923.49</v>
      </c>
      <c r="Z65" s="63">
        <v>0</v>
      </c>
      <c r="AA65" s="63">
        <v>0</v>
      </c>
      <c r="AB65" s="63">
        <v>859080.32</v>
      </c>
      <c r="AC65" s="63">
        <v>153990.26</v>
      </c>
      <c r="AD65" s="63">
        <v>130515.16</v>
      </c>
      <c r="AE65" s="63">
        <v>93513.4</v>
      </c>
      <c r="AF65" s="63">
        <v>0</v>
      </c>
      <c r="AG65" s="63">
        <v>10702.19</v>
      </c>
      <c r="AH65" s="63">
        <v>97200.94</v>
      </c>
      <c r="AI65" s="63">
        <v>0</v>
      </c>
      <c r="AJ65" s="63">
        <v>20960.900000000001</v>
      </c>
      <c r="AK65" s="63">
        <v>24583.17</v>
      </c>
      <c r="AL65" s="63">
        <v>35584824.880000003</v>
      </c>
      <c r="AM65" s="63">
        <v>483943.69</v>
      </c>
      <c r="AN65" s="63">
        <v>21504</v>
      </c>
      <c r="AO65" s="63">
        <v>7462.3</v>
      </c>
      <c r="AP65" s="63">
        <v>0</v>
      </c>
      <c r="AQ65" s="63">
        <v>50815.86</v>
      </c>
      <c r="AR65" s="63">
        <v>80791.37</v>
      </c>
      <c r="AS65" s="63">
        <v>13531.12</v>
      </c>
      <c r="AT65" s="63">
        <v>99332.23</v>
      </c>
      <c r="AU65" s="63">
        <v>0</v>
      </c>
      <c r="AV65" s="63">
        <v>33729.620000000003</v>
      </c>
      <c r="AW65" s="63">
        <v>409166.92</v>
      </c>
      <c r="AX65" s="63">
        <v>-8709</v>
      </c>
      <c r="AY65" s="63">
        <v>1991529.07</v>
      </c>
      <c r="AZ65" s="63">
        <v>43091.55</v>
      </c>
      <c r="BA65" s="63">
        <v>873198.51</v>
      </c>
      <c r="BB65" s="63">
        <v>140052.4</v>
      </c>
      <c r="BC65" s="63">
        <v>0</v>
      </c>
      <c r="BD65" s="63">
        <v>0</v>
      </c>
      <c r="BE65" s="63">
        <v>0</v>
      </c>
      <c r="BF65" s="63">
        <v>2507.13</v>
      </c>
      <c r="BG65" s="63">
        <v>1046581.68</v>
      </c>
      <c r="BH65" s="63">
        <v>0</v>
      </c>
      <c r="BI65" s="63">
        <v>0</v>
      </c>
      <c r="BJ65" s="63">
        <v>0</v>
      </c>
      <c r="BK65" s="63">
        <v>103766</v>
      </c>
      <c r="BL65" s="63">
        <v>0</v>
      </c>
      <c r="BM65" s="63">
        <v>192868.13</v>
      </c>
      <c r="BN65" s="63">
        <v>6336.63</v>
      </c>
      <c r="BO65" s="63">
        <v>280604.12</v>
      </c>
      <c r="BP65" s="60"/>
      <c r="BQ65" s="60"/>
      <c r="BR65" s="60"/>
      <c r="BS65" s="60"/>
      <c r="BT65" s="60"/>
      <c r="BU65" s="60"/>
      <c r="BV65" s="60"/>
      <c r="BW65" s="60"/>
      <c r="BX65" s="60"/>
    </row>
    <row r="66" spans="2:76" outlineLevel="1" x14ac:dyDescent="0.2">
      <c r="B66" s="2">
        <v>58</v>
      </c>
      <c r="C66" s="9">
        <v>5646</v>
      </c>
      <c r="D66" s="122">
        <v>55</v>
      </c>
      <c r="E66" s="9" t="s">
        <v>97</v>
      </c>
      <c r="F66" s="63"/>
      <c r="G66" s="63">
        <f t="shared" si="2"/>
        <v>115892.35</v>
      </c>
      <c r="H66" s="11"/>
      <c r="I66" s="11"/>
      <c r="J66" s="11"/>
      <c r="K66" s="60"/>
      <c r="L66" s="174">
        <v>64</v>
      </c>
      <c r="N66" s="63">
        <v>0</v>
      </c>
      <c r="O66" s="63">
        <v>0</v>
      </c>
      <c r="P66" s="63">
        <v>0</v>
      </c>
      <c r="Q66" s="63">
        <v>342463</v>
      </c>
      <c r="R66" s="63">
        <v>0</v>
      </c>
      <c r="S66" s="63">
        <v>0</v>
      </c>
      <c r="T66" s="63">
        <v>25093.06</v>
      </c>
      <c r="U66" s="63">
        <v>0</v>
      </c>
      <c r="V66" s="63">
        <v>0</v>
      </c>
      <c r="W66" s="63">
        <v>0</v>
      </c>
      <c r="X66" s="63">
        <v>0</v>
      </c>
      <c r="Y66" s="63">
        <v>115892.35</v>
      </c>
      <c r="Z66" s="63">
        <v>1793502.08</v>
      </c>
      <c r="AA66" s="63">
        <v>-15517</v>
      </c>
      <c r="AB66" s="63">
        <v>0</v>
      </c>
      <c r="AC66" s="63">
        <v>0</v>
      </c>
      <c r="AD66" s="63">
        <v>0</v>
      </c>
      <c r="AE66" s="63">
        <v>0</v>
      </c>
      <c r="AF66" s="63">
        <v>529508</v>
      </c>
      <c r="AG66" s="63">
        <v>0</v>
      </c>
      <c r="AH66" s="63">
        <v>0</v>
      </c>
      <c r="AI66" s="63">
        <v>0</v>
      </c>
      <c r="AJ66" s="63">
        <v>0</v>
      </c>
      <c r="AK66" s="63">
        <v>0</v>
      </c>
      <c r="AL66" s="63">
        <v>0</v>
      </c>
      <c r="AM66" s="63">
        <v>0</v>
      </c>
      <c r="AN66" s="63">
        <v>0</v>
      </c>
      <c r="AO66" s="63">
        <v>0</v>
      </c>
      <c r="AP66" s="63">
        <v>0</v>
      </c>
      <c r="AQ66" s="63">
        <v>-7926</v>
      </c>
      <c r="AR66" s="63">
        <v>0</v>
      </c>
      <c r="AS66" s="63">
        <v>0</v>
      </c>
      <c r="AT66" s="63">
        <v>0</v>
      </c>
      <c r="AU66" s="63">
        <v>0</v>
      </c>
      <c r="AV66" s="63">
        <v>0</v>
      </c>
      <c r="AW66" s="63">
        <v>0</v>
      </c>
      <c r="AX66" s="63">
        <v>0</v>
      </c>
      <c r="AY66" s="63">
        <v>468399.96</v>
      </c>
      <c r="AZ66" s="63">
        <v>0</v>
      </c>
      <c r="BA66" s="63">
        <v>0</v>
      </c>
      <c r="BB66" s="63">
        <v>0</v>
      </c>
      <c r="BC66" s="63">
        <v>0</v>
      </c>
      <c r="BD66" s="63">
        <v>24423.48</v>
      </c>
      <c r="BE66" s="63">
        <v>0</v>
      </c>
      <c r="BF66" s="63">
        <v>17954</v>
      </c>
      <c r="BG66" s="63">
        <v>0</v>
      </c>
      <c r="BH66" s="63">
        <v>0</v>
      </c>
      <c r="BI66" s="63">
        <v>0</v>
      </c>
      <c r="BJ66" s="63">
        <v>0</v>
      </c>
      <c r="BK66" s="63">
        <v>0</v>
      </c>
      <c r="BL66" s="63">
        <v>31937.200000000001</v>
      </c>
      <c r="BM66" s="63">
        <v>0</v>
      </c>
      <c r="BN66" s="63">
        <v>0</v>
      </c>
      <c r="BO66" s="63">
        <v>0</v>
      </c>
      <c r="BP66" s="60"/>
      <c r="BQ66" s="60"/>
      <c r="BR66" s="60"/>
      <c r="BS66" s="60"/>
      <c r="BT66" s="60"/>
      <c r="BU66" s="60"/>
      <c r="BV66" s="60"/>
      <c r="BW66" s="60"/>
      <c r="BX66" s="60"/>
    </row>
    <row r="67" spans="2:76" outlineLevel="1" x14ac:dyDescent="0.2">
      <c r="B67" s="2">
        <v>59</v>
      </c>
      <c r="C67" s="9">
        <v>5647</v>
      </c>
      <c r="D67" s="122">
        <v>56</v>
      </c>
      <c r="E67" s="9" t="s">
        <v>98</v>
      </c>
      <c r="F67" s="63"/>
      <c r="G67" s="63">
        <f t="shared" si="2"/>
        <v>0</v>
      </c>
      <c r="H67" s="11"/>
      <c r="I67" s="11"/>
      <c r="J67" s="11"/>
      <c r="K67" s="60"/>
      <c r="L67" s="174">
        <v>65</v>
      </c>
      <c r="N67" s="63">
        <v>0</v>
      </c>
      <c r="O67" s="63">
        <v>0</v>
      </c>
      <c r="P67" s="63">
        <v>0</v>
      </c>
      <c r="Q67" s="63">
        <v>0</v>
      </c>
      <c r="R67" s="63">
        <v>0</v>
      </c>
      <c r="S67" s="63">
        <v>0</v>
      </c>
      <c r="T67" s="63">
        <v>0</v>
      </c>
      <c r="U67" s="63">
        <v>0</v>
      </c>
      <c r="V67" s="63">
        <v>0</v>
      </c>
      <c r="W67" s="63">
        <v>0</v>
      </c>
      <c r="X67" s="63">
        <v>0</v>
      </c>
      <c r="Y67" s="63">
        <v>0</v>
      </c>
      <c r="Z67" s="63">
        <v>0</v>
      </c>
      <c r="AA67" s="63">
        <v>0</v>
      </c>
      <c r="AB67" s="63">
        <v>0</v>
      </c>
      <c r="AC67" s="63">
        <v>0</v>
      </c>
      <c r="AD67" s="63">
        <v>0</v>
      </c>
      <c r="AE67" s="63">
        <v>0</v>
      </c>
      <c r="AF67" s="63">
        <v>0</v>
      </c>
      <c r="AG67" s="63">
        <v>0</v>
      </c>
      <c r="AH67" s="63">
        <v>0</v>
      </c>
      <c r="AI67" s="63">
        <v>0</v>
      </c>
      <c r="AJ67" s="63">
        <v>0</v>
      </c>
      <c r="AK67" s="63">
        <v>0</v>
      </c>
      <c r="AL67" s="63">
        <v>0</v>
      </c>
      <c r="AM67" s="63">
        <v>0</v>
      </c>
      <c r="AN67" s="63">
        <v>0</v>
      </c>
      <c r="AO67" s="63">
        <v>0</v>
      </c>
      <c r="AP67" s="63">
        <v>0</v>
      </c>
      <c r="AQ67" s="63">
        <v>0</v>
      </c>
      <c r="AR67" s="63">
        <v>0</v>
      </c>
      <c r="AS67" s="63">
        <v>0</v>
      </c>
      <c r="AT67" s="63">
        <v>0</v>
      </c>
      <c r="AU67" s="63">
        <v>0</v>
      </c>
      <c r="AV67" s="63">
        <v>0</v>
      </c>
      <c r="AW67" s="63">
        <v>0</v>
      </c>
      <c r="AX67" s="63">
        <v>0</v>
      </c>
      <c r="AY67" s="63">
        <v>0</v>
      </c>
      <c r="AZ67" s="63">
        <v>0</v>
      </c>
      <c r="BA67" s="63">
        <v>0</v>
      </c>
      <c r="BB67" s="63">
        <v>121300.09</v>
      </c>
      <c r="BC67" s="63">
        <v>0</v>
      </c>
      <c r="BD67" s="63">
        <v>0</v>
      </c>
      <c r="BE67" s="63">
        <v>0</v>
      </c>
      <c r="BF67" s="63">
        <v>0</v>
      </c>
      <c r="BG67" s="63">
        <v>0</v>
      </c>
      <c r="BH67" s="63">
        <v>0</v>
      </c>
      <c r="BI67" s="63">
        <v>0</v>
      </c>
      <c r="BJ67" s="63">
        <v>0</v>
      </c>
      <c r="BK67" s="63">
        <v>0</v>
      </c>
      <c r="BL67" s="63">
        <v>0</v>
      </c>
      <c r="BM67" s="63">
        <v>0</v>
      </c>
      <c r="BN67" s="63">
        <v>0</v>
      </c>
      <c r="BO67" s="63">
        <v>0</v>
      </c>
      <c r="BP67" s="60"/>
      <c r="BQ67" s="60"/>
      <c r="BR67" s="60"/>
      <c r="BS67" s="60"/>
      <c r="BT67" s="60"/>
      <c r="BU67" s="60"/>
      <c r="BV67" s="60"/>
      <c r="BW67" s="60"/>
      <c r="BX67" s="60"/>
    </row>
    <row r="68" spans="2:76" outlineLevel="1" x14ac:dyDescent="0.2">
      <c r="B68" s="2">
        <v>60</v>
      </c>
      <c r="C68" s="9">
        <v>5650</v>
      </c>
      <c r="D68" s="122">
        <v>57</v>
      </c>
      <c r="E68" s="9" t="s">
        <v>99</v>
      </c>
      <c r="F68" s="63"/>
      <c r="G68" s="63">
        <f t="shared" si="2"/>
        <v>0</v>
      </c>
      <c r="H68" s="11"/>
      <c r="I68" s="11"/>
      <c r="J68" s="11"/>
      <c r="K68" s="60"/>
      <c r="L68" s="174">
        <v>66</v>
      </c>
      <c r="N68" s="63">
        <v>0</v>
      </c>
      <c r="O68" s="63">
        <v>0</v>
      </c>
      <c r="P68" s="63">
        <v>0</v>
      </c>
      <c r="Q68" s="63">
        <v>0</v>
      </c>
      <c r="R68" s="63">
        <v>0</v>
      </c>
      <c r="S68" s="63">
        <v>0</v>
      </c>
      <c r="T68" s="63">
        <v>0</v>
      </c>
      <c r="U68" s="63">
        <v>0</v>
      </c>
      <c r="V68" s="63">
        <v>0</v>
      </c>
      <c r="W68" s="63">
        <v>0</v>
      </c>
      <c r="X68" s="63">
        <v>0</v>
      </c>
      <c r="Y68" s="63">
        <v>0</v>
      </c>
      <c r="Z68" s="63">
        <v>0</v>
      </c>
      <c r="AA68" s="63">
        <v>0</v>
      </c>
      <c r="AB68" s="63">
        <v>0</v>
      </c>
      <c r="AC68" s="63">
        <v>0</v>
      </c>
      <c r="AD68" s="63">
        <v>0</v>
      </c>
      <c r="AE68" s="63">
        <v>0</v>
      </c>
      <c r="AF68" s="63">
        <v>0</v>
      </c>
      <c r="AG68" s="63">
        <v>0</v>
      </c>
      <c r="AH68" s="63">
        <v>0</v>
      </c>
      <c r="AI68" s="63">
        <v>0</v>
      </c>
      <c r="AJ68" s="63">
        <v>0</v>
      </c>
      <c r="AK68" s="63">
        <v>0</v>
      </c>
      <c r="AL68" s="63">
        <v>0</v>
      </c>
      <c r="AM68" s="63">
        <v>0</v>
      </c>
      <c r="AN68" s="63">
        <v>0</v>
      </c>
      <c r="AO68" s="63">
        <v>0</v>
      </c>
      <c r="AP68" s="63">
        <v>0</v>
      </c>
      <c r="AQ68" s="63">
        <v>0</v>
      </c>
      <c r="AR68" s="63">
        <v>0</v>
      </c>
      <c r="AS68" s="63">
        <v>0</v>
      </c>
      <c r="AT68" s="63">
        <v>0</v>
      </c>
      <c r="AU68" s="63">
        <v>0</v>
      </c>
      <c r="AV68" s="63">
        <v>0</v>
      </c>
      <c r="AW68" s="63">
        <v>0</v>
      </c>
      <c r="AX68" s="63">
        <v>0</v>
      </c>
      <c r="AY68" s="63">
        <v>0</v>
      </c>
      <c r="AZ68" s="63">
        <v>0</v>
      </c>
      <c r="BA68" s="63">
        <v>0</v>
      </c>
      <c r="BB68" s="63">
        <v>0</v>
      </c>
      <c r="BC68" s="63">
        <v>0</v>
      </c>
      <c r="BD68" s="63">
        <v>0</v>
      </c>
      <c r="BE68" s="63">
        <v>0</v>
      </c>
      <c r="BF68" s="63">
        <v>0</v>
      </c>
      <c r="BG68" s="63">
        <v>0</v>
      </c>
      <c r="BH68" s="63">
        <v>0</v>
      </c>
      <c r="BI68" s="63">
        <v>0</v>
      </c>
      <c r="BJ68" s="63">
        <v>0</v>
      </c>
      <c r="BK68" s="63">
        <v>0</v>
      </c>
      <c r="BL68" s="63">
        <v>0</v>
      </c>
      <c r="BM68" s="63">
        <v>0</v>
      </c>
      <c r="BN68" s="63">
        <v>0</v>
      </c>
      <c r="BO68" s="63">
        <v>0</v>
      </c>
      <c r="BP68" s="60"/>
      <c r="BQ68" s="60"/>
      <c r="BR68" s="60"/>
      <c r="BS68" s="60"/>
      <c r="BT68" s="60"/>
      <c r="BU68" s="60"/>
      <c r="BV68" s="60"/>
      <c r="BW68" s="60"/>
      <c r="BX68" s="60"/>
    </row>
    <row r="69" spans="2:76" outlineLevel="1" x14ac:dyDescent="0.2">
      <c r="B69" s="2">
        <v>61</v>
      </c>
      <c r="C69" s="9">
        <v>5655</v>
      </c>
      <c r="D69" s="122">
        <v>58</v>
      </c>
      <c r="E69" s="9" t="s">
        <v>100</v>
      </c>
      <c r="F69" s="63"/>
      <c r="G69" s="63">
        <f t="shared" si="2"/>
        <v>695188.87</v>
      </c>
      <c r="H69" s="11"/>
      <c r="I69" s="11"/>
      <c r="J69" s="11"/>
      <c r="K69" s="60"/>
      <c r="L69" s="174">
        <v>67</v>
      </c>
      <c r="N69" s="63">
        <v>3429623.16</v>
      </c>
      <c r="O69" s="63">
        <v>220120.9</v>
      </c>
      <c r="P69" s="63">
        <v>11508.9</v>
      </c>
      <c r="Q69" s="63">
        <v>471377</v>
      </c>
      <c r="R69" s="63">
        <v>482807.63199999998</v>
      </c>
      <c r="S69" s="63">
        <v>210920.85</v>
      </c>
      <c r="T69" s="63">
        <v>109502.07</v>
      </c>
      <c r="U69" s="63">
        <v>63963.35</v>
      </c>
      <c r="V69" s="63">
        <v>73757.89</v>
      </c>
      <c r="W69" s="63">
        <v>73103.929999999993</v>
      </c>
      <c r="X69" s="63">
        <v>2356484.67</v>
      </c>
      <c r="Y69" s="63">
        <v>695188.87</v>
      </c>
      <c r="Z69" s="63">
        <v>464490.21</v>
      </c>
      <c r="AA69" s="63">
        <v>182004.93</v>
      </c>
      <c r="AB69" s="63">
        <v>131110.25</v>
      </c>
      <c r="AC69" s="63">
        <v>366369.79</v>
      </c>
      <c r="AD69" s="63">
        <v>176965.65</v>
      </c>
      <c r="AE69" s="63">
        <v>19638.23</v>
      </c>
      <c r="AF69" s="63">
        <v>653374.77</v>
      </c>
      <c r="AG69" s="63">
        <v>128307.63</v>
      </c>
      <c r="AH69" s="63">
        <v>116632.99</v>
      </c>
      <c r="AI69" s="63">
        <v>65234.7</v>
      </c>
      <c r="AJ69" s="63">
        <v>71098.399999999994</v>
      </c>
      <c r="AK69" s="63">
        <v>102857.86</v>
      </c>
      <c r="AL69" s="63">
        <v>4533338.1100000003</v>
      </c>
      <c r="AM69" s="63">
        <v>2100498.7599999998</v>
      </c>
      <c r="AN69" s="63">
        <v>127363.9</v>
      </c>
      <c r="AO69" s="63">
        <v>250988.05</v>
      </c>
      <c r="AP69" s="63">
        <v>131028.07</v>
      </c>
      <c r="AQ69" s="63">
        <v>87386</v>
      </c>
      <c r="AR69" s="63">
        <v>841523.06</v>
      </c>
      <c r="AS69" s="63">
        <v>413120.1</v>
      </c>
      <c r="AT69" s="63">
        <v>274445.19</v>
      </c>
      <c r="AU69" s="63">
        <v>376398.41</v>
      </c>
      <c r="AV69" s="63">
        <v>133627.32</v>
      </c>
      <c r="AW69" s="63">
        <v>433001.29</v>
      </c>
      <c r="AX69" s="63">
        <v>37463</v>
      </c>
      <c r="AY69" s="63">
        <v>537167.51</v>
      </c>
      <c r="AZ69" s="63">
        <v>-379.28</v>
      </c>
      <c r="BA69" s="63">
        <v>433872.47</v>
      </c>
      <c r="BB69" s="63">
        <v>271824.21000000002</v>
      </c>
      <c r="BC69" s="63">
        <v>404048.4</v>
      </c>
      <c r="BD69" s="63">
        <v>22756.57</v>
      </c>
      <c r="BE69" s="63">
        <v>33724.22</v>
      </c>
      <c r="BF69" s="63">
        <v>15753.32</v>
      </c>
      <c r="BG69" s="63">
        <v>353065.37</v>
      </c>
      <c r="BH69" s="63">
        <v>40841.019999999997</v>
      </c>
      <c r="BI69" s="63">
        <v>6224355.8200000003</v>
      </c>
      <c r="BJ69" s="63">
        <v>28625.11</v>
      </c>
      <c r="BK69" s="63">
        <v>134141.15</v>
      </c>
      <c r="BL69" s="63">
        <v>175242.57</v>
      </c>
      <c r="BM69" s="63">
        <v>122845.88</v>
      </c>
      <c r="BN69" s="63">
        <v>2280901.73</v>
      </c>
      <c r="BO69" s="63">
        <v>613513.62</v>
      </c>
      <c r="BP69" s="60"/>
      <c r="BQ69" s="60"/>
      <c r="BR69" s="60"/>
      <c r="BS69" s="60"/>
      <c r="BT69" s="60"/>
      <c r="BU69" s="60"/>
      <c r="BV69" s="60"/>
      <c r="BW69" s="60"/>
      <c r="BX69" s="60"/>
    </row>
    <row r="70" spans="2:76" outlineLevel="1" x14ac:dyDescent="0.2">
      <c r="B70" s="2">
        <v>62</v>
      </c>
      <c r="C70" s="9">
        <v>5665</v>
      </c>
      <c r="D70" s="122">
        <v>59</v>
      </c>
      <c r="E70" s="9" t="s">
        <v>101</v>
      </c>
      <c r="F70" s="63"/>
      <c r="G70" s="63">
        <f t="shared" si="2"/>
        <v>22945.48</v>
      </c>
      <c r="H70" s="11"/>
      <c r="I70" s="11"/>
      <c r="J70" s="11"/>
      <c r="K70" s="60"/>
      <c r="L70" s="174">
        <v>68</v>
      </c>
      <c r="N70" s="63">
        <v>7757999.8739999998</v>
      </c>
      <c r="O70" s="63">
        <v>37013.39</v>
      </c>
      <c r="P70" s="63">
        <v>21038.69</v>
      </c>
      <c r="Q70" s="63">
        <v>1240658</v>
      </c>
      <c r="R70" s="63">
        <v>877641.07</v>
      </c>
      <c r="S70" s="63">
        <v>937764.37</v>
      </c>
      <c r="T70" s="63">
        <v>102689.88</v>
      </c>
      <c r="U70" s="63">
        <v>41024.519999999997</v>
      </c>
      <c r="V70" s="63">
        <v>0</v>
      </c>
      <c r="W70" s="63">
        <v>189966.31</v>
      </c>
      <c r="X70" s="63">
        <v>961257.19</v>
      </c>
      <c r="Y70" s="63">
        <v>22945.48</v>
      </c>
      <c r="Z70" s="63">
        <v>153544.07</v>
      </c>
      <c r="AA70" s="63">
        <v>61457.84</v>
      </c>
      <c r="AB70" s="63">
        <v>968274.73</v>
      </c>
      <c r="AC70" s="63">
        <v>216433.9</v>
      </c>
      <c r="AD70" s="63">
        <v>150394.51999999999</v>
      </c>
      <c r="AE70" s="63">
        <v>114096.24</v>
      </c>
      <c r="AF70" s="63">
        <v>264501.36</v>
      </c>
      <c r="AG70" s="63">
        <v>93208.24</v>
      </c>
      <c r="AH70" s="63">
        <v>512719.62</v>
      </c>
      <c r="AI70" s="63">
        <v>29705.200000000001</v>
      </c>
      <c r="AJ70" s="63">
        <v>0</v>
      </c>
      <c r="AK70" s="63">
        <v>19000</v>
      </c>
      <c r="AL70" s="63">
        <v>-8151922.3499999996</v>
      </c>
      <c r="AM70" s="63">
        <v>1705523.84</v>
      </c>
      <c r="AN70" s="63">
        <v>145019.21</v>
      </c>
      <c r="AO70" s="63">
        <v>89491.76</v>
      </c>
      <c r="AP70" s="63">
        <v>43900.5</v>
      </c>
      <c r="AQ70" s="63">
        <v>1187095.79</v>
      </c>
      <c r="AR70" s="63">
        <v>895710.78</v>
      </c>
      <c r="AS70" s="63">
        <v>1015913.26</v>
      </c>
      <c r="AT70" s="63">
        <v>167767.72</v>
      </c>
      <c r="AU70" s="63">
        <v>71037.440000000002</v>
      </c>
      <c r="AV70" s="63">
        <v>53801.96</v>
      </c>
      <c r="AW70" s="63">
        <v>179537.25</v>
      </c>
      <c r="AX70" s="63">
        <v>12659.89</v>
      </c>
      <c r="AY70" s="63">
        <v>437536.58</v>
      </c>
      <c r="AZ70" s="63">
        <v>190103.02</v>
      </c>
      <c r="BA70" s="63">
        <v>171137.6</v>
      </c>
      <c r="BB70" s="63">
        <v>85843.83</v>
      </c>
      <c r="BC70" s="63">
        <v>91888.72</v>
      </c>
      <c r="BD70" s="63">
        <v>47495.4</v>
      </c>
      <c r="BE70" s="63">
        <v>243454.21</v>
      </c>
      <c r="BF70" s="63">
        <v>41222.28</v>
      </c>
      <c r="BG70" s="63">
        <v>229394.94</v>
      </c>
      <c r="BH70" s="63">
        <v>275927.96000000002</v>
      </c>
      <c r="BI70" s="63">
        <v>162666.20000000001</v>
      </c>
      <c r="BJ70" s="63">
        <v>131270.45000000001</v>
      </c>
      <c r="BK70" s="63">
        <v>150224.9</v>
      </c>
      <c r="BL70" s="63">
        <v>67595.11</v>
      </c>
      <c r="BM70" s="63">
        <v>208243.51</v>
      </c>
      <c r="BN70" s="63">
        <v>209642.8</v>
      </c>
      <c r="BO70" s="63">
        <v>161407.21</v>
      </c>
      <c r="BP70" s="60"/>
      <c r="BQ70" s="60"/>
      <c r="BR70" s="60"/>
      <c r="BS70" s="60"/>
      <c r="BT70" s="60"/>
      <c r="BU70" s="60"/>
      <c r="BV70" s="60"/>
      <c r="BW70" s="60"/>
      <c r="BX70" s="60"/>
    </row>
    <row r="71" spans="2:76" outlineLevel="1" x14ac:dyDescent="0.2">
      <c r="B71" s="2">
        <v>63</v>
      </c>
      <c r="C71" s="9">
        <v>5670</v>
      </c>
      <c r="D71" s="122">
        <v>60</v>
      </c>
      <c r="E71" s="9" t="s">
        <v>102</v>
      </c>
      <c r="F71" s="63"/>
      <c r="G71" s="63">
        <f t="shared" si="2"/>
        <v>0</v>
      </c>
      <c r="H71" s="11"/>
      <c r="I71" s="11"/>
      <c r="J71" s="11"/>
      <c r="K71" s="60"/>
      <c r="L71" s="174">
        <v>69</v>
      </c>
      <c r="N71" s="63">
        <v>1006118.76</v>
      </c>
      <c r="O71" s="63">
        <v>84797.4</v>
      </c>
      <c r="P71" s="63">
        <v>0</v>
      </c>
      <c r="Q71" s="63">
        <v>0</v>
      </c>
      <c r="R71" s="63">
        <v>0</v>
      </c>
      <c r="S71" s="63">
        <v>418521.48</v>
      </c>
      <c r="T71" s="63">
        <v>0</v>
      </c>
      <c r="U71" s="63">
        <v>0</v>
      </c>
      <c r="V71" s="63">
        <v>19200</v>
      </c>
      <c r="W71" s="63">
        <v>0</v>
      </c>
      <c r="X71" s="63">
        <v>0</v>
      </c>
      <c r="Y71" s="63">
        <v>0</v>
      </c>
      <c r="Z71" s="63">
        <v>0</v>
      </c>
      <c r="AA71" s="63">
        <v>0</v>
      </c>
      <c r="AB71" s="63">
        <v>279.94</v>
      </c>
      <c r="AC71" s="63">
        <v>0</v>
      </c>
      <c r="AD71" s="63">
        <v>0</v>
      </c>
      <c r="AE71" s="63">
        <v>18795.12</v>
      </c>
      <c r="AF71" s="63">
        <v>0</v>
      </c>
      <c r="AG71" s="63">
        <v>0</v>
      </c>
      <c r="AH71" s="63">
        <v>0</v>
      </c>
      <c r="AI71" s="63">
        <v>16150.92</v>
      </c>
      <c r="AJ71" s="63">
        <v>15222.06</v>
      </c>
      <c r="AK71" s="63">
        <v>0</v>
      </c>
      <c r="AL71" s="63">
        <v>12033843.710000001</v>
      </c>
      <c r="AM71" s="63">
        <v>0</v>
      </c>
      <c r="AN71" s="63">
        <v>0</v>
      </c>
      <c r="AO71" s="63">
        <v>267289.40000000002</v>
      </c>
      <c r="AP71" s="63">
        <v>0</v>
      </c>
      <c r="AQ71" s="63">
        <v>0</v>
      </c>
      <c r="AR71" s="63">
        <v>0</v>
      </c>
      <c r="AS71" s="63">
        <v>0</v>
      </c>
      <c r="AT71" s="63">
        <v>0</v>
      </c>
      <c r="AU71" s="63">
        <v>0</v>
      </c>
      <c r="AV71" s="63">
        <v>0</v>
      </c>
      <c r="AW71" s="63">
        <v>0</v>
      </c>
      <c r="AX71" s="63">
        <v>0</v>
      </c>
      <c r="AY71" s="63">
        <v>10235</v>
      </c>
      <c r="AZ71" s="63">
        <v>0</v>
      </c>
      <c r="BA71" s="63">
        <v>351097.74</v>
      </c>
      <c r="BB71" s="63">
        <v>10269.200000000001</v>
      </c>
      <c r="BC71" s="63">
        <v>0</v>
      </c>
      <c r="BD71" s="63">
        <v>0</v>
      </c>
      <c r="BE71" s="63">
        <v>9113.1</v>
      </c>
      <c r="BF71" s="63">
        <v>23898.12</v>
      </c>
      <c r="BG71" s="63">
        <v>513449.69</v>
      </c>
      <c r="BH71" s="63">
        <v>150000</v>
      </c>
      <c r="BI71" s="63">
        <v>47540.98</v>
      </c>
      <c r="BJ71" s="63">
        <v>0</v>
      </c>
      <c r="BK71" s="63">
        <v>0</v>
      </c>
      <c r="BL71" s="63">
        <v>0</v>
      </c>
      <c r="BM71" s="63">
        <v>0</v>
      </c>
      <c r="BN71" s="63">
        <v>0</v>
      </c>
      <c r="BO71" s="63">
        <v>0</v>
      </c>
      <c r="BP71" s="60"/>
      <c r="BQ71" s="60"/>
      <c r="BR71" s="60"/>
      <c r="BS71" s="60"/>
      <c r="BT71" s="60"/>
      <c r="BU71" s="60"/>
      <c r="BV71" s="60"/>
      <c r="BW71" s="60"/>
      <c r="BX71" s="60"/>
    </row>
    <row r="72" spans="2:76" outlineLevel="1" x14ac:dyDescent="0.2">
      <c r="B72" s="2">
        <v>64</v>
      </c>
      <c r="C72" s="9">
        <v>5672</v>
      </c>
      <c r="D72" s="122">
        <v>61</v>
      </c>
      <c r="E72" s="9" t="s">
        <v>103</v>
      </c>
      <c r="F72" s="63"/>
      <c r="G72" s="63">
        <f t="shared" si="2"/>
        <v>0</v>
      </c>
      <c r="H72" s="11"/>
      <c r="I72" s="11"/>
      <c r="J72" s="11"/>
      <c r="K72" s="60"/>
      <c r="L72" s="174">
        <v>70</v>
      </c>
      <c r="N72" s="63">
        <v>0</v>
      </c>
      <c r="O72" s="63">
        <v>0</v>
      </c>
      <c r="P72" s="63">
        <v>0</v>
      </c>
      <c r="Q72" s="63">
        <v>0</v>
      </c>
      <c r="R72" s="63">
        <v>0</v>
      </c>
      <c r="S72" s="63">
        <v>0</v>
      </c>
      <c r="T72" s="63">
        <v>0</v>
      </c>
      <c r="U72" s="63">
        <v>0</v>
      </c>
      <c r="V72" s="63">
        <v>0</v>
      </c>
      <c r="W72" s="63">
        <v>0</v>
      </c>
      <c r="X72" s="63">
        <v>0</v>
      </c>
      <c r="Y72" s="63">
        <v>0</v>
      </c>
      <c r="Z72" s="63">
        <v>0</v>
      </c>
      <c r="AA72" s="63">
        <v>0</v>
      </c>
      <c r="AB72" s="63">
        <v>0</v>
      </c>
      <c r="AC72" s="63">
        <v>0</v>
      </c>
      <c r="AD72" s="63">
        <v>0</v>
      </c>
      <c r="AE72" s="63">
        <v>0</v>
      </c>
      <c r="AF72" s="63">
        <v>0</v>
      </c>
      <c r="AG72" s="63">
        <v>0</v>
      </c>
      <c r="AH72" s="63">
        <v>0</v>
      </c>
      <c r="AI72" s="63">
        <v>0</v>
      </c>
      <c r="AJ72" s="63">
        <v>0</v>
      </c>
      <c r="AK72" s="63">
        <v>0</v>
      </c>
      <c r="AL72" s="63">
        <v>0</v>
      </c>
      <c r="AM72" s="63">
        <v>0</v>
      </c>
      <c r="AN72" s="63">
        <v>0</v>
      </c>
      <c r="AO72" s="63">
        <v>0</v>
      </c>
      <c r="AP72" s="63">
        <v>0</v>
      </c>
      <c r="AQ72" s="63">
        <v>0</v>
      </c>
      <c r="AR72" s="63">
        <v>0</v>
      </c>
      <c r="AS72" s="63">
        <v>16993.240000000002</v>
      </c>
      <c r="AT72" s="63">
        <v>0</v>
      </c>
      <c r="AU72" s="63">
        <v>0</v>
      </c>
      <c r="AV72" s="63">
        <v>0</v>
      </c>
      <c r="AW72" s="63">
        <v>0</v>
      </c>
      <c r="AX72" s="63">
        <v>0</v>
      </c>
      <c r="AY72" s="63">
        <v>0</v>
      </c>
      <c r="AZ72" s="63">
        <v>0</v>
      </c>
      <c r="BA72" s="63">
        <v>0</v>
      </c>
      <c r="BB72" s="63">
        <v>0</v>
      </c>
      <c r="BC72" s="63">
        <v>0</v>
      </c>
      <c r="BD72" s="63">
        <v>0</v>
      </c>
      <c r="BE72" s="63">
        <v>0</v>
      </c>
      <c r="BF72" s="63">
        <v>0</v>
      </c>
      <c r="BG72" s="63">
        <v>0</v>
      </c>
      <c r="BH72" s="63">
        <v>0</v>
      </c>
      <c r="BI72" s="63">
        <v>0</v>
      </c>
      <c r="BJ72" s="63">
        <v>0</v>
      </c>
      <c r="BK72" s="63">
        <v>0</v>
      </c>
      <c r="BL72" s="63">
        <v>0</v>
      </c>
      <c r="BM72" s="63">
        <v>0</v>
      </c>
      <c r="BN72" s="63">
        <v>0</v>
      </c>
      <c r="BO72" s="63">
        <v>141750</v>
      </c>
      <c r="BP72" s="60"/>
      <c r="BQ72" s="60"/>
      <c r="BR72" s="60"/>
      <c r="BS72" s="60"/>
      <c r="BT72" s="60"/>
      <c r="BU72" s="60"/>
      <c r="BV72" s="60"/>
      <c r="BW72" s="60"/>
      <c r="BX72" s="60"/>
    </row>
    <row r="73" spans="2:76" outlineLevel="1" x14ac:dyDescent="0.2">
      <c r="B73" s="2">
        <v>65</v>
      </c>
      <c r="C73" s="9">
        <v>5675</v>
      </c>
      <c r="D73" s="122">
        <v>62</v>
      </c>
      <c r="E73" s="9" t="s">
        <v>104</v>
      </c>
      <c r="F73" s="63"/>
      <c r="G73" s="63">
        <f t="shared" si="2"/>
        <v>704116.08</v>
      </c>
      <c r="H73" s="11"/>
      <c r="I73" s="11"/>
      <c r="J73" s="11"/>
      <c r="K73" s="60"/>
      <c r="L73" s="174">
        <v>71</v>
      </c>
      <c r="N73" s="63">
        <v>29888919.02</v>
      </c>
      <c r="O73" s="63">
        <v>1029472.25</v>
      </c>
      <c r="P73" s="63">
        <v>35395.33</v>
      </c>
      <c r="Q73" s="63">
        <v>311364</v>
      </c>
      <c r="R73" s="63">
        <v>281794.63</v>
      </c>
      <c r="S73" s="63">
        <v>-180677.52</v>
      </c>
      <c r="T73" s="63">
        <v>23907.55</v>
      </c>
      <c r="U73" s="63">
        <v>0</v>
      </c>
      <c r="V73" s="63">
        <v>0</v>
      </c>
      <c r="W73" s="63">
        <v>230312.52</v>
      </c>
      <c r="X73" s="63">
        <v>1359534.95</v>
      </c>
      <c r="Y73" s="63">
        <v>704116.08</v>
      </c>
      <c r="Z73" s="63">
        <v>1610237.63</v>
      </c>
      <c r="AA73" s="63">
        <v>766.43</v>
      </c>
      <c r="AB73" s="63">
        <v>76629.77</v>
      </c>
      <c r="AC73" s="63">
        <v>473618.68</v>
      </c>
      <c r="AD73" s="63">
        <v>105099.5</v>
      </c>
      <c r="AE73" s="63">
        <v>31610.52</v>
      </c>
      <c r="AF73" s="63">
        <v>702877.05</v>
      </c>
      <c r="AG73" s="63">
        <v>124942.54</v>
      </c>
      <c r="AH73" s="63">
        <v>280251.81</v>
      </c>
      <c r="AI73" s="63">
        <v>0</v>
      </c>
      <c r="AJ73" s="63">
        <v>0</v>
      </c>
      <c r="AK73" s="63">
        <v>35439.17</v>
      </c>
      <c r="AL73" s="63">
        <v>112563312.7</v>
      </c>
      <c r="AM73" s="63">
        <v>12216644.33</v>
      </c>
      <c r="AN73" s="63">
        <v>561677.63</v>
      </c>
      <c r="AO73" s="63">
        <v>105274.28</v>
      </c>
      <c r="AP73" s="63">
        <v>63788.73</v>
      </c>
      <c r="AQ73" s="63">
        <v>585079.18999999994</v>
      </c>
      <c r="AR73" s="63">
        <v>799471.18</v>
      </c>
      <c r="AS73" s="63">
        <v>688192</v>
      </c>
      <c r="AT73" s="63">
        <v>804010.74</v>
      </c>
      <c r="AU73" s="63">
        <v>866327.15</v>
      </c>
      <c r="AV73" s="63">
        <v>373276.46</v>
      </c>
      <c r="AW73" s="63">
        <v>472243.76</v>
      </c>
      <c r="AX73" s="63">
        <v>418.75</v>
      </c>
      <c r="AY73" s="63">
        <v>1006895.6</v>
      </c>
      <c r="AZ73" s="63">
        <v>130870.22</v>
      </c>
      <c r="BA73" s="63">
        <v>1165074.75</v>
      </c>
      <c r="BB73" s="63">
        <v>193246.51</v>
      </c>
      <c r="BC73" s="63">
        <v>449228.16</v>
      </c>
      <c r="BD73" s="63">
        <v>17347.830000000002</v>
      </c>
      <c r="BE73" s="63">
        <v>62083.63</v>
      </c>
      <c r="BF73" s="63">
        <v>12310</v>
      </c>
      <c r="BG73" s="63">
        <v>50791.26</v>
      </c>
      <c r="BH73" s="63">
        <v>0</v>
      </c>
      <c r="BI73" s="63">
        <v>36824887.289999999</v>
      </c>
      <c r="BJ73" s="63">
        <v>46323.49</v>
      </c>
      <c r="BK73" s="63">
        <v>0</v>
      </c>
      <c r="BL73" s="63">
        <v>9151.33</v>
      </c>
      <c r="BM73" s="63">
        <v>142081.20000000001</v>
      </c>
      <c r="BN73" s="63">
        <v>1250264.5900000001</v>
      </c>
      <c r="BO73" s="63">
        <v>1207201.32</v>
      </c>
      <c r="BP73" s="60"/>
      <c r="BQ73" s="60"/>
      <c r="BR73" s="60"/>
      <c r="BS73" s="60"/>
      <c r="BT73" s="60"/>
      <c r="BU73" s="60"/>
      <c r="BV73" s="60"/>
      <c r="BW73" s="60"/>
      <c r="BX73" s="60"/>
    </row>
    <row r="74" spans="2:76" outlineLevel="1" x14ac:dyDescent="0.2">
      <c r="B74" s="2">
        <v>66</v>
      </c>
      <c r="C74" s="9">
        <v>5680</v>
      </c>
      <c r="D74" s="122">
        <v>63</v>
      </c>
      <c r="E74" s="9" t="s">
        <v>105</v>
      </c>
      <c r="F74" s="63"/>
      <c r="G74" s="63">
        <f t="shared" ref="G74:G81" si="3">HLOOKUP($E$3,$M$3:$BU$269,L74,TRUE)</f>
        <v>0</v>
      </c>
      <c r="H74" s="11"/>
      <c r="I74" s="11"/>
      <c r="J74" s="11"/>
      <c r="K74" s="60"/>
      <c r="L74" s="174">
        <v>72</v>
      </c>
      <c r="N74" s="63">
        <v>0</v>
      </c>
      <c r="O74" s="63">
        <v>17595</v>
      </c>
      <c r="P74" s="63">
        <v>2100</v>
      </c>
      <c r="Q74" s="63">
        <v>0</v>
      </c>
      <c r="R74" s="63">
        <v>0</v>
      </c>
      <c r="S74" s="63">
        <v>16344</v>
      </c>
      <c r="T74" s="63">
        <v>10461.790000000001</v>
      </c>
      <c r="U74" s="63">
        <v>0</v>
      </c>
      <c r="V74" s="63">
        <v>2164</v>
      </c>
      <c r="W74" s="63">
        <v>0</v>
      </c>
      <c r="X74" s="63">
        <v>73760</v>
      </c>
      <c r="Y74" s="63">
        <v>0</v>
      </c>
      <c r="Z74" s="63">
        <v>41857</v>
      </c>
      <c r="AA74" s="63">
        <v>8908.01</v>
      </c>
      <c r="AB74" s="63">
        <v>12123.96</v>
      </c>
      <c r="AC74" s="63">
        <v>13528</v>
      </c>
      <c r="AD74" s="63">
        <v>10906.56</v>
      </c>
      <c r="AE74" s="63">
        <v>5338</v>
      </c>
      <c r="AF74" s="63">
        <v>0</v>
      </c>
      <c r="AG74" s="63">
        <v>0</v>
      </c>
      <c r="AH74" s="63">
        <v>0</v>
      </c>
      <c r="AI74" s="63">
        <v>2241</v>
      </c>
      <c r="AJ74" s="63">
        <v>1614</v>
      </c>
      <c r="AK74" s="63">
        <v>4648.1400000000003</v>
      </c>
      <c r="AL74" s="63">
        <v>0</v>
      </c>
      <c r="AM74" s="63">
        <v>0</v>
      </c>
      <c r="AN74" s="63">
        <v>12542.33</v>
      </c>
      <c r="AO74" s="63">
        <v>12720</v>
      </c>
      <c r="AP74" s="63">
        <v>0</v>
      </c>
      <c r="AQ74" s="63">
        <v>20471.63</v>
      </c>
      <c r="AR74" s="63">
        <v>0</v>
      </c>
      <c r="AS74" s="63">
        <v>0</v>
      </c>
      <c r="AT74" s="63">
        <v>0</v>
      </c>
      <c r="AU74" s="63">
        <v>0</v>
      </c>
      <c r="AV74" s="63">
        <v>5629</v>
      </c>
      <c r="AW74" s="63">
        <v>14244</v>
      </c>
      <c r="AX74" s="63">
        <v>3849</v>
      </c>
      <c r="AY74" s="63">
        <v>39321.160000000003</v>
      </c>
      <c r="AZ74" s="63">
        <v>9283.7099999999991</v>
      </c>
      <c r="BA74" s="63">
        <v>0</v>
      </c>
      <c r="BB74" s="63">
        <v>7691</v>
      </c>
      <c r="BC74" s="63">
        <v>0</v>
      </c>
      <c r="BD74" s="63">
        <v>2915</v>
      </c>
      <c r="BE74" s="63">
        <v>3591</v>
      </c>
      <c r="BF74" s="63">
        <v>2677</v>
      </c>
      <c r="BG74" s="63">
        <v>0</v>
      </c>
      <c r="BH74" s="63">
        <v>4147</v>
      </c>
      <c r="BI74" s="63">
        <v>497718.96</v>
      </c>
      <c r="BJ74" s="63">
        <v>6716.39</v>
      </c>
      <c r="BK74" s="63">
        <v>11429</v>
      </c>
      <c r="BL74" s="63">
        <v>5451.64</v>
      </c>
      <c r="BM74" s="63">
        <v>0</v>
      </c>
      <c r="BN74" s="63">
        <v>75783.7</v>
      </c>
      <c r="BO74" s="63">
        <v>0</v>
      </c>
      <c r="BP74" s="60"/>
      <c r="BQ74" s="60"/>
      <c r="BR74" s="60"/>
      <c r="BS74" s="60"/>
      <c r="BT74" s="60"/>
      <c r="BU74" s="60"/>
      <c r="BV74" s="60"/>
      <c r="BW74" s="60"/>
      <c r="BX74" s="60"/>
    </row>
    <row r="75" spans="2:76" x14ac:dyDescent="0.2">
      <c r="B75" s="2">
        <v>67</v>
      </c>
      <c r="C75" s="10"/>
      <c r="D75" s="122"/>
      <c r="E75" s="13" t="s">
        <v>106</v>
      </c>
      <c r="F75" s="135"/>
      <c r="G75" s="63">
        <f t="shared" si="3"/>
        <v>6527433.790000001</v>
      </c>
      <c r="H75" s="14"/>
      <c r="I75" s="14"/>
      <c r="J75" s="14"/>
      <c r="K75" s="60"/>
      <c r="L75" s="174">
        <v>73</v>
      </c>
      <c r="N75" s="134">
        <v>107194481.994</v>
      </c>
      <c r="O75" s="134">
        <v>5237799.26</v>
      </c>
      <c r="P75" s="134">
        <v>461884.86</v>
      </c>
      <c r="Q75" s="134">
        <v>6629039</v>
      </c>
      <c r="R75" s="134">
        <v>8532574.6766000018</v>
      </c>
      <c r="S75" s="134">
        <v>4096261.93</v>
      </c>
      <c r="T75" s="134">
        <v>1194813.1900000002</v>
      </c>
      <c r="U75" s="134">
        <v>480952.58</v>
      </c>
      <c r="V75" s="134">
        <v>382748.26999999996</v>
      </c>
      <c r="W75" s="134">
        <v>2038343.6</v>
      </c>
      <c r="X75" s="134">
        <v>20197728.219999999</v>
      </c>
      <c r="Y75" s="134">
        <v>6527433.790000001</v>
      </c>
      <c r="Z75" s="134">
        <v>12540691.030000001</v>
      </c>
      <c r="AA75" s="134">
        <v>2527601.5900000003</v>
      </c>
      <c r="AB75" s="134">
        <v>4003512.3199999998</v>
      </c>
      <c r="AC75" s="134">
        <v>3975882.04</v>
      </c>
      <c r="AD75" s="134">
        <v>3044851.5</v>
      </c>
      <c r="AE75" s="134">
        <v>837863.52</v>
      </c>
      <c r="AF75" s="134">
        <v>5306623.9700000007</v>
      </c>
      <c r="AG75" s="134">
        <v>1639752.41</v>
      </c>
      <c r="AH75" s="134">
        <v>3868526.0700000008</v>
      </c>
      <c r="AI75" s="134">
        <v>372616.27999999997</v>
      </c>
      <c r="AJ75" s="134">
        <v>306705.11</v>
      </c>
      <c r="AK75" s="134">
        <v>566459.97</v>
      </c>
      <c r="AL75" s="134">
        <v>192741440.58999997</v>
      </c>
      <c r="AM75" s="134">
        <v>46977624.93</v>
      </c>
      <c r="AN75" s="134">
        <v>3740052.8099999996</v>
      </c>
      <c r="AO75" s="134">
        <v>2892659.6599999992</v>
      </c>
      <c r="AP75" s="134">
        <v>1583837.77</v>
      </c>
      <c r="AQ75" s="134">
        <v>2224517.52</v>
      </c>
      <c r="AR75" s="134">
        <v>16854992.25</v>
      </c>
      <c r="AS75" s="134">
        <v>6263367.3200000003</v>
      </c>
      <c r="AT75" s="134">
        <v>6788749.4900000002</v>
      </c>
      <c r="AU75" s="134">
        <v>6015014.1600000011</v>
      </c>
      <c r="AV75" s="134">
        <v>1482081.64</v>
      </c>
      <c r="AW75" s="134">
        <v>3401237.95</v>
      </c>
      <c r="AX75" s="134">
        <v>693314.38</v>
      </c>
      <c r="AY75" s="134">
        <v>5586024.0599999996</v>
      </c>
      <c r="AZ75" s="134">
        <v>1377607.74</v>
      </c>
      <c r="BA75" s="134">
        <v>7842380.3899999997</v>
      </c>
      <c r="BB75" s="134">
        <v>1742861.47</v>
      </c>
      <c r="BC75" s="134">
        <v>3856208.58</v>
      </c>
      <c r="BD75" s="134">
        <v>568526.79999999993</v>
      </c>
      <c r="BE75" s="134">
        <v>1354693.44</v>
      </c>
      <c r="BF75" s="134">
        <v>483150.08999999997</v>
      </c>
      <c r="BG75" s="134">
        <v>6355259.5100000007</v>
      </c>
      <c r="BH75" s="134">
        <v>1530258.59</v>
      </c>
      <c r="BI75" s="134">
        <v>120210728.53999998</v>
      </c>
      <c r="BJ75" s="134">
        <v>1381035.03</v>
      </c>
      <c r="BK75" s="134">
        <v>1865676.1199999999</v>
      </c>
      <c r="BL75" s="134">
        <v>940439.39</v>
      </c>
      <c r="BM75" s="134">
        <v>3186041.9299999997</v>
      </c>
      <c r="BN75" s="134">
        <v>9650360.4000000004</v>
      </c>
      <c r="BO75" s="134">
        <v>15778355.59</v>
      </c>
      <c r="BP75" s="60"/>
      <c r="BQ75" s="60"/>
      <c r="BR75" s="60"/>
      <c r="BS75" s="60"/>
      <c r="BT75" s="22"/>
      <c r="BU75" s="22"/>
      <c r="BV75" s="22"/>
      <c r="BW75" s="22"/>
      <c r="BX75" s="22"/>
    </row>
    <row r="76" spans="2:76" outlineLevel="1" x14ac:dyDescent="0.2">
      <c r="B76" s="2">
        <v>68</v>
      </c>
      <c r="C76" s="9">
        <v>5635</v>
      </c>
      <c r="D76" s="122">
        <v>64</v>
      </c>
      <c r="E76" s="9" t="s">
        <v>107</v>
      </c>
      <c r="F76" s="63"/>
      <c r="G76" s="63">
        <f t="shared" si="3"/>
        <v>215478.36</v>
      </c>
      <c r="H76" s="11"/>
      <c r="I76" s="11"/>
      <c r="J76" s="11"/>
      <c r="K76" s="60"/>
      <c r="L76" s="174">
        <v>74</v>
      </c>
      <c r="N76" s="63">
        <v>0</v>
      </c>
      <c r="O76" s="63">
        <v>81967.23</v>
      </c>
      <c r="P76" s="63">
        <v>10094.24</v>
      </c>
      <c r="Q76" s="63">
        <v>297003</v>
      </c>
      <c r="R76" s="63">
        <v>29545.759999999998</v>
      </c>
      <c r="S76" s="63">
        <v>80586.880000000005</v>
      </c>
      <c r="T76" s="63">
        <v>3090.35</v>
      </c>
      <c r="U76" s="63">
        <v>14528.81</v>
      </c>
      <c r="V76" s="63">
        <v>7090.44</v>
      </c>
      <c r="W76" s="63">
        <v>83693.31</v>
      </c>
      <c r="X76" s="63">
        <v>320214.44</v>
      </c>
      <c r="Y76" s="63">
        <v>215478.36</v>
      </c>
      <c r="Z76" s="63">
        <v>623772.06000000006</v>
      </c>
      <c r="AA76" s="63">
        <v>50086.44</v>
      </c>
      <c r="AB76" s="63">
        <v>103942.68</v>
      </c>
      <c r="AC76" s="63">
        <v>17947.68</v>
      </c>
      <c r="AD76" s="63">
        <v>0</v>
      </c>
      <c r="AE76" s="63">
        <v>13400.01</v>
      </c>
      <c r="AF76" s="63">
        <v>196071.97</v>
      </c>
      <c r="AG76" s="63">
        <v>67334.070000000007</v>
      </c>
      <c r="AH76" s="63">
        <v>118143.95</v>
      </c>
      <c r="AI76" s="63">
        <v>10075.790000000001</v>
      </c>
      <c r="AJ76" s="63">
        <v>10790.42</v>
      </c>
      <c r="AK76" s="63">
        <v>5596.42</v>
      </c>
      <c r="AL76" s="63">
        <v>6003271.8600000003</v>
      </c>
      <c r="AM76" s="63">
        <v>1385885.25</v>
      </c>
      <c r="AN76" s="63">
        <v>107952.76</v>
      </c>
      <c r="AO76" s="63">
        <v>227863.49</v>
      </c>
      <c r="AP76" s="63">
        <v>35011.69</v>
      </c>
      <c r="AQ76" s="63">
        <v>55393.37</v>
      </c>
      <c r="AR76" s="63">
        <v>760997</v>
      </c>
      <c r="AS76" s="63">
        <v>179337.96</v>
      </c>
      <c r="AT76" s="63">
        <v>258516.09</v>
      </c>
      <c r="AU76" s="63">
        <v>454564.16</v>
      </c>
      <c r="AV76" s="63">
        <v>43437.53</v>
      </c>
      <c r="AW76" s="63">
        <v>219172.03</v>
      </c>
      <c r="AX76" s="63">
        <v>53855.73</v>
      </c>
      <c r="AY76" s="63">
        <v>174683.48</v>
      </c>
      <c r="AZ76" s="63">
        <v>14637.75</v>
      </c>
      <c r="BA76" s="63">
        <v>193410.56</v>
      </c>
      <c r="BB76" s="63">
        <v>35689.47</v>
      </c>
      <c r="BC76" s="63">
        <v>200853.11</v>
      </c>
      <c r="BD76" s="63">
        <v>0</v>
      </c>
      <c r="BE76" s="63">
        <v>31163.56</v>
      </c>
      <c r="BF76" s="63">
        <v>21425.13</v>
      </c>
      <c r="BG76" s="63">
        <v>65023.95</v>
      </c>
      <c r="BH76" s="63">
        <v>0</v>
      </c>
      <c r="BI76" s="63">
        <v>1773621.82</v>
      </c>
      <c r="BJ76" s="63">
        <v>0</v>
      </c>
      <c r="BK76" s="63">
        <v>0</v>
      </c>
      <c r="BL76" s="63">
        <v>59011.08</v>
      </c>
      <c r="BM76" s="63">
        <v>135197.15</v>
      </c>
      <c r="BN76" s="63">
        <v>404081.96</v>
      </c>
      <c r="BO76" s="63">
        <v>45648.49</v>
      </c>
      <c r="BP76" s="60"/>
      <c r="BQ76" s="60"/>
      <c r="BR76" s="60"/>
      <c r="BS76" s="60"/>
      <c r="BT76" s="60"/>
      <c r="BU76" s="60"/>
      <c r="BV76" s="60"/>
      <c r="BW76" s="60"/>
      <c r="BX76" s="60"/>
    </row>
    <row r="77" spans="2:76" outlineLevel="1" x14ac:dyDescent="0.2">
      <c r="B77" s="2">
        <v>69</v>
      </c>
      <c r="C77" s="9">
        <v>6210</v>
      </c>
      <c r="D77" s="122">
        <v>65</v>
      </c>
      <c r="E77" s="9" t="s">
        <v>108</v>
      </c>
      <c r="F77" s="63"/>
      <c r="G77" s="63">
        <f t="shared" si="3"/>
        <v>0</v>
      </c>
      <c r="H77" s="11"/>
      <c r="I77" s="11"/>
      <c r="J77" s="11"/>
      <c r="K77" s="60"/>
      <c r="L77" s="174">
        <v>75</v>
      </c>
      <c r="N77" s="63">
        <v>0</v>
      </c>
      <c r="O77" s="63">
        <v>0</v>
      </c>
      <c r="P77" s="63">
        <v>0</v>
      </c>
      <c r="Q77" s="63">
        <v>0</v>
      </c>
      <c r="R77" s="63">
        <v>0</v>
      </c>
      <c r="S77" s="63">
        <v>0</v>
      </c>
      <c r="T77" s="63">
        <v>0</v>
      </c>
      <c r="U77" s="63">
        <v>0</v>
      </c>
      <c r="V77" s="63">
        <v>0</v>
      </c>
      <c r="W77" s="63">
        <v>0</v>
      </c>
      <c r="X77" s="63">
        <v>0</v>
      </c>
      <c r="Y77" s="63">
        <v>0</v>
      </c>
      <c r="Z77" s="63">
        <v>0</v>
      </c>
      <c r="AA77" s="63">
        <v>0</v>
      </c>
      <c r="AB77" s="63">
        <v>0</v>
      </c>
      <c r="AC77" s="63">
        <v>0</v>
      </c>
      <c r="AD77" s="63">
        <v>0</v>
      </c>
      <c r="AE77" s="63">
        <v>0</v>
      </c>
      <c r="AF77" s="63">
        <v>0</v>
      </c>
      <c r="AG77" s="63">
        <v>0</v>
      </c>
      <c r="AH77" s="63">
        <v>0</v>
      </c>
      <c r="AI77" s="63">
        <v>0</v>
      </c>
      <c r="AJ77" s="63">
        <v>0</v>
      </c>
      <c r="AK77" s="63">
        <v>0</v>
      </c>
      <c r="AL77" s="63">
        <v>0</v>
      </c>
      <c r="AM77" s="63">
        <v>0</v>
      </c>
      <c r="AN77" s="63">
        <v>0</v>
      </c>
      <c r="AO77" s="63">
        <v>0</v>
      </c>
      <c r="AP77" s="63">
        <v>0</v>
      </c>
      <c r="AQ77" s="63">
        <v>0</v>
      </c>
      <c r="AR77" s="63">
        <v>0</v>
      </c>
      <c r="AS77" s="63">
        <v>0</v>
      </c>
      <c r="AT77" s="63">
        <v>0</v>
      </c>
      <c r="AU77" s="63">
        <v>0</v>
      </c>
      <c r="AV77" s="63">
        <v>0</v>
      </c>
      <c r="AW77" s="63">
        <v>0</v>
      </c>
      <c r="AX77" s="63">
        <v>0</v>
      </c>
      <c r="AY77" s="63">
        <v>0</v>
      </c>
      <c r="AZ77" s="63">
        <v>0</v>
      </c>
      <c r="BA77" s="63">
        <v>0</v>
      </c>
      <c r="BB77" s="63">
        <v>0</v>
      </c>
      <c r="BC77" s="63">
        <v>0</v>
      </c>
      <c r="BD77" s="63">
        <v>0</v>
      </c>
      <c r="BE77" s="63">
        <v>0</v>
      </c>
      <c r="BF77" s="63">
        <v>0</v>
      </c>
      <c r="BG77" s="63">
        <v>0</v>
      </c>
      <c r="BH77" s="63">
        <v>0</v>
      </c>
      <c r="BI77" s="63">
        <v>0</v>
      </c>
      <c r="BJ77" s="63">
        <v>0</v>
      </c>
      <c r="BK77" s="63">
        <v>0</v>
      </c>
      <c r="BL77" s="63">
        <v>0</v>
      </c>
      <c r="BM77" s="63">
        <v>0</v>
      </c>
      <c r="BN77" s="63">
        <v>0</v>
      </c>
      <c r="BO77" s="63">
        <v>0</v>
      </c>
      <c r="BP77" s="60"/>
      <c r="BQ77" s="60"/>
      <c r="BR77" s="60"/>
      <c r="BS77" s="60"/>
      <c r="BT77" s="60"/>
      <c r="BU77" s="60"/>
      <c r="BV77" s="60"/>
      <c r="BW77" s="60"/>
      <c r="BX77" s="60"/>
    </row>
    <row r="78" spans="2:76" x14ac:dyDescent="0.2">
      <c r="B78" s="2">
        <v>70</v>
      </c>
      <c r="D78" s="2"/>
      <c r="E78" s="13" t="s">
        <v>109</v>
      </c>
      <c r="F78" s="135"/>
      <c r="G78" s="63">
        <f t="shared" si="3"/>
        <v>215478.36</v>
      </c>
      <c r="H78" s="14"/>
      <c r="I78" s="14"/>
      <c r="J78" s="14"/>
      <c r="K78" s="60"/>
      <c r="L78" s="174">
        <v>76</v>
      </c>
      <c r="N78" s="134">
        <v>0</v>
      </c>
      <c r="O78" s="134">
        <v>81967.23</v>
      </c>
      <c r="P78" s="134">
        <v>10094.24</v>
      </c>
      <c r="Q78" s="134">
        <v>297003</v>
      </c>
      <c r="R78" s="134">
        <v>29545.759999999998</v>
      </c>
      <c r="S78" s="134">
        <v>80586.880000000005</v>
      </c>
      <c r="T78" s="134">
        <v>3090.35</v>
      </c>
      <c r="U78" s="134">
        <v>14528.81</v>
      </c>
      <c r="V78" s="134">
        <v>7090.44</v>
      </c>
      <c r="W78" s="134">
        <v>83693.31</v>
      </c>
      <c r="X78" s="134">
        <v>320214.44</v>
      </c>
      <c r="Y78" s="134">
        <v>215478.36</v>
      </c>
      <c r="Z78" s="134">
        <v>623772.06000000006</v>
      </c>
      <c r="AA78" s="134">
        <v>50086.44</v>
      </c>
      <c r="AB78" s="134">
        <v>103942.68</v>
      </c>
      <c r="AC78" s="134">
        <v>17947.68</v>
      </c>
      <c r="AD78" s="134">
        <v>0</v>
      </c>
      <c r="AE78" s="134">
        <v>13400.01</v>
      </c>
      <c r="AF78" s="134">
        <v>196071.97</v>
      </c>
      <c r="AG78" s="134">
        <v>67334.070000000007</v>
      </c>
      <c r="AH78" s="134">
        <v>118143.95</v>
      </c>
      <c r="AI78" s="134">
        <v>10075.790000000001</v>
      </c>
      <c r="AJ78" s="134">
        <v>10790.42</v>
      </c>
      <c r="AK78" s="134">
        <v>5596.42</v>
      </c>
      <c r="AL78" s="134">
        <v>6003271.8600000003</v>
      </c>
      <c r="AM78" s="134">
        <v>1385885.25</v>
      </c>
      <c r="AN78" s="134">
        <v>107952.76</v>
      </c>
      <c r="AO78" s="134">
        <v>227863.49</v>
      </c>
      <c r="AP78" s="134">
        <v>35011.69</v>
      </c>
      <c r="AQ78" s="134">
        <v>55393.37</v>
      </c>
      <c r="AR78" s="134">
        <v>760997</v>
      </c>
      <c r="AS78" s="134">
        <v>179337.96</v>
      </c>
      <c r="AT78" s="134">
        <v>258516.09</v>
      </c>
      <c r="AU78" s="134">
        <v>454564.16</v>
      </c>
      <c r="AV78" s="134">
        <v>43437.53</v>
      </c>
      <c r="AW78" s="134">
        <v>219172.03</v>
      </c>
      <c r="AX78" s="134">
        <v>53855.73</v>
      </c>
      <c r="AY78" s="134">
        <v>174683.48</v>
      </c>
      <c r="AZ78" s="134">
        <v>14637.75</v>
      </c>
      <c r="BA78" s="134">
        <v>193410.56</v>
      </c>
      <c r="BB78" s="134">
        <v>35689.47</v>
      </c>
      <c r="BC78" s="134">
        <v>200853.11</v>
      </c>
      <c r="BD78" s="134">
        <v>0</v>
      </c>
      <c r="BE78" s="134">
        <v>31163.56</v>
      </c>
      <c r="BF78" s="134">
        <v>21425.13</v>
      </c>
      <c r="BG78" s="134">
        <v>65023.95</v>
      </c>
      <c r="BH78" s="134">
        <v>0</v>
      </c>
      <c r="BI78" s="134">
        <v>1773621.82</v>
      </c>
      <c r="BJ78" s="134">
        <v>0</v>
      </c>
      <c r="BK78" s="134">
        <v>0</v>
      </c>
      <c r="BL78" s="134">
        <v>59011.08</v>
      </c>
      <c r="BM78" s="134">
        <v>135197.15</v>
      </c>
      <c r="BN78" s="134">
        <v>404081.96</v>
      </c>
      <c r="BO78" s="134">
        <v>45648.49</v>
      </c>
      <c r="BP78" s="60"/>
      <c r="BQ78" s="60"/>
      <c r="BR78" s="60"/>
      <c r="BS78" s="60"/>
      <c r="BT78" s="22"/>
      <c r="BU78" s="22"/>
      <c r="BV78" s="22"/>
      <c r="BW78" s="22"/>
      <c r="BX78" s="22"/>
    </row>
    <row r="79" spans="2:76" outlineLevel="1" x14ac:dyDescent="0.2">
      <c r="B79" s="2">
        <v>71</v>
      </c>
      <c r="C79" s="9">
        <v>5515</v>
      </c>
      <c r="D79" s="122">
        <v>46</v>
      </c>
      <c r="E79" s="9" t="s">
        <v>110</v>
      </c>
      <c r="F79" s="63"/>
      <c r="G79" s="63">
        <f t="shared" si="3"/>
        <v>0</v>
      </c>
      <c r="H79" s="11"/>
      <c r="I79" s="11"/>
      <c r="J79" s="11"/>
      <c r="K79" s="60"/>
      <c r="L79" s="174">
        <v>77</v>
      </c>
      <c r="N79" s="63">
        <v>0</v>
      </c>
      <c r="O79" s="63">
        <v>0</v>
      </c>
      <c r="P79" s="63">
        <v>0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991.12</v>
      </c>
      <c r="W79" s="63">
        <v>35.01</v>
      </c>
      <c r="X79" s="63">
        <v>0</v>
      </c>
      <c r="Y79" s="63">
        <v>0</v>
      </c>
      <c r="Z79" s="63">
        <v>0</v>
      </c>
      <c r="AA79" s="63">
        <v>0</v>
      </c>
      <c r="AB79" s="63">
        <v>28586.400000000001</v>
      </c>
      <c r="AC79" s="63">
        <v>4108.5</v>
      </c>
      <c r="AD79" s="63">
        <v>0</v>
      </c>
      <c r="AE79" s="63">
        <v>0</v>
      </c>
      <c r="AF79" s="63">
        <v>0</v>
      </c>
      <c r="AG79" s="63">
        <v>0</v>
      </c>
      <c r="AH79" s="63">
        <v>0</v>
      </c>
      <c r="AI79" s="63">
        <v>7135.33</v>
      </c>
      <c r="AJ79" s="63">
        <v>0</v>
      </c>
      <c r="AK79" s="63">
        <v>0</v>
      </c>
      <c r="AL79" s="63">
        <v>0</v>
      </c>
      <c r="AM79" s="63">
        <v>0</v>
      </c>
      <c r="AN79" s="63">
        <v>0</v>
      </c>
      <c r="AO79" s="63">
        <v>0</v>
      </c>
      <c r="AP79" s="63">
        <v>0</v>
      </c>
      <c r="AQ79" s="63">
        <v>0</v>
      </c>
      <c r="AR79" s="63">
        <v>0</v>
      </c>
      <c r="AS79" s="63">
        <v>0</v>
      </c>
      <c r="AT79" s="63">
        <v>96708.86</v>
      </c>
      <c r="AU79" s="63">
        <v>0</v>
      </c>
      <c r="AV79" s="63">
        <v>0</v>
      </c>
      <c r="AW79" s="63">
        <v>0</v>
      </c>
      <c r="AX79" s="63">
        <v>0</v>
      </c>
      <c r="AY79" s="63">
        <v>0</v>
      </c>
      <c r="AZ79" s="63">
        <v>0</v>
      </c>
      <c r="BA79" s="63">
        <v>0</v>
      </c>
      <c r="BB79" s="63">
        <v>0</v>
      </c>
      <c r="BC79" s="63">
        <v>0</v>
      </c>
      <c r="BD79" s="63">
        <v>0</v>
      </c>
      <c r="BE79" s="63">
        <v>0</v>
      </c>
      <c r="BF79" s="63">
        <v>0</v>
      </c>
      <c r="BG79" s="63">
        <v>209308.63</v>
      </c>
      <c r="BH79" s="63">
        <v>0</v>
      </c>
      <c r="BI79" s="63">
        <v>0</v>
      </c>
      <c r="BJ79" s="63">
        <v>0</v>
      </c>
      <c r="BK79" s="63">
        <v>6367</v>
      </c>
      <c r="BL79" s="63">
        <v>0</v>
      </c>
      <c r="BM79" s="63">
        <v>0</v>
      </c>
      <c r="BN79" s="63">
        <v>0</v>
      </c>
      <c r="BO79" s="63">
        <v>0</v>
      </c>
      <c r="BP79" s="60"/>
      <c r="BQ79" s="60"/>
      <c r="BR79" s="60"/>
      <c r="BS79" s="60"/>
      <c r="BT79" s="60"/>
      <c r="BU79" s="60"/>
      <c r="BV79" s="60"/>
      <c r="BW79" s="60"/>
      <c r="BX79" s="60"/>
    </row>
    <row r="80" spans="2:76" x14ac:dyDescent="0.2">
      <c r="B80" s="2">
        <v>72</v>
      </c>
      <c r="D80" s="12"/>
      <c r="E80" s="13" t="s">
        <v>111</v>
      </c>
      <c r="F80" s="135"/>
      <c r="G80" s="63">
        <f t="shared" si="3"/>
        <v>0</v>
      </c>
      <c r="H80" s="14"/>
      <c r="I80" s="14"/>
      <c r="J80" s="14"/>
      <c r="K80" s="60"/>
      <c r="L80" s="174">
        <v>78</v>
      </c>
      <c r="N80" s="134">
        <v>0</v>
      </c>
      <c r="O80" s="134">
        <v>0</v>
      </c>
      <c r="P80" s="134">
        <v>0</v>
      </c>
      <c r="Q80" s="134">
        <v>0</v>
      </c>
      <c r="R80" s="134">
        <v>0</v>
      </c>
      <c r="S80" s="134">
        <v>0</v>
      </c>
      <c r="T80" s="134">
        <v>0</v>
      </c>
      <c r="U80" s="134">
        <v>0</v>
      </c>
      <c r="V80" s="134">
        <v>991.12</v>
      </c>
      <c r="W80" s="134">
        <v>35.01</v>
      </c>
      <c r="X80" s="134">
        <v>0</v>
      </c>
      <c r="Y80" s="134">
        <v>0</v>
      </c>
      <c r="Z80" s="134">
        <v>0</v>
      </c>
      <c r="AA80" s="134">
        <v>0</v>
      </c>
      <c r="AB80" s="134">
        <v>28586.400000000001</v>
      </c>
      <c r="AC80" s="134">
        <v>4108.5</v>
      </c>
      <c r="AD80" s="134">
        <v>0</v>
      </c>
      <c r="AE80" s="134">
        <v>0</v>
      </c>
      <c r="AF80" s="134">
        <v>0</v>
      </c>
      <c r="AG80" s="134">
        <v>0</v>
      </c>
      <c r="AH80" s="134">
        <v>0</v>
      </c>
      <c r="AI80" s="134">
        <v>7135.33</v>
      </c>
      <c r="AJ80" s="134">
        <v>0</v>
      </c>
      <c r="AK80" s="134">
        <v>0</v>
      </c>
      <c r="AL80" s="134">
        <v>0</v>
      </c>
      <c r="AM80" s="134">
        <v>0</v>
      </c>
      <c r="AN80" s="134">
        <v>0</v>
      </c>
      <c r="AO80" s="134">
        <v>0</v>
      </c>
      <c r="AP80" s="134">
        <v>0</v>
      </c>
      <c r="AQ80" s="134">
        <v>0</v>
      </c>
      <c r="AR80" s="134">
        <v>0</v>
      </c>
      <c r="AS80" s="134">
        <v>0</v>
      </c>
      <c r="AT80" s="134">
        <v>96708.86</v>
      </c>
      <c r="AU80" s="134">
        <v>0</v>
      </c>
      <c r="AV80" s="134">
        <v>0</v>
      </c>
      <c r="AW80" s="134">
        <v>0</v>
      </c>
      <c r="AX80" s="134">
        <v>0</v>
      </c>
      <c r="AY80" s="134">
        <v>0</v>
      </c>
      <c r="AZ80" s="134">
        <v>0</v>
      </c>
      <c r="BA80" s="134">
        <v>0</v>
      </c>
      <c r="BB80" s="134">
        <v>0</v>
      </c>
      <c r="BC80" s="134">
        <v>0</v>
      </c>
      <c r="BD80" s="134">
        <v>0</v>
      </c>
      <c r="BE80" s="134">
        <v>0</v>
      </c>
      <c r="BF80" s="134">
        <v>0</v>
      </c>
      <c r="BG80" s="134">
        <v>209308.63</v>
      </c>
      <c r="BH80" s="134">
        <v>0</v>
      </c>
      <c r="BI80" s="134">
        <v>0</v>
      </c>
      <c r="BJ80" s="134">
        <v>0</v>
      </c>
      <c r="BK80" s="134">
        <v>6367</v>
      </c>
      <c r="BL80" s="134">
        <v>0</v>
      </c>
      <c r="BM80" s="134">
        <v>0</v>
      </c>
      <c r="BN80" s="134">
        <v>0</v>
      </c>
      <c r="BO80" s="134">
        <v>0</v>
      </c>
      <c r="BP80" s="60"/>
      <c r="BQ80" s="60"/>
      <c r="BR80" s="60"/>
      <c r="BS80" s="60"/>
      <c r="BT80" s="22"/>
      <c r="BU80" s="22"/>
      <c r="BV80" s="22"/>
      <c r="BW80" s="22"/>
      <c r="BX80" s="22"/>
    </row>
    <row r="81" spans="2:76" x14ac:dyDescent="0.2">
      <c r="B81" s="2">
        <v>73</v>
      </c>
      <c r="E81" s="13" t="s">
        <v>113</v>
      </c>
      <c r="F81" s="135"/>
      <c r="G81" s="63">
        <f t="shared" si="3"/>
        <v>15993375.58</v>
      </c>
      <c r="H81" s="230">
        <v>17245086.349999998</v>
      </c>
      <c r="I81" s="230">
        <f>'Model Input back-up'!D50</f>
        <v>18695670.68</v>
      </c>
      <c r="J81" s="230">
        <f>'Model Input back-up'!E50</f>
        <v>20488479</v>
      </c>
      <c r="L81" s="174">
        <v>79</v>
      </c>
      <c r="N81" s="135">
        <v>275553471.30400002</v>
      </c>
      <c r="O81" s="135">
        <v>13796191.23</v>
      </c>
      <c r="P81" s="135">
        <v>1188653.3</v>
      </c>
      <c r="Q81" s="135">
        <v>13614901</v>
      </c>
      <c r="R81" s="135">
        <v>23087139.302600004</v>
      </c>
      <c r="S81" s="135">
        <v>10650777.930000002</v>
      </c>
      <c r="T81" s="135">
        <v>2755926.14</v>
      </c>
      <c r="U81" s="135">
        <v>936003.68</v>
      </c>
      <c r="V81" s="135">
        <v>789497.0199999999</v>
      </c>
      <c r="W81" s="135">
        <v>4121911.2559999996</v>
      </c>
      <c r="X81" s="135">
        <v>46592767.339999996</v>
      </c>
      <c r="Y81" s="135">
        <v>15993375.58</v>
      </c>
      <c r="Z81" s="135">
        <v>28177129.220000003</v>
      </c>
      <c r="AA81" s="135">
        <v>6008319.9800000004</v>
      </c>
      <c r="AB81" s="135">
        <v>8140315.8900000006</v>
      </c>
      <c r="AC81" s="135">
        <v>8601207.1099999994</v>
      </c>
      <c r="AD81" s="135">
        <v>7311301.5099999998</v>
      </c>
      <c r="AE81" s="135">
        <v>2021809.78</v>
      </c>
      <c r="AF81" s="135">
        <v>16051010.260000002</v>
      </c>
      <c r="AG81" s="135">
        <v>4016312.6199999996</v>
      </c>
      <c r="AH81" s="135">
        <v>7609128.9900000012</v>
      </c>
      <c r="AI81" s="135">
        <v>1276536.8400000001</v>
      </c>
      <c r="AJ81" s="135">
        <v>580492.95000000007</v>
      </c>
      <c r="AK81" s="135">
        <v>1520243.63</v>
      </c>
      <c r="AL81" s="135">
        <v>686529155.50999999</v>
      </c>
      <c r="AM81" s="135">
        <v>108105111.98</v>
      </c>
      <c r="AN81" s="135">
        <v>7967768.9399999995</v>
      </c>
      <c r="AO81" s="135">
        <v>8001855.7999999998</v>
      </c>
      <c r="AP81" s="135">
        <v>3107067.3299999996</v>
      </c>
      <c r="AQ81" s="135">
        <v>5756944.1399999997</v>
      </c>
      <c r="AR81" s="135">
        <v>44137276.230000004</v>
      </c>
      <c r="AS81" s="135">
        <v>11721468.040000001</v>
      </c>
      <c r="AT81" s="135">
        <v>14029567.879999999</v>
      </c>
      <c r="AU81" s="135">
        <v>19973523.73</v>
      </c>
      <c r="AV81" s="135">
        <v>3393104.7499999995</v>
      </c>
      <c r="AW81" s="135">
        <v>8462976.6600000001</v>
      </c>
      <c r="AX81" s="135">
        <v>3207359.4799999995</v>
      </c>
      <c r="AY81" s="135">
        <v>20011804.649999999</v>
      </c>
      <c r="AZ81" s="135">
        <v>3634635.9700000007</v>
      </c>
      <c r="BA81" s="135">
        <v>14608276.699999999</v>
      </c>
      <c r="BB81" s="135">
        <v>4073168.94</v>
      </c>
      <c r="BC81" s="135">
        <v>12775277.26</v>
      </c>
      <c r="BD81" s="135">
        <v>1574878.66</v>
      </c>
      <c r="BE81" s="135">
        <v>2720496.58</v>
      </c>
      <c r="BF81" s="135">
        <v>1554899.4799999995</v>
      </c>
      <c r="BG81" s="135">
        <v>19064250.879999999</v>
      </c>
      <c r="BH81" s="135">
        <v>2846612.13</v>
      </c>
      <c r="BI81" s="135">
        <v>273798049.46999997</v>
      </c>
      <c r="BJ81" s="135">
        <v>3443696.5</v>
      </c>
      <c r="BK81" s="135">
        <v>7111430.8300000001</v>
      </c>
      <c r="BL81" s="135">
        <v>2312915.6900000004</v>
      </c>
      <c r="BM81" s="135">
        <v>6439079.2400000002</v>
      </c>
      <c r="BN81" s="135">
        <v>41470116.149999999</v>
      </c>
      <c r="BO81" s="135">
        <v>32840417.699999999</v>
      </c>
      <c r="BP81" s="60"/>
      <c r="BQ81" s="60"/>
      <c r="BR81" s="60"/>
      <c r="BS81" s="60"/>
    </row>
    <row r="82" spans="2:76" x14ac:dyDescent="0.2">
      <c r="B82" s="2">
        <v>74</v>
      </c>
      <c r="E82" s="13"/>
      <c r="F82" s="63"/>
      <c r="G82" s="15"/>
      <c r="H82" s="15"/>
      <c r="I82" s="15"/>
      <c r="J82" s="15"/>
      <c r="K82" s="164"/>
      <c r="L82" s="174">
        <v>80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0"/>
      <c r="BQ82" s="60"/>
      <c r="BR82" s="60"/>
      <c r="BS82" s="60"/>
      <c r="BT82" s="15"/>
      <c r="BU82" s="15"/>
      <c r="BV82" s="15"/>
      <c r="BW82" s="15"/>
      <c r="BX82" s="15"/>
    </row>
    <row r="83" spans="2:76" x14ac:dyDescent="0.2">
      <c r="B83" s="2">
        <v>75</v>
      </c>
      <c r="C83" s="8" t="s">
        <v>114</v>
      </c>
      <c r="F83" s="63"/>
      <c r="L83" s="174">
        <v>81</v>
      </c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0"/>
      <c r="BQ83" s="60"/>
      <c r="BR83" s="60"/>
      <c r="BS83" s="60"/>
    </row>
    <row r="84" spans="2:76" outlineLevel="1" x14ac:dyDescent="0.2">
      <c r="B84" s="2">
        <v>76</v>
      </c>
      <c r="C84" s="9">
        <v>5014</v>
      </c>
      <c r="E84" s="9">
        <v>5014</v>
      </c>
      <c r="F84" s="63"/>
      <c r="G84" s="63">
        <f t="shared" ref="G84:G89" si="4">HLOOKUP($E$3,$M$3:$BU$269,L84,FALSE)</f>
        <v>0</v>
      </c>
      <c r="H84" s="6"/>
      <c r="I84" s="6"/>
      <c r="J84" s="6"/>
      <c r="K84" s="63"/>
      <c r="L84" s="174">
        <v>82</v>
      </c>
      <c r="N84" s="63">
        <v>0</v>
      </c>
      <c r="O84" s="63">
        <v>0</v>
      </c>
      <c r="P84" s="63">
        <v>0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3">
        <v>0</v>
      </c>
      <c r="X84" s="63">
        <v>28701.65</v>
      </c>
      <c r="Y84" s="63">
        <v>0</v>
      </c>
      <c r="Z84" s="63">
        <v>273108.51</v>
      </c>
      <c r="AA84" s="63">
        <v>0</v>
      </c>
      <c r="AB84" s="63">
        <v>0</v>
      </c>
      <c r="AC84" s="63">
        <v>0</v>
      </c>
      <c r="AD84" s="63">
        <v>168854.69</v>
      </c>
      <c r="AE84" s="63">
        <v>47355.41</v>
      </c>
      <c r="AF84" s="63">
        <v>0</v>
      </c>
      <c r="AG84" s="63">
        <v>11208.52</v>
      </c>
      <c r="AH84" s="63">
        <v>14199.34</v>
      </c>
      <c r="AI84" s="63">
        <v>0</v>
      </c>
      <c r="AJ84" s="63">
        <v>0</v>
      </c>
      <c r="AK84" s="63">
        <v>55692.29</v>
      </c>
      <c r="AL84" s="63">
        <v>477108.32</v>
      </c>
      <c r="AM84" s="63">
        <v>344571.68</v>
      </c>
      <c r="AN84" s="63">
        <v>0</v>
      </c>
      <c r="AO84" s="63">
        <v>0</v>
      </c>
      <c r="AP84" s="63">
        <v>0</v>
      </c>
      <c r="AQ84" s="63">
        <v>0</v>
      </c>
      <c r="AR84" s="63">
        <v>0</v>
      </c>
      <c r="AS84" s="63">
        <v>0</v>
      </c>
      <c r="AT84" s="63">
        <v>0</v>
      </c>
      <c r="AU84" s="63">
        <v>4660.63</v>
      </c>
      <c r="AV84" s="63">
        <v>1015.78</v>
      </c>
      <c r="AW84" s="63">
        <v>0</v>
      </c>
      <c r="AX84" s="63">
        <v>0</v>
      </c>
      <c r="AY84" s="63">
        <v>167622.23000000001</v>
      </c>
      <c r="AZ84" s="63">
        <v>0</v>
      </c>
      <c r="BA84" s="63">
        <v>0</v>
      </c>
      <c r="BB84" s="63">
        <v>0</v>
      </c>
      <c r="BC84" s="63">
        <v>21565.4</v>
      </c>
      <c r="BD84" s="63">
        <v>0</v>
      </c>
      <c r="BE84" s="63">
        <v>0</v>
      </c>
      <c r="BF84" s="63">
        <v>0</v>
      </c>
      <c r="BG84" s="63">
        <v>0</v>
      </c>
      <c r="BH84" s="63">
        <v>0</v>
      </c>
      <c r="BI84" s="63">
        <v>168270.34</v>
      </c>
      <c r="BJ84" s="63">
        <v>0</v>
      </c>
      <c r="BK84" s="63">
        <v>0</v>
      </c>
      <c r="BL84" s="63">
        <v>0</v>
      </c>
      <c r="BM84" s="63">
        <v>0</v>
      </c>
      <c r="BN84" s="63">
        <v>649781.22</v>
      </c>
      <c r="BO84" s="63">
        <v>0</v>
      </c>
      <c r="BP84" s="60"/>
      <c r="BQ84" s="60"/>
      <c r="BR84" s="60"/>
      <c r="BS84" s="60"/>
      <c r="BT84" s="6"/>
      <c r="BU84" s="6"/>
      <c r="BV84" s="6"/>
      <c r="BW84" s="6"/>
      <c r="BX84" s="6"/>
    </row>
    <row r="85" spans="2:76" outlineLevel="1" x14ac:dyDescent="0.2">
      <c r="B85" s="2">
        <v>77</v>
      </c>
      <c r="C85" s="9">
        <v>5015</v>
      </c>
      <c r="E85" s="9">
        <v>5015</v>
      </c>
      <c r="F85" s="63"/>
      <c r="G85" s="63">
        <f t="shared" si="4"/>
        <v>0</v>
      </c>
      <c r="H85" s="6"/>
      <c r="I85" s="6"/>
      <c r="J85" s="6"/>
      <c r="K85" s="63"/>
      <c r="L85" s="174">
        <v>83</v>
      </c>
      <c r="N85" s="63">
        <v>0</v>
      </c>
      <c r="O85" s="63">
        <v>0</v>
      </c>
      <c r="P85" s="63">
        <v>0</v>
      </c>
      <c r="Q85" s="63">
        <v>0</v>
      </c>
      <c r="R85" s="63">
        <v>0</v>
      </c>
      <c r="S85" s="63">
        <v>0</v>
      </c>
      <c r="T85" s="63">
        <v>0</v>
      </c>
      <c r="U85" s="63">
        <v>0</v>
      </c>
      <c r="V85" s="63">
        <v>0</v>
      </c>
      <c r="W85" s="63">
        <v>0</v>
      </c>
      <c r="X85" s="63">
        <v>127497.53</v>
      </c>
      <c r="Y85" s="63">
        <v>0</v>
      </c>
      <c r="Z85" s="63">
        <v>21105.599999999999</v>
      </c>
      <c r="AA85" s="63">
        <v>0</v>
      </c>
      <c r="AB85" s="63">
        <v>0</v>
      </c>
      <c r="AC85" s="63">
        <v>0</v>
      </c>
      <c r="AD85" s="63">
        <v>59303.93</v>
      </c>
      <c r="AE85" s="63">
        <v>20329.63</v>
      </c>
      <c r="AF85" s="63">
        <v>0</v>
      </c>
      <c r="AG85" s="63">
        <v>79043.520000000004</v>
      </c>
      <c r="AH85" s="63">
        <v>18067.18</v>
      </c>
      <c r="AI85" s="63">
        <v>0</v>
      </c>
      <c r="AJ85" s="63">
        <v>0</v>
      </c>
      <c r="AK85" s="63">
        <v>15581.57</v>
      </c>
      <c r="AL85" s="63">
        <v>125952.69</v>
      </c>
      <c r="AM85" s="63">
        <v>73190.710000000006</v>
      </c>
      <c r="AN85" s="63">
        <v>0</v>
      </c>
      <c r="AO85" s="63">
        <v>0</v>
      </c>
      <c r="AP85" s="63">
        <v>0</v>
      </c>
      <c r="AQ85" s="63">
        <v>0</v>
      </c>
      <c r="AR85" s="63">
        <v>0</v>
      </c>
      <c r="AS85" s="63">
        <v>0</v>
      </c>
      <c r="AT85" s="63">
        <v>0</v>
      </c>
      <c r="AU85" s="63">
        <v>137899.24</v>
      </c>
      <c r="AV85" s="63">
        <v>810.61</v>
      </c>
      <c r="AW85" s="63">
        <v>0</v>
      </c>
      <c r="AX85" s="63">
        <v>0</v>
      </c>
      <c r="AY85" s="63">
        <v>61045.77</v>
      </c>
      <c r="AZ85" s="63">
        <v>0</v>
      </c>
      <c r="BA85" s="63">
        <v>0</v>
      </c>
      <c r="BB85" s="63">
        <v>0</v>
      </c>
      <c r="BC85" s="63">
        <v>12780.25</v>
      </c>
      <c r="BD85" s="63">
        <v>0</v>
      </c>
      <c r="BE85" s="63">
        <v>0</v>
      </c>
      <c r="BF85" s="63">
        <v>0</v>
      </c>
      <c r="BG85" s="63">
        <v>4642.5200000000004</v>
      </c>
      <c r="BH85" s="63">
        <v>0</v>
      </c>
      <c r="BI85" s="63">
        <v>34137.35</v>
      </c>
      <c r="BJ85" s="63">
        <v>0</v>
      </c>
      <c r="BK85" s="63">
        <v>0</v>
      </c>
      <c r="BL85" s="63">
        <v>0</v>
      </c>
      <c r="BM85" s="63">
        <v>0</v>
      </c>
      <c r="BN85" s="63">
        <v>718191.43</v>
      </c>
      <c r="BO85" s="63">
        <v>295107.28000000003</v>
      </c>
      <c r="BP85" s="60"/>
      <c r="BQ85" s="60"/>
      <c r="BR85" s="60"/>
      <c r="BS85" s="60"/>
      <c r="BT85" s="6"/>
      <c r="BU85" s="6"/>
      <c r="BV85" s="6"/>
      <c r="BW85" s="6"/>
      <c r="BX85" s="6"/>
    </row>
    <row r="86" spans="2:76" outlineLevel="1" x14ac:dyDescent="0.2">
      <c r="B86" s="2">
        <v>78</v>
      </c>
      <c r="C86" s="9">
        <v>5112</v>
      </c>
      <c r="E86" s="9">
        <v>5112</v>
      </c>
      <c r="F86" s="63"/>
      <c r="G86" s="63">
        <f t="shared" si="4"/>
        <v>0</v>
      </c>
      <c r="H86" s="6"/>
      <c r="I86" s="6"/>
      <c r="J86" s="6"/>
      <c r="K86" s="63"/>
      <c r="L86" s="174">
        <v>84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0</v>
      </c>
      <c r="T86" s="63">
        <v>0</v>
      </c>
      <c r="U86" s="63">
        <v>0</v>
      </c>
      <c r="V86" s="63">
        <v>0</v>
      </c>
      <c r="W86" s="63">
        <v>0</v>
      </c>
      <c r="X86" s="63">
        <v>3476.38</v>
      </c>
      <c r="Y86" s="63">
        <v>0</v>
      </c>
      <c r="Z86" s="63">
        <v>435074.42</v>
      </c>
      <c r="AA86" s="63">
        <v>0</v>
      </c>
      <c r="AB86" s="63">
        <v>0</v>
      </c>
      <c r="AC86" s="63">
        <v>0</v>
      </c>
      <c r="AD86" s="63">
        <v>77604.789999999994</v>
      </c>
      <c r="AE86" s="63">
        <v>54923.95</v>
      </c>
      <c r="AF86" s="63">
        <v>0</v>
      </c>
      <c r="AG86" s="63">
        <v>36916.800000000003</v>
      </c>
      <c r="AH86" s="63">
        <v>0</v>
      </c>
      <c r="AI86" s="63">
        <v>0</v>
      </c>
      <c r="AJ86" s="63">
        <v>0</v>
      </c>
      <c r="AK86" s="63">
        <v>0</v>
      </c>
      <c r="AL86" s="63">
        <v>1302237.6100000001</v>
      </c>
      <c r="AM86" s="63">
        <v>925407.99</v>
      </c>
      <c r="AN86" s="63">
        <v>0</v>
      </c>
      <c r="AO86" s="63">
        <v>0</v>
      </c>
      <c r="AP86" s="63">
        <v>0</v>
      </c>
      <c r="AQ86" s="63">
        <v>0</v>
      </c>
      <c r="AR86" s="63">
        <v>0</v>
      </c>
      <c r="AS86" s="63">
        <v>0</v>
      </c>
      <c r="AT86" s="63">
        <v>0</v>
      </c>
      <c r="AU86" s="63">
        <v>4922.16</v>
      </c>
      <c r="AV86" s="63">
        <v>24214.71</v>
      </c>
      <c r="AW86" s="63">
        <v>0</v>
      </c>
      <c r="AX86" s="63">
        <v>0</v>
      </c>
      <c r="AY86" s="63">
        <v>173819.42</v>
      </c>
      <c r="AZ86" s="63">
        <v>0</v>
      </c>
      <c r="BA86" s="63">
        <v>0</v>
      </c>
      <c r="BB86" s="63">
        <v>0</v>
      </c>
      <c r="BC86" s="63">
        <v>112744.25</v>
      </c>
      <c r="BD86" s="63">
        <v>0</v>
      </c>
      <c r="BE86" s="63">
        <v>0</v>
      </c>
      <c r="BF86" s="63">
        <v>0</v>
      </c>
      <c r="BG86" s="63">
        <v>6294.61</v>
      </c>
      <c r="BH86" s="63">
        <v>0</v>
      </c>
      <c r="BI86" s="63">
        <v>1040806.54</v>
      </c>
      <c r="BJ86" s="63">
        <v>0</v>
      </c>
      <c r="BK86" s="63">
        <v>0</v>
      </c>
      <c r="BL86" s="63">
        <v>0</v>
      </c>
      <c r="BM86" s="63">
        <v>0</v>
      </c>
      <c r="BN86" s="63">
        <v>820343.89</v>
      </c>
      <c r="BO86" s="63">
        <v>6633.9</v>
      </c>
      <c r="BP86" s="60"/>
      <c r="BQ86" s="60"/>
      <c r="BR86" s="60"/>
      <c r="BS86" s="60"/>
      <c r="BT86" s="6"/>
      <c r="BU86" s="6"/>
      <c r="BV86" s="6"/>
      <c r="BW86" s="6"/>
      <c r="BX86" s="6"/>
    </row>
    <row r="87" spans="2:76" x14ac:dyDescent="0.2">
      <c r="B87" s="2">
        <v>79</v>
      </c>
      <c r="E87" s="9" t="s">
        <v>116</v>
      </c>
      <c r="F87" s="63"/>
      <c r="G87" s="63">
        <f t="shared" si="4"/>
        <v>0</v>
      </c>
      <c r="H87" s="16"/>
      <c r="I87" s="16"/>
      <c r="J87" s="16"/>
      <c r="K87" s="63"/>
      <c r="L87" s="174">
        <v>85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0</v>
      </c>
      <c r="X87" s="6">
        <v>159675.56</v>
      </c>
      <c r="Y87" s="6">
        <v>0</v>
      </c>
      <c r="Z87" s="6">
        <v>729288.53</v>
      </c>
      <c r="AA87" s="6">
        <v>0</v>
      </c>
      <c r="AB87" s="6">
        <v>0</v>
      </c>
      <c r="AC87" s="6">
        <v>0</v>
      </c>
      <c r="AD87" s="6">
        <v>305763.40999999997</v>
      </c>
      <c r="AE87" s="6">
        <v>122608.99</v>
      </c>
      <c r="AF87" s="6">
        <v>0</v>
      </c>
      <c r="AG87" s="6">
        <v>127168.84000000001</v>
      </c>
      <c r="AH87" s="6">
        <v>32266.52</v>
      </c>
      <c r="AI87" s="6">
        <v>0</v>
      </c>
      <c r="AJ87" s="6">
        <v>0</v>
      </c>
      <c r="AK87" s="6">
        <v>71273.86</v>
      </c>
      <c r="AL87" s="6">
        <v>1905298.62</v>
      </c>
      <c r="AM87" s="6">
        <v>1343170.38</v>
      </c>
      <c r="AN87" s="6">
        <v>0</v>
      </c>
      <c r="AO87" s="6">
        <v>0</v>
      </c>
      <c r="AP87" s="6">
        <v>0</v>
      </c>
      <c r="AQ87" s="6">
        <v>0</v>
      </c>
      <c r="AR87" s="6">
        <v>0</v>
      </c>
      <c r="AS87" s="6">
        <v>0</v>
      </c>
      <c r="AT87" s="6">
        <v>0</v>
      </c>
      <c r="AU87" s="6">
        <v>147482.03</v>
      </c>
      <c r="AV87" s="6">
        <v>26041.1</v>
      </c>
      <c r="AW87" s="6">
        <v>0</v>
      </c>
      <c r="AX87" s="6">
        <v>0</v>
      </c>
      <c r="AY87" s="6">
        <v>402487.42000000004</v>
      </c>
      <c r="AZ87" s="6">
        <v>0</v>
      </c>
      <c r="BA87" s="6">
        <v>0</v>
      </c>
      <c r="BB87" s="6">
        <v>0</v>
      </c>
      <c r="BC87" s="6">
        <v>147089.9</v>
      </c>
      <c r="BD87" s="6">
        <v>0</v>
      </c>
      <c r="BE87" s="6">
        <v>0</v>
      </c>
      <c r="BF87" s="6">
        <v>0</v>
      </c>
      <c r="BG87" s="6">
        <v>10937.130000000001</v>
      </c>
      <c r="BH87" s="6">
        <v>0</v>
      </c>
      <c r="BI87" s="6">
        <v>1243214.23</v>
      </c>
      <c r="BJ87" s="6">
        <v>0</v>
      </c>
      <c r="BK87" s="6">
        <v>0</v>
      </c>
      <c r="BL87" s="6">
        <v>0</v>
      </c>
      <c r="BM87" s="6">
        <v>0</v>
      </c>
      <c r="BN87" s="6">
        <v>2188316.54</v>
      </c>
      <c r="BO87" s="6">
        <v>301741.18000000005</v>
      </c>
      <c r="BP87" s="60"/>
      <c r="BQ87" s="60"/>
      <c r="BR87" s="60"/>
      <c r="BS87" s="60"/>
      <c r="BT87" s="6"/>
      <c r="BU87" s="6"/>
      <c r="BV87" s="6"/>
      <c r="BW87" s="6"/>
      <c r="BX87" s="6"/>
    </row>
    <row r="88" spans="2:76" ht="13.5" thickBot="1" x14ac:dyDescent="0.25">
      <c r="B88" s="2">
        <v>80</v>
      </c>
      <c r="E88" s="9" t="s">
        <v>38</v>
      </c>
      <c r="F88" s="63"/>
      <c r="G88" s="63">
        <f t="shared" si="4"/>
        <v>189278.46</v>
      </c>
      <c r="H88" s="16">
        <v>203763.34</v>
      </c>
      <c r="I88" s="16">
        <v>208589</v>
      </c>
      <c r="J88" s="16">
        <f>I88</f>
        <v>208589</v>
      </c>
      <c r="K88" s="63"/>
      <c r="L88" s="174">
        <v>86</v>
      </c>
      <c r="N88" s="6">
        <v>187243.35999999996</v>
      </c>
      <c r="O88" s="6">
        <v>0</v>
      </c>
      <c r="P88" s="6">
        <v>0</v>
      </c>
      <c r="Q88" s="6">
        <v>69863.920000000013</v>
      </c>
      <c r="R88" s="6">
        <v>0</v>
      </c>
      <c r="S88" s="6">
        <v>4560.3100000000004</v>
      </c>
      <c r="T88" s="6">
        <v>48800.340000000004</v>
      </c>
      <c r="U88" s="6">
        <v>0</v>
      </c>
      <c r="V88" s="6">
        <v>4977.9000000000005</v>
      </c>
      <c r="W88" s="6">
        <v>30423.730000000007</v>
      </c>
      <c r="X88" s="6">
        <v>354612.62</v>
      </c>
      <c r="Y88" s="6">
        <v>189278.46</v>
      </c>
      <c r="Z88" s="6">
        <v>0</v>
      </c>
      <c r="AA88" s="6">
        <v>59995.970000000016</v>
      </c>
      <c r="AB88" s="6">
        <v>38396.899999999994</v>
      </c>
      <c r="AC88" s="6">
        <v>23510.650000000005</v>
      </c>
      <c r="AD88" s="6">
        <v>40965.719999999994</v>
      </c>
      <c r="AE88" s="6">
        <v>0</v>
      </c>
      <c r="AF88" s="6">
        <v>51885.189999999988</v>
      </c>
      <c r="AG88" s="6">
        <v>0</v>
      </c>
      <c r="AH88" s="6">
        <v>0</v>
      </c>
      <c r="AI88" s="6">
        <v>9955.8000000000011</v>
      </c>
      <c r="AJ88" s="6">
        <v>98879.010000000009</v>
      </c>
      <c r="AK88" s="6">
        <v>4977.9000000000005</v>
      </c>
      <c r="AL88" s="6">
        <v>0</v>
      </c>
      <c r="AM88" s="6">
        <v>126267.3545</v>
      </c>
      <c r="AN88" s="6">
        <v>121164.84</v>
      </c>
      <c r="AO88" s="6">
        <v>0</v>
      </c>
      <c r="AP88" s="6">
        <v>0</v>
      </c>
      <c r="AQ88" s="6">
        <v>329018.41999999987</v>
      </c>
      <c r="AR88" s="6">
        <v>20804.300000000003</v>
      </c>
      <c r="AS88" s="6">
        <v>0</v>
      </c>
      <c r="AT88" s="6">
        <v>70095.73000000001</v>
      </c>
      <c r="AU88" s="6">
        <v>116650.2</v>
      </c>
      <c r="AV88" s="6">
        <v>0</v>
      </c>
      <c r="AW88" s="6">
        <v>109985.25049999999</v>
      </c>
      <c r="AX88" s="6">
        <v>96683.310000000012</v>
      </c>
      <c r="AY88" s="6">
        <v>0</v>
      </c>
      <c r="AZ88" s="6">
        <v>52719.380000000005</v>
      </c>
      <c r="BA88" s="6">
        <v>0</v>
      </c>
      <c r="BB88" s="6">
        <v>81072.360000000015</v>
      </c>
      <c r="BC88" s="6">
        <v>0</v>
      </c>
      <c r="BD88" s="6">
        <v>14933.700000000003</v>
      </c>
      <c r="BE88" s="6">
        <v>43350.460000000006</v>
      </c>
      <c r="BF88" s="6">
        <v>9955.8000000000011</v>
      </c>
      <c r="BG88" s="6">
        <v>0</v>
      </c>
      <c r="BH88" s="6">
        <v>0</v>
      </c>
      <c r="BI88" s="6">
        <v>0</v>
      </c>
      <c r="BJ88" s="6">
        <v>17803.349999999999</v>
      </c>
      <c r="BK88" s="6">
        <v>0</v>
      </c>
      <c r="BL88" s="6">
        <v>7155.3999999999987</v>
      </c>
      <c r="BM88" s="6">
        <v>108945.4</v>
      </c>
      <c r="BN88" s="6">
        <v>10464.560000000005</v>
      </c>
      <c r="BO88" s="6">
        <v>0</v>
      </c>
      <c r="BP88" s="60"/>
      <c r="BQ88" s="60"/>
      <c r="BR88" s="60"/>
      <c r="BS88" s="60"/>
      <c r="BT88" s="6"/>
      <c r="BU88" s="6"/>
      <c r="BV88" s="6"/>
      <c r="BW88" s="6"/>
      <c r="BX88" s="6"/>
    </row>
    <row r="89" spans="2:76" ht="13.5" thickBot="1" x14ac:dyDescent="0.25">
      <c r="B89" s="2">
        <v>81</v>
      </c>
      <c r="E89" s="9" t="s">
        <v>182</v>
      </c>
      <c r="F89" s="63"/>
      <c r="G89" s="63">
        <f t="shared" si="4"/>
        <v>16182654.040000001</v>
      </c>
      <c r="H89" s="109">
        <f>H81+H88</f>
        <v>17448849.689999998</v>
      </c>
      <c r="I89" s="110">
        <f t="shared" ref="I89:J89" si="5">I81+I88</f>
        <v>18904259.68</v>
      </c>
      <c r="J89" s="110">
        <f t="shared" si="5"/>
        <v>20697068</v>
      </c>
      <c r="K89" s="38">
        <v>11</v>
      </c>
      <c r="L89" s="174">
        <v>87</v>
      </c>
      <c r="N89" s="135">
        <v>275740714.66400003</v>
      </c>
      <c r="O89" s="135">
        <v>13796191.23</v>
      </c>
      <c r="P89" s="135">
        <v>1188653.3</v>
      </c>
      <c r="Q89" s="135">
        <v>13684764.92</v>
      </c>
      <c r="R89" s="135">
        <v>23087139.302600004</v>
      </c>
      <c r="S89" s="135">
        <v>10655338.240000002</v>
      </c>
      <c r="T89" s="135">
        <v>2804726.48</v>
      </c>
      <c r="U89" s="135">
        <v>936003.68</v>
      </c>
      <c r="V89" s="135">
        <v>794474.91999999993</v>
      </c>
      <c r="W89" s="135">
        <v>4152334.9859999996</v>
      </c>
      <c r="X89" s="135">
        <v>46787704.399999991</v>
      </c>
      <c r="Y89" s="135">
        <v>16182654.040000001</v>
      </c>
      <c r="Z89" s="135">
        <v>27447840.690000001</v>
      </c>
      <c r="AA89" s="135">
        <v>6068315.9500000002</v>
      </c>
      <c r="AB89" s="135">
        <v>8178712.790000001</v>
      </c>
      <c r="AC89" s="135">
        <v>8624717.7599999998</v>
      </c>
      <c r="AD89" s="135">
        <v>7046503.8199999994</v>
      </c>
      <c r="AE89" s="135">
        <v>1899200.79</v>
      </c>
      <c r="AF89" s="135">
        <v>16102895.450000001</v>
      </c>
      <c r="AG89" s="135">
        <v>3889143.78</v>
      </c>
      <c r="AH89" s="135">
        <v>7576862.4700000016</v>
      </c>
      <c r="AI89" s="135">
        <v>1286492.6400000001</v>
      </c>
      <c r="AJ89" s="135">
        <v>679371.96000000008</v>
      </c>
      <c r="AK89" s="135">
        <v>1453947.6699999997</v>
      </c>
      <c r="AL89" s="135">
        <v>684623856.88999999</v>
      </c>
      <c r="AM89" s="135">
        <v>106888208.9545</v>
      </c>
      <c r="AN89" s="135">
        <v>8088933.7799999993</v>
      </c>
      <c r="AO89" s="135">
        <v>8001855.7999999998</v>
      </c>
      <c r="AP89" s="135">
        <v>3107067.3299999996</v>
      </c>
      <c r="AQ89" s="135">
        <v>6085962.5599999996</v>
      </c>
      <c r="AR89" s="135">
        <v>44158080.530000001</v>
      </c>
      <c r="AS89" s="135">
        <v>11721468.040000001</v>
      </c>
      <c r="AT89" s="135">
        <v>14099663.609999999</v>
      </c>
      <c r="AU89" s="135">
        <v>19942691.899999999</v>
      </c>
      <c r="AV89" s="135">
        <v>3367063.6499999994</v>
      </c>
      <c r="AW89" s="135">
        <v>8572961.9104999993</v>
      </c>
      <c r="AX89" s="135">
        <v>3304042.7899999996</v>
      </c>
      <c r="AY89" s="135">
        <v>19609317.229999997</v>
      </c>
      <c r="AZ89" s="135">
        <v>3687355.3500000006</v>
      </c>
      <c r="BA89" s="135">
        <v>14608276.699999999</v>
      </c>
      <c r="BB89" s="135">
        <v>4154241.3</v>
      </c>
      <c r="BC89" s="135">
        <v>12628187.359999999</v>
      </c>
      <c r="BD89" s="135">
        <v>1589812.3599999999</v>
      </c>
      <c r="BE89" s="135">
        <v>2763847.04</v>
      </c>
      <c r="BF89" s="135">
        <v>1564855.2799999996</v>
      </c>
      <c r="BG89" s="135">
        <v>19053313.75</v>
      </c>
      <c r="BH89" s="135">
        <v>2846612.13</v>
      </c>
      <c r="BI89" s="135">
        <v>272554835.23999995</v>
      </c>
      <c r="BJ89" s="135">
        <v>3461499.85</v>
      </c>
      <c r="BK89" s="135">
        <v>7111430.8300000001</v>
      </c>
      <c r="BL89" s="135">
        <v>2320071.0900000003</v>
      </c>
      <c r="BM89" s="135">
        <v>6548024.6400000006</v>
      </c>
      <c r="BN89" s="135">
        <v>39292264.170000002</v>
      </c>
      <c r="BO89" s="135">
        <v>32538676.52</v>
      </c>
      <c r="BP89" s="60"/>
      <c r="BQ89" s="60"/>
      <c r="BR89" s="60"/>
      <c r="BS89" s="60"/>
      <c r="BT89" s="15"/>
      <c r="BU89" s="15"/>
      <c r="BV89" s="15"/>
      <c r="BW89" s="15"/>
      <c r="BX89" s="15"/>
    </row>
    <row r="90" spans="2:76" x14ac:dyDescent="0.2">
      <c r="B90" s="2">
        <v>82</v>
      </c>
      <c r="L90" s="174">
        <v>88</v>
      </c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0"/>
      <c r="BQ90" s="60"/>
      <c r="BR90" s="60"/>
      <c r="BS90" s="60"/>
    </row>
    <row r="91" spans="2:76" ht="13.5" thickBot="1" x14ac:dyDescent="0.25">
      <c r="B91" s="2">
        <v>83</v>
      </c>
      <c r="C91" s="8" t="s">
        <v>8</v>
      </c>
      <c r="D91" s="8"/>
      <c r="L91" s="174">
        <v>89</v>
      </c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0"/>
      <c r="BQ91" s="60"/>
      <c r="BR91" s="60"/>
      <c r="BS91" s="60"/>
    </row>
    <row r="92" spans="2:76" ht="13.5" thickBot="1" x14ac:dyDescent="0.25">
      <c r="B92" s="2">
        <v>84</v>
      </c>
      <c r="E92" s="9" t="s">
        <v>9</v>
      </c>
      <c r="F92" s="63"/>
      <c r="G92" s="63">
        <f>HLOOKUP($E$3,$M$3:$BU$269,L92,FALSE)</f>
        <v>17801025.390000001</v>
      </c>
      <c r="H92" s="109">
        <v>19381209.920000002</v>
      </c>
      <c r="I92" s="110">
        <f>'Model Inputs'!I9</f>
        <v>24118447.009999998</v>
      </c>
      <c r="J92" s="110">
        <f>'Model Inputs'!J9</f>
        <v>20224045.579999998</v>
      </c>
      <c r="K92" s="38">
        <v>1</v>
      </c>
      <c r="L92" s="174">
        <v>90</v>
      </c>
      <c r="N92" s="6">
        <v>545878566.24000001</v>
      </c>
      <c r="O92" s="6">
        <v>19646000</v>
      </c>
      <c r="P92" s="6">
        <v>191676.82</v>
      </c>
      <c r="Q92" s="6">
        <v>11677408</v>
      </c>
      <c r="R92" s="6">
        <v>32206316.489999998</v>
      </c>
      <c r="S92" s="6">
        <v>18180000</v>
      </c>
      <c r="T92" s="6">
        <v>1191026.54</v>
      </c>
      <c r="U92" s="6">
        <v>128148.71</v>
      </c>
      <c r="V92" s="6">
        <v>352800.04</v>
      </c>
      <c r="W92" s="6">
        <v>2604036.33</v>
      </c>
      <c r="X92" s="6">
        <v>58219799.200000003</v>
      </c>
      <c r="Y92" s="6">
        <v>17801025.390000001</v>
      </c>
      <c r="Z92" s="6">
        <v>21597883.960000001</v>
      </c>
      <c r="AA92" s="6">
        <v>4360173.83</v>
      </c>
      <c r="AB92" s="6">
        <v>7221247</v>
      </c>
      <c r="AC92" s="6">
        <v>10992805.810000001</v>
      </c>
      <c r="AD92" s="6">
        <v>5340324.13</v>
      </c>
      <c r="AE92" s="6">
        <v>755945.88</v>
      </c>
      <c r="AF92" s="6">
        <v>9229524.8300000001</v>
      </c>
      <c r="AG92" s="6">
        <v>3000906.85</v>
      </c>
      <c r="AH92" s="6">
        <v>11554687</v>
      </c>
      <c r="AI92" s="6">
        <v>251011.75</v>
      </c>
      <c r="AJ92" s="6">
        <v>90543.86</v>
      </c>
      <c r="AK92" s="6">
        <v>539130.51</v>
      </c>
      <c r="AL92" s="6">
        <v>1076609437.46</v>
      </c>
      <c r="AM92" s="6">
        <v>125046436.67</v>
      </c>
      <c r="AN92" s="6">
        <v>21603799</v>
      </c>
      <c r="AO92" s="6">
        <v>3620109.3</v>
      </c>
      <c r="AP92" s="6">
        <v>5894441.4900000002</v>
      </c>
      <c r="AQ92" s="6">
        <v>5000963.7699999996</v>
      </c>
      <c r="AR92" s="6">
        <v>40402310.520000003</v>
      </c>
      <c r="AS92" s="6">
        <v>14377753</v>
      </c>
      <c r="AT92" s="6">
        <v>7728618</v>
      </c>
      <c r="AU92" s="6">
        <v>18893459.84</v>
      </c>
      <c r="AV92" s="6">
        <v>4394531.1399999997</v>
      </c>
      <c r="AW92" s="6">
        <v>9601873.2599999998</v>
      </c>
      <c r="AX92" s="6">
        <v>349082</v>
      </c>
      <c r="AY92" s="6">
        <v>34582494.109999999</v>
      </c>
      <c r="AZ92" s="6">
        <v>2516929.98</v>
      </c>
      <c r="BA92" s="6">
        <v>22188832</v>
      </c>
      <c r="BB92" s="6">
        <v>2162652.9300000002</v>
      </c>
      <c r="BC92" s="6">
        <v>50079667.490000002</v>
      </c>
      <c r="BD92" s="6">
        <v>1346826.57</v>
      </c>
      <c r="BE92" s="6">
        <v>954619</v>
      </c>
      <c r="BF92" s="6">
        <v>388538.49</v>
      </c>
      <c r="BG92" s="6">
        <v>18155174</v>
      </c>
      <c r="BH92" s="6">
        <v>2607912.73</v>
      </c>
      <c r="BI92" s="6">
        <v>690526526</v>
      </c>
      <c r="BJ92" s="6">
        <v>5071281</v>
      </c>
      <c r="BK92" s="6">
        <v>4824776.1399999997</v>
      </c>
      <c r="BL92" s="6">
        <v>1740620.34</v>
      </c>
      <c r="BM92" s="6">
        <v>8295212</v>
      </c>
      <c r="BN92" s="6">
        <v>49429070.210000001</v>
      </c>
      <c r="BO92" s="6">
        <v>37894648.579999998</v>
      </c>
      <c r="BP92" s="60"/>
      <c r="BQ92" s="60"/>
      <c r="BR92" s="60"/>
      <c r="BS92" s="60"/>
      <c r="BT92" s="6"/>
      <c r="BU92" s="6"/>
      <c r="BV92" s="6"/>
      <c r="BW92" s="6"/>
      <c r="BX92" s="6"/>
    </row>
    <row r="93" spans="2:76" ht="13.5" thickBot="1" x14ac:dyDescent="0.25">
      <c r="B93" s="2">
        <v>85</v>
      </c>
      <c r="E93" s="9" t="s">
        <v>11</v>
      </c>
      <c r="F93" s="63"/>
      <c r="G93" s="63">
        <f>HLOOKUP($E$3,$M$3:$BU$269,L93,FALSE)</f>
        <v>0</v>
      </c>
      <c r="H93" s="109">
        <v>0</v>
      </c>
      <c r="I93" s="110">
        <f>'Model Inputs'!I10</f>
        <v>0</v>
      </c>
      <c r="J93" s="110">
        <f>'Model Inputs'!J10</f>
        <v>0</v>
      </c>
      <c r="K93" s="38">
        <v>2</v>
      </c>
      <c r="L93" s="174">
        <v>91</v>
      </c>
      <c r="N93" s="6">
        <v>5397506.3300000001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346812.75</v>
      </c>
      <c r="AA93" s="6">
        <v>0</v>
      </c>
      <c r="AB93" s="6">
        <v>0</v>
      </c>
      <c r="AC93" s="6">
        <v>0</v>
      </c>
      <c r="AD93" s="6">
        <v>212042.5</v>
      </c>
      <c r="AE93" s="6">
        <v>137711.87</v>
      </c>
      <c r="AF93" s="6">
        <v>0</v>
      </c>
      <c r="AG93" s="6">
        <v>0</v>
      </c>
      <c r="AH93" s="6">
        <v>2336710</v>
      </c>
      <c r="AI93" s="6">
        <v>0</v>
      </c>
      <c r="AJ93" s="6">
        <v>0</v>
      </c>
      <c r="AK93" s="6">
        <v>12153</v>
      </c>
      <c r="AL93" s="6">
        <v>182043.39</v>
      </c>
      <c r="AM93" s="6">
        <v>2202309.0299999998</v>
      </c>
      <c r="AN93" s="6">
        <v>0</v>
      </c>
      <c r="AO93" s="6">
        <v>0</v>
      </c>
      <c r="AP93" s="6">
        <v>2774332.72</v>
      </c>
      <c r="AQ93" s="6">
        <v>0</v>
      </c>
      <c r="AR93" s="6">
        <v>0</v>
      </c>
      <c r="AS93" s="6">
        <v>0</v>
      </c>
      <c r="AT93" s="6">
        <v>0</v>
      </c>
      <c r="AU93" s="6">
        <v>187940.27</v>
      </c>
      <c r="AV93" s="6">
        <v>40837.93</v>
      </c>
      <c r="AW93" s="6">
        <v>0</v>
      </c>
      <c r="AX93" s="6">
        <v>0</v>
      </c>
      <c r="AY93" s="6">
        <v>0</v>
      </c>
      <c r="AZ93" s="6">
        <v>0</v>
      </c>
      <c r="BA93" s="6">
        <v>0</v>
      </c>
      <c r="BB93" s="6">
        <v>0</v>
      </c>
      <c r="BC93" s="6">
        <v>278587.06</v>
      </c>
      <c r="BD93" s="6">
        <v>0</v>
      </c>
      <c r="BE93" s="6">
        <v>0</v>
      </c>
      <c r="BF93" s="6">
        <v>0</v>
      </c>
      <c r="BG93" s="6">
        <v>0</v>
      </c>
      <c r="BH93" s="6">
        <v>0</v>
      </c>
      <c r="BI93" s="6">
        <v>55801062</v>
      </c>
      <c r="BJ93" s="6">
        <v>0</v>
      </c>
      <c r="BK93" s="6">
        <v>0</v>
      </c>
      <c r="BL93" s="6">
        <v>0</v>
      </c>
      <c r="BM93" s="6">
        <v>0</v>
      </c>
      <c r="BN93" s="6">
        <v>3503018.88</v>
      </c>
      <c r="BO93" s="6">
        <v>0</v>
      </c>
      <c r="BP93" s="60"/>
      <c r="BQ93" s="60"/>
      <c r="BR93" s="60"/>
      <c r="BS93" s="60"/>
      <c r="BT93" s="6"/>
      <c r="BU93" s="6"/>
      <c r="BV93" s="6"/>
      <c r="BW93" s="6"/>
      <c r="BX93" s="6"/>
    </row>
    <row r="94" spans="2:76" x14ac:dyDescent="0.2">
      <c r="B94" s="2">
        <v>86</v>
      </c>
      <c r="L94" s="174">
        <v>92</v>
      </c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0"/>
      <c r="BQ94" s="60"/>
      <c r="BR94" s="60"/>
      <c r="BS94" s="60"/>
    </row>
    <row r="95" spans="2:76" ht="13.5" thickBot="1" x14ac:dyDescent="0.25">
      <c r="B95" s="2">
        <v>87</v>
      </c>
      <c r="C95" s="8" t="s">
        <v>12</v>
      </c>
      <c r="D95" s="8"/>
      <c r="L95" s="174">
        <v>93</v>
      </c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0"/>
      <c r="BQ95" s="60"/>
      <c r="BR95" s="60"/>
      <c r="BS95" s="60"/>
    </row>
    <row r="96" spans="2:76" ht="13.5" thickBot="1" x14ac:dyDescent="0.25">
      <c r="B96" s="2">
        <v>88</v>
      </c>
      <c r="E96" t="s">
        <v>13</v>
      </c>
      <c r="F96" s="63"/>
      <c r="G96" s="63">
        <f>HLOOKUP($E$3,$M$3:$BU$269,L96,FALSE)</f>
        <v>62443</v>
      </c>
      <c r="H96" s="109">
        <v>63484</v>
      </c>
      <c r="I96" s="110">
        <f>'Model Inputs'!I13</f>
        <v>63976.113768817188</v>
      </c>
      <c r="J96" s="110">
        <f>'Model Inputs'!J13</f>
        <v>64763.954386054073</v>
      </c>
      <c r="K96" s="63">
        <v>3</v>
      </c>
      <c r="L96" s="174">
        <v>94</v>
      </c>
      <c r="N96" s="6">
        <v>1082647</v>
      </c>
      <c r="O96" s="6">
        <v>12332</v>
      </c>
      <c r="P96" s="6">
        <v>1619</v>
      </c>
      <c r="Q96" s="6">
        <v>37321</v>
      </c>
      <c r="R96" s="6">
        <v>68879</v>
      </c>
      <c r="S96" s="6">
        <v>30434</v>
      </c>
      <c r="T96" s="6">
        <v>7459</v>
      </c>
      <c r="U96" s="6">
        <v>1224</v>
      </c>
      <c r="V96" s="6">
        <v>2575</v>
      </c>
      <c r="W96" s="6">
        <v>12429</v>
      </c>
      <c r="X96" s="6">
        <v>174153</v>
      </c>
      <c r="Y96" s="6">
        <v>62443</v>
      </c>
      <c r="Z96" s="6">
        <v>91128</v>
      </c>
      <c r="AA96" s="6">
        <v>18701</v>
      </c>
      <c r="AB96" s="6">
        <v>24390</v>
      </c>
      <c r="AC96" s="6">
        <v>31139</v>
      </c>
      <c r="AD96" s="6">
        <v>22211</v>
      </c>
      <c r="AE96" s="6">
        <v>3744</v>
      </c>
      <c r="AF96" s="6">
        <v>47962</v>
      </c>
      <c r="AG96" s="6">
        <v>11871</v>
      </c>
      <c r="AH96" s="6">
        <v>22908</v>
      </c>
      <c r="AI96" s="6">
        <v>2720</v>
      </c>
      <c r="AJ96" s="6">
        <v>1268</v>
      </c>
      <c r="AK96" s="6">
        <v>5627</v>
      </c>
      <c r="AL96" s="6">
        <v>1440430</v>
      </c>
      <c r="AM96" s="6">
        <v>358901</v>
      </c>
      <c r="AN96" s="6">
        <v>20513</v>
      </c>
      <c r="AO96" s="6">
        <v>27992</v>
      </c>
      <c r="AP96" s="6">
        <v>10835</v>
      </c>
      <c r="AQ96" s="6">
        <v>14351</v>
      </c>
      <c r="AR96" s="6">
        <v>166044</v>
      </c>
      <c r="AS96" s="6">
        <v>42634</v>
      </c>
      <c r="AT96" s="6">
        <v>44795</v>
      </c>
      <c r="AU96" s="6">
        <v>58226</v>
      </c>
      <c r="AV96" s="6">
        <v>9816</v>
      </c>
      <c r="AW96" s="6">
        <v>27678</v>
      </c>
      <c r="AX96" s="6">
        <v>5941</v>
      </c>
      <c r="AY96" s="6">
        <v>75885</v>
      </c>
      <c r="AZ96" s="6">
        <v>12846</v>
      </c>
      <c r="BA96" s="6">
        <v>60839</v>
      </c>
      <c r="BB96" s="6">
        <v>11638</v>
      </c>
      <c r="BC96" s="6">
        <v>33938</v>
      </c>
      <c r="BD96" s="6">
        <v>4384</v>
      </c>
      <c r="BE96" s="6">
        <v>5980</v>
      </c>
      <c r="BF96" s="6">
        <v>2915</v>
      </c>
      <c r="BG96" s="6">
        <v>57088</v>
      </c>
      <c r="BH96" s="6">
        <v>8189</v>
      </c>
      <c r="BI96" s="6">
        <v>790518</v>
      </c>
      <c r="BJ96" s="6">
        <v>14863</v>
      </c>
      <c r="BK96" s="6">
        <v>25063</v>
      </c>
      <c r="BL96" s="6">
        <v>4053</v>
      </c>
      <c r="BM96" s="6">
        <v>24429</v>
      </c>
      <c r="BN96" s="6">
        <v>160489</v>
      </c>
      <c r="BO96" s="6">
        <v>111053</v>
      </c>
      <c r="BP96" s="60"/>
      <c r="BQ96" s="60"/>
      <c r="BR96" s="60"/>
      <c r="BS96" s="60"/>
      <c r="BT96" s="6"/>
      <c r="BU96" s="6"/>
      <c r="BV96" s="6"/>
      <c r="BW96" s="6"/>
      <c r="BX96" s="6"/>
    </row>
    <row r="97" spans="1:76" ht="13.5" thickBot="1" x14ac:dyDescent="0.25">
      <c r="B97" s="2">
        <v>89</v>
      </c>
      <c r="E97" t="s">
        <v>14</v>
      </c>
      <c r="F97" s="63"/>
      <c r="G97" s="63">
        <f>HLOOKUP($E$3,$M$3:$BU$269,L97,FALSE)</f>
        <v>1241635413.01</v>
      </c>
      <c r="H97" s="109">
        <v>1252301419.01</v>
      </c>
      <c r="I97" s="110">
        <f>'Model Inputs'!I14</f>
        <v>1222762881.1302867</v>
      </c>
      <c r="J97" s="110">
        <f>'Model Inputs'!J14</f>
        <v>1216069661.0415635</v>
      </c>
      <c r="K97" s="63">
        <v>4</v>
      </c>
      <c r="L97" s="174">
        <v>95</v>
      </c>
      <c r="N97" s="6">
        <v>26593222139.9939</v>
      </c>
      <c r="O97" s="6">
        <v>255694605.13</v>
      </c>
      <c r="P97" s="6">
        <v>29586414.649999999</v>
      </c>
      <c r="Q97" s="6">
        <v>958263631</v>
      </c>
      <c r="R97" s="6">
        <v>1523001350</v>
      </c>
      <c r="S97" s="6">
        <v>479765521.31999999</v>
      </c>
      <c r="T97" s="6">
        <v>145762372.83000001</v>
      </c>
      <c r="U97" s="6">
        <v>23149670</v>
      </c>
      <c r="V97" s="6">
        <v>30386998</v>
      </c>
      <c r="W97" s="6">
        <v>236201881.56</v>
      </c>
      <c r="X97" s="6">
        <v>3557114201</v>
      </c>
      <c r="Y97" s="6">
        <v>1241635413.01</v>
      </c>
      <c r="Z97" s="6">
        <v>2111867772.0699999</v>
      </c>
      <c r="AA97" s="6">
        <v>312403334.14999998</v>
      </c>
      <c r="AB97" s="6">
        <v>634616160</v>
      </c>
      <c r="AC97" s="6">
        <v>551718279.20000005</v>
      </c>
      <c r="AD97" s="6">
        <v>611606380.99000001</v>
      </c>
      <c r="AE97" s="6">
        <v>72625000.819999993</v>
      </c>
      <c r="AF97" s="6">
        <v>845434936.58000004</v>
      </c>
      <c r="AG97" s="6">
        <v>257757138.5</v>
      </c>
      <c r="AH97" s="6">
        <v>498519342</v>
      </c>
      <c r="AI97" s="6">
        <v>75311912</v>
      </c>
      <c r="AJ97" s="6">
        <v>19982076</v>
      </c>
      <c r="AK97" s="6">
        <v>140288222.84</v>
      </c>
      <c r="AL97" s="6">
        <v>37352917583.019997</v>
      </c>
      <c r="AM97" s="6">
        <v>7195259722</v>
      </c>
      <c r="AN97" s="6">
        <v>282181078.80000001</v>
      </c>
      <c r="AO97" s="6">
        <v>682239160.97000003</v>
      </c>
      <c r="AP97" s="6">
        <v>244751251.56</v>
      </c>
      <c r="AQ97" s="6">
        <v>301812636.48000002</v>
      </c>
      <c r="AR97" s="6">
        <v>3170302876.02</v>
      </c>
      <c r="AS97" s="6">
        <v>951413564</v>
      </c>
      <c r="AT97" s="6">
        <v>831369726</v>
      </c>
      <c r="AU97" s="6">
        <v>1234789719</v>
      </c>
      <c r="AV97" s="6">
        <v>210032240.94999999</v>
      </c>
      <c r="AW97" s="6">
        <v>547971952.99000001</v>
      </c>
      <c r="AX97" s="6">
        <v>114374592</v>
      </c>
      <c r="AY97" s="6">
        <v>1601362054.1600001</v>
      </c>
      <c r="AZ97" s="6">
        <v>266766857.25</v>
      </c>
      <c r="BA97" s="6">
        <v>1077184584</v>
      </c>
      <c r="BB97" s="6">
        <v>181597096</v>
      </c>
      <c r="BC97" s="6">
        <v>611477975.40999997</v>
      </c>
      <c r="BD97" s="6">
        <v>85463936</v>
      </c>
      <c r="BE97" s="6">
        <v>101903178</v>
      </c>
      <c r="BF97" s="6">
        <v>83438445.930000007</v>
      </c>
      <c r="BG97" s="6">
        <v>963264477.01999998</v>
      </c>
      <c r="BH97" s="6">
        <v>181457123.08000001</v>
      </c>
      <c r="BI97" s="6">
        <v>23480523117.110001</v>
      </c>
      <c r="BJ97" s="6">
        <v>144890599</v>
      </c>
      <c r="BK97" s="6">
        <v>374393811</v>
      </c>
      <c r="BL97" s="6">
        <v>105030649.42</v>
      </c>
      <c r="BM97" s="6">
        <v>442566800</v>
      </c>
      <c r="BN97" s="6">
        <v>3283082795.7399998</v>
      </c>
      <c r="BO97" s="6">
        <v>2786312238.7399998</v>
      </c>
      <c r="BP97" s="60"/>
      <c r="BQ97" s="60"/>
      <c r="BR97" s="60"/>
      <c r="BS97" s="60"/>
      <c r="BT97" s="6"/>
      <c r="BU97" s="6"/>
      <c r="BV97" s="6"/>
      <c r="BW97" s="6"/>
      <c r="BX97" s="6"/>
    </row>
    <row r="98" spans="1:76" ht="13.5" thickBot="1" x14ac:dyDescent="0.25">
      <c r="B98" s="2">
        <v>90</v>
      </c>
      <c r="E98" t="s">
        <v>15</v>
      </c>
      <c r="F98" s="63"/>
      <c r="G98" s="63">
        <f>HLOOKUP($E$3,$M$3:$BU$269,L98,FALSE)</f>
        <v>248595</v>
      </c>
      <c r="H98" s="109">
        <v>253015</v>
      </c>
      <c r="I98" s="110">
        <f>'Model Inputs'!I15</f>
        <v>249434</v>
      </c>
      <c r="J98" s="110">
        <f>'Model Inputs'!J15</f>
        <v>249434</v>
      </c>
      <c r="K98" s="63">
        <v>5</v>
      </c>
      <c r="L98" s="174">
        <v>96</v>
      </c>
      <c r="N98" s="6">
        <v>5256976</v>
      </c>
      <c r="O98" s="6">
        <v>50393</v>
      </c>
      <c r="P98" s="6">
        <v>6400</v>
      </c>
      <c r="Q98" s="6">
        <v>170238</v>
      </c>
      <c r="R98" s="6">
        <v>318420</v>
      </c>
      <c r="S98" s="6">
        <v>98750</v>
      </c>
      <c r="T98" s="6">
        <v>28168</v>
      </c>
      <c r="U98" s="6">
        <v>5772</v>
      </c>
      <c r="V98" s="6">
        <v>7112</v>
      </c>
      <c r="W98" s="6">
        <v>64385</v>
      </c>
      <c r="X98" s="6">
        <v>700859</v>
      </c>
      <c r="Y98" s="6">
        <v>248595</v>
      </c>
      <c r="Z98" s="6">
        <v>464900</v>
      </c>
      <c r="AA98" s="6">
        <v>56623</v>
      </c>
      <c r="AB98" s="6">
        <v>110240</v>
      </c>
      <c r="AC98" s="6">
        <v>122714</v>
      </c>
      <c r="AD98" s="6">
        <v>107738</v>
      </c>
      <c r="AE98" s="6">
        <v>15248</v>
      </c>
      <c r="AF98" s="6">
        <v>163773</v>
      </c>
      <c r="AG98" s="6">
        <v>56065</v>
      </c>
      <c r="AH98" s="6">
        <v>106610</v>
      </c>
      <c r="AI98" s="6">
        <v>15372</v>
      </c>
      <c r="AJ98" s="6">
        <v>5092</v>
      </c>
      <c r="AK98" s="6">
        <v>30865</v>
      </c>
      <c r="AL98" s="6">
        <v>6821370</v>
      </c>
      <c r="AM98" s="6">
        <v>1279664</v>
      </c>
      <c r="AN98" s="6">
        <v>63546</v>
      </c>
      <c r="AO98" s="6">
        <v>118722</v>
      </c>
      <c r="AP98" s="6">
        <v>43906</v>
      </c>
      <c r="AQ98" s="6">
        <v>51997</v>
      </c>
      <c r="AR98" s="6">
        <v>659979</v>
      </c>
      <c r="AS98" s="6">
        <v>189339</v>
      </c>
      <c r="AT98" s="6">
        <v>173351</v>
      </c>
      <c r="AU98" s="6">
        <v>250247</v>
      </c>
      <c r="AV98" s="6">
        <v>45600</v>
      </c>
      <c r="AW98" s="6">
        <v>112810</v>
      </c>
      <c r="AX98" s="6">
        <v>23217</v>
      </c>
      <c r="AY98" s="6">
        <v>370408</v>
      </c>
      <c r="AZ98" s="6">
        <v>49506</v>
      </c>
      <c r="BA98" s="6">
        <v>226815</v>
      </c>
      <c r="BB98" s="6">
        <v>37022</v>
      </c>
      <c r="BC98" s="6">
        <v>118975</v>
      </c>
      <c r="BD98" s="6">
        <v>14755</v>
      </c>
      <c r="BE98" s="6">
        <v>20489</v>
      </c>
      <c r="BF98" s="6">
        <v>20283</v>
      </c>
      <c r="BG98" s="6">
        <v>171697</v>
      </c>
      <c r="BH98" s="6">
        <v>37761</v>
      </c>
      <c r="BI98" s="6">
        <v>4276455</v>
      </c>
      <c r="BJ98" s="6">
        <v>36740</v>
      </c>
      <c r="BK98" s="6">
        <v>76731</v>
      </c>
      <c r="BL98" s="6">
        <v>17965</v>
      </c>
      <c r="BM98" s="6">
        <v>77910</v>
      </c>
      <c r="BN98" s="6">
        <v>645698</v>
      </c>
      <c r="BO98" s="6">
        <v>518646</v>
      </c>
      <c r="BP98" s="60"/>
      <c r="BQ98" s="60"/>
      <c r="BR98" s="60"/>
      <c r="BS98" s="60"/>
      <c r="BT98" s="6"/>
      <c r="BU98" s="6"/>
      <c r="BV98" s="6"/>
      <c r="BW98" s="6"/>
      <c r="BX98" s="6"/>
    </row>
    <row r="99" spans="1:76" ht="13.5" thickBot="1" x14ac:dyDescent="0.25">
      <c r="B99" s="2">
        <v>91</v>
      </c>
      <c r="E99" s="9" t="s">
        <v>183</v>
      </c>
      <c r="F99" s="63"/>
      <c r="G99" s="63">
        <f>HLOOKUP($E$3,$M$3:$BU$269,L99,FALSE)</f>
        <v>3266</v>
      </c>
      <c r="H99" s="109">
        <v>3288</v>
      </c>
      <c r="I99" s="110">
        <f>'Model Inputs'!I16</f>
        <v>3288</v>
      </c>
      <c r="J99" s="110">
        <f>'Model Inputs'!J16</f>
        <v>3288</v>
      </c>
      <c r="K99" s="63">
        <v>6</v>
      </c>
      <c r="L99" s="174">
        <v>97</v>
      </c>
      <c r="N99" s="6">
        <v>51073</v>
      </c>
      <c r="O99" s="6">
        <v>2112</v>
      </c>
      <c r="P99" s="6">
        <v>92</v>
      </c>
      <c r="Q99" s="6">
        <v>1223</v>
      </c>
      <c r="R99" s="6">
        <v>1516</v>
      </c>
      <c r="S99" s="6">
        <v>1623</v>
      </c>
      <c r="T99" s="6">
        <v>160</v>
      </c>
      <c r="U99" s="6">
        <v>54</v>
      </c>
      <c r="V99" s="6">
        <v>39</v>
      </c>
      <c r="W99" s="6">
        <v>174</v>
      </c>
      <c r="X99" s="6">
        <v>4013</v>
      </c>
      <c r="Y99" s="6">
        <v>3266</v>
      </c>
      <c r="Z99" s="6">
        <v>4724</v>
      </c>
      <c r="AA99" s="6">
        <v>391</v>
      </c>
      <c r="AB99" s="6">
        <v>451</v>
      </c>
      <c r="AC99" s="6">
        <v>1691</v>
      </c>
      <c r="AD99" s="6">
        <v>291</v>
      </c>
      <c r="AE99" s="6">
        <v>83</v>
      </c>
      <c r="AF99" s="6">
        <v>2554</v>
      </c>
      <c r="AG99" s="6">
        <v>699</v>
      </c>
      <c r="AH99" s="6">
        <v>1700</v>
      </c>
      <c r="AI99" s="6">
        <v>97</v>
      </c>
      <c r="AJ99" s="6">
        <v>21</v>
      </c>
      <c r="AK99" s="6">
        <v>73</v>
      </c>
      <c r="AL99" s="6">
        <v>124948</v>
      </c>
      <c r="AM99" s="6">
        <v>6282</v>
      </c>
      <c r="AN99" s="6">
        <v>1792</v>
      </c>
      <c r="AO99" s="6">
        <v>689</v>
      </c>
      <c r="AP99" s="6">
        <v>244</v>
      </c>
      <c r="AQ99" s="6">
        <v>385</v>
      </c>
      <c r="AR99" s="6">
        <v>3110</v>
      </c>
      <c r="AS99" s="6">
        <v>2869</v>
      </c>
      <c r="AT99" s="6">
        <v>1030</v>
      </c>
      <c r="AU99" s="6">
        <v>4600</v>
      </c>
      <c r="AV99" s="6">
        <v>324</v>
      </c>
      <c r="AW99" s="6">
        <v>678</v>
      </c>
      <c r="AX99" s="6">
        <v>370</v>
      </c>
      <c r="AY99" s="6">
        <v>2044</v>
      </c>
      <c r="AZ99" s="6">
        <v>220</v>
      </c>
      <c r="BA99" s="6">
        <v>2429</v>
      </c>
      <c r="BB99" s="6">
        <v>510</v>
      </c>
      <c r="BC99" s="6">
        <v>740</v>
      </c>
      <c r="BD99" s="6">
        <v>81</v>
      </c>
      <c r="BE99" s="6">
        <v>115</v>
      </c>
      <c r="BF99" s="6">
        <v>714</v>
      </c>
      <c r="BG99" s="6">
        <v>1274</v>
      </c>
      <c r="BH99" s="6">
        <v>146</v>
      </c>
      <c r="BI99" s="6">
        <v>29293</v>
      </c>
      <c r="BJ99" s="6">
        <v>305</v>
      </c>
      <c r="BK99" s="6">
        <v>495</v>
      </c>
      <c r="BL99" s="6">
        <v>234</v>
      </c>
      <c r="BM99" s="6">
        <v>604</v>
      </c>
      <c r="BN99" s="6">
        <v>3688</v>
      </c>
      <c r="BO99" s="6">
        <v>2099</v>
      </c>
      <c r="BP99" s="60"/>
      <c r="BQ99" s="60"/>
      <c r="BR99" s="60"/>
      <c r="BS99" s="60"/>
      <c r="BT99" s="6"/>
      <c r="BU99" s="6"/>
      <c r="BV99" s="6"/>
      <c r="BW99" s="6"/>
      <c r="BX99" s="6"/>
    </row>
    <row r="100" spans="1:76" x14ac:dyDescent="0.2">
      <c r="B100" s="2">
        <v>92</v>
      </c>
      <c r="E100" s="9"/>
      <c r="F100" s="6"/>
      <c r="G100" s="6"/>
      <c r="H100" s="6"/>
      <c r="I100" s="6"/>
      <c r="J100" s="6"/>
      <c r="K100" s="63"/>
      <c r="L100" s="174">
        <v>98</v>
      </c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0"/>
      <c r="BQ100" s="60"/>
      <c r="BR100" s="60"/>
      <c r="BS100" s="60"/>
      <c r="BT100" s="6"/>
      <c r="BU100" s="6"/>
      <c r="BV100" s="6"/>
      <c r="BW100" s="6"/>
      <c r="BX100" s="6"/>
    </row>
    <row r="101" spans="1:76" x14ac:dyDescent="0.2">
      <c r="B101" s="2">
        <v>93</v>
      </c>
      <c r="E101" s="9"/>
      <c r="F101" s="6"/>
      <c r="G101" s="6"/>
      <c r="H101" s="6"/>
      <c r="I101" s="6"/>
      <c r="J101" s="6"/>
      <c r="K101" s="63"/>
      <c r="L101" s="174">
        <v>99</v>
      </c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0"/>
      <c r="BQ101" s="60"/>
      <c r="BR101" s="60"/>
      <c r="BS101" s="60"/>
      <c r="BT101" s="6"/>
      <c r="BU101" s="6"/>
      <c r="BV101" s="6"/>
      <c r="BW101" s="6"/>
      <c r="BX101" s="6"/>
    </row>
    <row r="102" spans="1:76" ht="13.5" thickBot="1" x14ac:dyDescent="0.25">
      <c r="A102" s="245" t="s">
        <v>184</v>
      </c>
      <c r="B102" s="245"/>
      <c r="C102" s="245"/>
      <c r="D102" s="245"/>
      <c r="E102" s="245"/>
      <c r="F102" s="245"/>
      <c r="G102" s="245"/>
      <c r="H102" s="245"/>
      <c r="I102" s="245"/>
      <c r="J102" s="245"/>
      <c r="K102" s="63"/>
      <c r="L102" s="174">
        <v>100</v>
      </c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60"/>
      <c r="BQ102" s="60"/>
      <c r="BR102" s="60"/>
      <c r="BS102" s="60"/>
      <c r="BT102" s="6"/>
      <c r="BU102" s="6"/>
      <c r="BV102" s="6"/>
      <c r="BW102" s="6"/>
      <c r="BX102" s="6"/>
    </row>
    <row r="103" spans="1:76" ht="13.5" thickTop="1" x14ac:dyDescent="0.2">
      <c r="E103" s="9"/>
      <c r="F103" s="6"/>
      <c r="G103" s="6"/>
      <c r="H103" s="6"/>
      <c r="I103" s="6"/>
      <c r="J103" s="6"/>
      <c r="K103" s="63"/>
      <c r="L103" s="174">
        <v>101</v>
      </c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0"/>
      <c r="BQ103" s="60"/>
      <c r="BR103" s="60"/>
      <c r="BS103" s="60"/>
      <c r="BT103" s="6"/>
      <c r="BU103" s="6"/>
      <c r="BV103" s="6"/>
      <c r="BW103" s="6"/>
      <c r="BX103" s="6"/>
    </row>
    <row r="104" spans="1:76" x14ac:dyDescent="0.2">
      <c r="F104" s="6"/>
      <c r="G104" s="6"/>
      <c r="H104" s="16"/>
      <c r="I104" s="16"/>
      <c r="J104" s="16"/>
      <c r="K104" s="63"/>
      <c r="L104" s="174">
        <v>102</v>
      </c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0"/>
      <c r="BQ104" s="60"/>
      <c r="BR104" s="60"/>
      <c r="BS104" s="60"/>
      <c r="BT104" s="6"/>
      <c r="BU104" s="6"/>
      <c r="BV104" s="6"/>
      <c r="BW104" s="6"/>
      <c r="BX104" s="6"/>
    </row>
    <row r="105" spans="1:76" x14ac:dyDescent="0.2">
      <c r="B105" s="2">
        <v>94</v>
      </c>
      <c r="C105" s="18" t="s">
        <v>185</v>
      </c>
      <c r="D105" s="8"/>
      <c r="E105"/>
      <c r="L105" s="174">
        <v>103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 s="60"/>
      <c r="BQ105" s="60"/>
      <c r="BR105" s="60"/>
      <c r="BS105" s="60"/>
    </row>
    <row r="106" spans="1:76" x14ac:dyDescent="0.2">
      <c r="B106" s="2">
        <v>95</v>
      </c>
      <c r="E106"/>
      <c r="L106" s="174">
        <v>104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 s="60"/>
      <c r="BQ106" s="60"/>
      <c r="BR106" s="60"/>
      <c r="BS106" s="60"/>
    </row>
    <row r="107" spans="1:76" x14ac:dyDescent="0.2">
      <c r="B107" s="2">
        <v>96</v>
      </c>
      <c r="C107" t="s">
        <v>186</v>
      </c>
      <c r="E107"/>
      <c r="F107" s="63"/>
      <c r="G107" s="15">
        <f>HLOOKUP($E$3,$M$3:$BU$269,L107,FALSE)</f>
        <v>16182654.040000001</v>
      </c>
      <c r="H107" s="15">
        <f t="shared" ref="H107:J107" si="6">H89</f>
        <v>17448849.689999998</v>
      </c>
      <c r="I107" s="15">
        <f t="shared" si="6"/>
        <v>18904259.68</v>
      </c>
      <c r="J107" s="15">
        <f t="shared" si="6"/>
        <v>20697068</v>
      </c>
      <c r="L107" s="174">
        <v>105</v>
      </c>
      <c r="N107" s="17">
        <v>275740714.66400003</v>
      </c>
      <c r="O107" s="17">
        <v>13796191.23</v>
      </c>
      <c r="P107" s="17">
        <v>1188653.3</v>
      </c>
      <c r="Q107" s="17">
        <v>13684764.92</v>
      </c>
      <c r="R107" s="17">
        <v>23087139.302600004</v>
      </c>
      <c r="S107" s="17">
        <v>10655338.240000002</v>
      </c>
      <c r="T107" s="17">
        <v>2804726.48</v>
      </c>
      <c r="U107" s="17">
        <v>936003.68</v>
      </c>
      <c r="V107" s="17">
        <v>794474.91999999993</v>
      </c>
      <c r="W107" s="17">
        <v>4152334.9859999996</v>
      </c>
      <c r="X107" s="17">
        <v>46787704.399999991</v>
      </c>
      <c r="Y107" s="17">
        <v>16182654.040000001</v>
      </c>
      <c r="Z107" s="17">
        <v>27447840.690000001</v>
      </c>
      <c r="AA107" s="17">
        <v>6068315.9500000002</v>
      </c>
      <c r="AB107" s="17">
        <v>8178712.790000001</v>
      </c>
      <c r="AC107" s="17">
        <v>8624717.7599999998</v>
      </c>
      <c r="AD107" s="17">
        <v>7046503.8199999994</v>
      </c>
      <c r="AE107" s="17">
        <v>1899200.79</v>
      </c>
      <c r="AF107" s="17">
        <v>16102895.450000001</v>
      </c>
      <c r="AG107" s="17">
        <v>3889143.78</v>
      </c>
      <c r="AH107" s="17">
        <v>7576862.4700000016</v>
      </c>
      <c r="AI107" s="17">
        <v>1286492.6400000001</v>
      </c>
      <c r="AJ107" s="17">
        <v>679371.96000000008</v>
      </c>
      <c r="AK107" s="17">
        <v>1453947.6699999997</v>
      </c>
      <c r="AL107" s="17">
        <v>684623856.88999999</v>
      </c>
      <c r="AM107" s="17">
        <v>106888208.9545</v>
      </c>
      <c r="AN107" s="17">
        <v>8088933.7799999993</v>
      </c>
      <c r="AO107" s="17">
        <v>8001855.7999999998</v>
      </c>
      <c r="AP107" s="17">
        <v>3107067.3299999996</v>
      </c>
      <c r="AQ107" s="17">
        <v>6085962.5599999996</v>
      </c>
      <c r="AR107" s="17">
        <v>44158080.530000001</v>
      </c>
      <c r="AS107" s="17">
        <v>11721468.040000001</v>
      </c>
      <c r="AT107" s="17">
        <v>14099663.609999999</v>
      </c>
      <c r="AU107" s="17">
        <v>19942691.899999999</v>
      </c>
      <c r="AV107" s="17">
        <v>3367063.6499999994</v>
      </c>
      <c r="AW107" s="17">
        <v>8572961.9104999993</v>
      </c>
      <c r="AX107" s="17">
        <v>3304042.7899999996</v>
      </c>
      <c r="AY107" s="17">
        <v>19609317.229999997</v>
      </c>
      <c r="AZ107" s="17">
        <v>3687355.3500000006</v>
      </c>
      <c r="BA107" s="17">
        <v>14608276.699999999</v>
      </c>
      <c r="BB107" s="17">
        <v>4154241.3</v>
      </c>
      <c r="BC107" s="17">
        <v>12628187.359999999</v>
      </c>
      <c r="BD107" s="17">
        <v>1589812.3599999999</v>
      </c>
      <c r="BE107" s="17">
        <v>2763847.04</v>
      </c>
      <c r="BF107" s="17">
        <v>1564855.2799999996</v>
      </c>
      <c r="BG107" s="17">
        <v>19053313.75</v>
      </c>
      <c r="BH107" s="17">
        <v>2846612.13</v>
      </c>
      <c r="BI107" s="17">
        <v>272554835.23999995</v>
      </c>
      <c r="BJ107" s="17">
        <v>3461499.85</v>
      </c>
      <c r="BK107" s="17">
        <v>7111430.8300000001</v>
      </c>
      <c r="BL107" s="17">
        <v>2320071.0900000003</v>
      </c>
      <c r="BM107" s="17">
        <v>6548024.6400000006</v>
      </c>
      <c r="BN107" s="17">
        <v>39292264.170000002</v>
      </c>
      <c r="BO107" s="17">
        <v>32538676.52</v>
      </c>
      <c r="BP107" s="60"/>
      <c r="BQ107" s="60"/>
      <c r="BR107" s="60"/>
      <c r="BS107" s="60"/>
    </row>
    <row r="108" spans="1:76" x14ac:dyDescent="0.2">
      <c r="B108" s="2">
        <v>97</v>
      </c>
      <c r="E108"/>
      <c r="L108" s="174">
        <v>106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 s="60"/>
      <c r="BQ108" s="60"/>
      <c r="BR108" s="60"/>
      <c r="BS108" s="60"/>
    </row>
    <row r="109" spans="1:76" ht="13.5" thickBot="1" x14ac:dyDescent="0.25">
      <c r="B109" s="2">
        <v>98</v>
      </c>
      <c r="C109" t="s">
        <v>187</v>
      </c>
      <c r="E109"/>
      <c r="L109" s="174">
        <v>107</v>
      </c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 s="60"/>
      <c r="BQ109" s="60"/>
      <c r="BR109" s="60"/>
      <c r="BS109" s="60"/>
    </row>
    <row r="110" spans="1:76" ht="13.5" thickBot="1" x14ac:dyDescent="0.25">
      <c r="B110" s="2">
        <v>99</v>
      </c>
      <c r="E110" t="s">
        <v>188</v>
      </c>
      <c r="F110" s="20"/>
      <c r="G110" s="64">
        <f t="shared" ref="G110:G119" si="7">HLOOKUP($E$3,$M$3:$BU$269,L110,FALSE)</f>
        <v>6.6684000000000007E-2</v>
      </c>
      <c r="H110" s="111">
        <v>6.498000000000001E-2</v>
      </c>
      <c r="I110" s="112">
        <f>'Model Inputs'!I22</f>
        <v>6.5100000000000005E-2</v>
      </c>
      <c r="J110" s="112">
        <f>'Model Inputs'!J22</f>
        <v>6.2799999999999995E-2</v>
      </c>
      <c r="K110" s="63">
        <v>10</v>
      </c>
      <c r="L110" s="174">
        <v>108</v>
      </c>
      <c r="N110" s="19">
        <v>6.6684000000000007E-2</v>
      </c>
      <c r="O110" s="19">
        <v>6.6684000000000007E-2</v>
      </c>
      <c r="P110" s="19">
        <v>6.6684000000000007E-2</v>
      </c>
      <c r="Q110" s="19">
        <v>6.6684000000000007E-2</v>
      </c>
      <c r="R110" s="19">
        <v>6.6684000000000007E-2</v>
      </c>
      <c r="S110" s="19">
        <v>6.6684000000000007E-2</v>
      </c>
      <c r="T110" s="19">
        <v>6.6684000000000007E-2</v>
      </c>
      <c r="U110" s="19">
        <v>6.6684000000000007E-2</v>
      </c>
      <c r="V110" s="19">
        <v>6.6684000000000007E-2</v>
      </c>
      <c r="W110" s="19">
        <v>6.6684000000000007E-2</v>
      </c>
      <c r="X110" s="19">
        <v>6.6684000000000007E-2</v>
      </c>
      <c r="Y110" s="19">
        <v>6.6684000000000007E-2</v>
      </c>
      <c r="Z110" s="19">
        <v>6.6684000000000007E-2</v>
      </c>
      <c r="AA110" s="19">
        <v>6.6684000000000007E-2</v>
      </c>
      <c r="AB110" s="19">
        <v>6.6684000000000007E-2</v>
      </c>
      <c r="AC110" s="19">
        <v>6.6684000000000007E-2</v>
      </c>
      <c r="AD110" s="19">
        <v>6.6684000000000007E-2</v>
      </c>
      <c r="AE110" s="19">
        <v>6.6684000000000007E-2</v>
      </c>
      <c r="AF110" s="19">
        <v>6.6684000000000007E-2</v>
      </c>
      <c r="AG110" s="19">
        <v>6.6684000000000007E-2</v>
      </c>
      <c r="AH110" s="19">
        <v>6.6684000000000007E-2</v>
      </c>
      <c r="AI110" s="19">
        <v>6.6684000000000007E-2</v>
      </c>
      <c r="AJ110" s="19">
        <v>6.6684000000000007E-2</v>
      </c>
      <c r="AK110" s="19">
        <v>6.6684000000000007E-2</v>
      </c>
      <c r="AL110" s="19">
        <v>6.6684000000000007E-2</v>
      </c>
      <c r="AM110" s="19">
        <v>6.6684000000000007E-2</v>
      </c>
      <c r="AN110" s="19">
        <v>6.6684000000000007E-2</v>
      </c>
      <c r="AO110" s="19">
        <v>6.6684000000000007E-2</v>
      </c>
      <c r="AP110" s="19">
        <v>6.6684000000000007E-2</v>
      </c>
      <c r="AQ110" s="19">
        <v>6.6684000000000007E-2</v>
      </c>
      <c r="AR110" s="19">
        <v>6.6684000000000007E-2</v>
      </c>
      <c r="AS110" s="19">
        <v>6.6684000000000007E-2</v>
      </c>
      <c r="AT110" s="19">
        <v>6.6684000000000007E-2</v>
      </c>
      <c r="AU110" s="19">
        <v>6.6684000000000007E-2</v>
      </c>
      <c r="AV110" s="19">
        <v>6.6684000000000007E-2</v>
      </c>
      <c r="AW110" s="19">
        <v>6.6684000000000007E-2</v>
      </c>
      <c r="AX110" s="19">
        <v>6.6684000000000007E-2</v>
      </c>
      <c r="AY110" s="19">
        <v>6.6684000000000007E-2</v>
      </c>
      <c r="AZ110" s="19">
        <v>6.6684000000000007E-2</v>
      </c>
      <c r="BA110" s="19">
        <v>6.6684000000000007E-2</v>
      </c>
      <c r="BB110" s="19">
        <v>6.6684000000000007E-2</v>
      </c>
      <c r="BC110" s="19">
        <v>6.6684000000000007E-2</v>
      </c>
      <c r="BD110" s="19">
        <v>6.6684000000000007E-2</v>
      </c>
      <c r="BE110" s="19">
        <v>6.6684000000000007E-2</v>
      </c>
      <c r="BF110" s="19">
        <v>6.6684000000000007E-2</v>
      </c>
      <c r="BG110" s="19">
        <v>6.6684000000000007E-2</v>
      </c>
      <c r="BH110" s="19">
        <v>6.6684000000000007E-2</v>
      </c>
      <c r="BI110" s="19">
        <v>6.6684000000000007E-2</v>
      </c>
      <c r="BJ110" s="19">
        <v>6.6684000000000007E-2</v>
      </c>
      <c r="BK110" s="19">
        <v>6.6684000000000007E-2</v>
      </c>
      <c r="BL110" s="19">
        <v>6.6684000000000007E-2</v>
      </c>
      <c r="BM110" s="19">
        <v>6.6684000000000007E-2</v>
      </c>
      <c r="BN110" s="19">
        <v>6.6684000000000007E-2</v>
      </c>
      <c r="BO110" s="19">
        <v>6.6684000000000007E-2</v>
      </c>
      <c r="BP110" s="60"/>
      <c r="BQ110" s="60"/>
      <c r="BR110" s="60"/>
      <c r="BS110" s="60"/>
    </row>
    <row r="111" spans="1:76" ht="13.5" thickBot="1" x14ac:dyDescent="0.25">
      <c r="B111" s="2">
        <v>100</v>
      </c>
      <c r="E111" t="s">
        <v>189</v>
      </c>
      <c r="F111" s="19"/>
      <c r="G111" s="19">
        <f t="shared" si="7"/>
        <v>4.5900000000000003E-2</v>
      </c>
      <c r="H111" s="19">
        <v>4.5900000000000003E-2</v>
      </c>
      <c r="I111" s="19">
        <v>4.5900000000000003E-2</v>
      </c>
      <c r="J111" s="19">
        <v>4.5900000000000003E-2</v>
      </c>
      <c r="K111" s="40"/>
      <c r="L111" s="174">
        <v>109</v>
      </c>
      <c r="N111" s="19">
        <v>4.5900000000000003E-2</v>
      </c>
      <c r="O111" s="19">
        <v>4.5900000000000003E-2</v>
      </c>
      <c r="P111" s="19">
        <v>4.5900000000000003E-2</v>
      </c>
      <c r="Q111" s="19">
        <v>4.5900000000000003E-2</v>
      </c>
      <c r="R111" s="19">
        <v>4.5900000000000003E-2</v>
      </c>
      <c r="S111" s="19">
        <v>4.5900000000000003E-2</v>
      </c>
      <c r="T111" s="19">
        <v>4.5900000000000003E-2</v>
      </c>
      <c r="U111" s="19">
        <v>4.5900000000000003E-2</v>
      </c>
      <c r="V111" s="19">
        <v>4.5900000000000003E-2</v>
      </c>
      <c r="W111" s="19">
        <v>4.5900000000000003E-2</v>
      </c>
      <c r="X111" s="19">
        <v>4.5900000000000003E-2</v>
      </c>
      <c r="Y111" s="19">
        <v>4.5900000000000003E-2</v>
      </c>
      <c r="Z111" s="19">
        <v>4.5900000000000003E-2</v>
      </c>
      <c r="AA111" s="19">
        <v>4.5900000000000003E-2</v>
      </c>
      <c r="AB111" s="19">
        <v>4.5900000000000003E-2</v>
      </c>
      <c r="AC111" s="19">
        <v>4.5900000000000003E-2</v>
      </c>
      <c r="AD111" s="19">
        <v>4.5900000000000003E-2</v>
      </c>
      <c r="AE111" s="19">
        <v>4.5900000000000003E-2</v>
      </c>
      <c r="AF111" s="19">
        <v>4.5900000000000003E-2</v>
      </c>
      <c r="AG111" s="19">
        <v>4.5900000000000003E-2</v>
      </c>
      <c r="AH111" s="19">
        <v>4.5900000000000003E-2</v>
      </c>
      <c r="AI111" s="19">
        <v>4.5900000000000003E-2</v>
      </c>
      <c r="AJ111" s="19">
        <v>4.5900000000000003E-2</v>
      </c>
      <c r="AK111" s="19">
        <v>4.5900000000000003E-2</v>
      </c>
      <c r="AL111" s="19">
        <v>4.5900000000000003E-2</v>
      </c>
      <c r="AM111" s="19">
        <v>4.5900000000000003E-2</v>
      </c>
      <c r="AN111" s="19">
        <v>4.5900000000000003E-2</v>
      </c>
      <c r="AO111" s="19">
        <v>4.5900000000000003E-2</v>
      </c>
      <c r="AP111" s="19">
        <v>4.5900000000000003E-2</v>
      </c>
      <c r="AQ111" s="19">
        <v>4.5900000000000003E-2</v>
      </c>
      <c r="AR111" s="19">
        <v>4.5900000000000003E-2</v>
      </c>
      <c r="AS111" s="19">
        <v>4.5900000000000003E-2</v>
      </c>
      <c r="AT111" s="19">
        <v>4.5900000000000003E-2</v>
      </c>
      <c r="AU111" s="19">
        <v>4.5900000000000003E-2</v>
      </c>
      <c r="AV111" s="19">
        <v>4.5900000000000003E-2</v>
      </c>
      <c r="AW111" s="19">
        <v>4.5900000000000003E-2</v>
      </c>
      <c r="AX111" s="19">
        <v>4.5900000000000003E-2</v>
      </c>
      <c r="AY111" s="19">
        <v>4.5900000000000003E-2</v>
      </c>
      <c r="AZ111" s="19">
        <v>4.5900000000000003E-2</v>
      </c>
      <c r="BA111" s="19">
        <v>4.5900000000000003E-2</v>
      </c>
      <c r="BB111" s="19">
        <v>4.5900000000000003E-2</v>
      </c>
      <c r="BC111" s="19">
        <v>4.5900000000000003E-2</v>
      </c>
      <c r="BD111" s="19">
        <v>4.5900000000000003E-2</v>
      </c>
      <c r="BE111" s="19">
        <v>4.5900000000000003E-2</v>
      </c>
      <c r="BF111" s="19">
        <v>4.5900000000000003E-2</v>
      </c>
      <c r="BG111" s="19">
        <v>4.5900000000000003E-2</v>
      </c>
      <c r="BH111" s="19">
        <v>4.5900000000000003E-2</v>
      </c>
      <c r="BI111" s="19">
        <v>4.5900000000000003E-2</v>
      </c>
      <c r="BJ111" s="19">
        <v>4.5900000000000003E-2</v>
      </c>
      <c r="BK111" s="19">
        <v>4.5900000000000003E-2</v>
      </c>
      <c r="BL111" s="19">
        <v>4.5900000000000003E-2</v>
      </c>
      <c r="BM111" s="19">
        <v>4.5900000000000003E-2</v>
      </c>
      <c r="BN111" s="19">
        <v>4.5900000000000003E-2</v>
      </c>
      <c r="BO111" s="19">
        <v>4.5900000000000003E-2</v>
      </c>
      <c r="BP111" s="60"/>
      <c r="BQ111" s="60"/>
      <c r="BR111" s="60"/>
      <c r="BS111" s="60"/>
    </row>
    <row r="112" spans="1:76" ht="13.5" thickBot="1" x14ac:dyDescent="0.25">
      <c r="B112" s="2">
        <v>101</v>
      </c>
      <c r="E112" t="s">
        <v>190</v>
      </c>
      <c r="F112" s="22"/>
      <c r="G112" s="22">
        <f t="shared" si="7"/>
        <v>202.90591339027949</v>
      </c>
      <c r="H112" s="113">
        <v>209.03042514446201</v>
      </c>
      <c r="I112" s="114">
        <f>H112*EXP('Model Inputs'!I21)</f>
        <v>215.86308721381459</v>
      </c>
      <c r="J112" s="114">
        <f>I112*EXP('Model Inputs'!J21)</f>
        <v>220.30927512341896</v>
      </c>
      <c r="K112" s="63">
        <v>9</v>
      </c>
      <c r="L112" s="174">
        <v>110</v>
      </c>
      <c r="N112" s="22">
        <v>202.90591339027949</v>
      </c>
      <c r="O112" s="22">
        <v>202.90591339027949</v>
      </c>
      <c r="P112" s="22">
        <v>202.90591339027949</v>
      </c>
      <c r="Q112" s="22">
        <v>202.90591339027949</v>
      </c>
      <c r="R112" s="22">
        <v>202.90591339027949</v>
      </c>
      <c r="S112" s="22">
        <v>202.90591339027949</v>
      </c>
      <c r="T112" s="22">
        <v>202.90591339027949</v>
      </c>
      <c r="U112" s="22">
        <v>202.90591339027949</v>
      </c>
      <c r="V112" s="22">
        <v>202.90591339027949</v>
      </c>
      <c r="W112" s="22">
        <v>202.90591339027949</v>
      </c>
      <c r="X112" s="22">
        <v>202.90591339027949</v>
      </c>
      <c r="Y112" s="22">
        <v>202.90591339027949</v>
      </c>
      <c r="Z112" s="22">
        <v>202.90591339027949</v>
      </c>
      <c r="AA112" s="22">
        <v>202.90591339027949</v>
      </c>
      <c r="AB112" s="22">
        <v>202.90591339027949</v>
      </c>
      <c r="AC112" s="22">
        <v>202.90591339027949</v>
      </c>
      <c r="AD112" s="22">
        <v>202.90591339027949</v>
      </c>
      <c r="AE112" s="22">
        <v>202.90591339027949</v>
      </c>
      <c r="AF112" s="22">
        <v>202.90591339027949</v>
      </c>
      <c r="AG112" s="22">
        <v>202.90591339027949</v>
      </c>
      <c r="AH112" s="22">
        <v>202.90591339027949</v>
      </c>
      <c r="AI112" s="22">
        <v>202.90591339027949</v>
      </c>
      <c r="AJ112" s="22">
        <v>202.90591339027949</v>
      </c>
      <c r="AK112" s="22">
        <v>202.90591339027949</v>
      </c>
      <c r="AL112" s="22">
        <v>202.90591339027949</v>
      </c>
      <c r="AM112" s="22">
        <v>202.90591339027949</v>
      </c>
      <c r="AN112" s="22">
        <v>202.90591339027949</v>
      </c>
      <c r="AO112" s="22">
        <v>202.90591339027949</v>
      </c>
      <c r="AP112" s="22">
        <v>202.90591339027949</v>
      </c>
      <c r="AQ112" s="22">
        <v>202.90591339027949</v>
      </c>
      <c r="AR112" s="22">
        <v>202.90591339027949</v>
      </c>
      <c r="AS112" s="22">
        <v>202.90591339027949</v>
      </c>
      <c r="AT112" s="22">
        <v>202.90591339027949</v>
      </c>
      <c r="AU112" s="22">
        <v>202.90591339027949</v>
      </c>
      <c r="AV112" s="22">
        <v>202.90591339027949</v>
      </c>
      <c r="AW112" s="22">
        <v>202.90591339027949</v>
      </c>
      <c r="AX112" s="22">
        <v>202.90591339027949</v>
      </c>
      <c r="AY112" s="22">
        <v>202.90591339027949</v>
      </c>
      <c r="AZ112" s="22">
        <v>202.90591339027949</v>
      </c>
      <c r="BA112" s="22">
        <v>202.90591339027949</v>
      </c>
      <c r="BB112" s="22">
        <v>202.90591339027949</v>
      </c>
      <c r="BC112" s="22">
        <v>202.90591339027949</v>
      </c>
      <c r="BD112" s="22">
        <v>202.90591339027949</v>
      </c>
      <c r="BE112" s="22">
        <v>202.90591339027949</v>
      </c>
      <c r="BF112" s="22">
        <v>202.90591339027949</v>
      </c>
      <c r="BG112" s="22">
        <v>202.90591339027949</v>
      </c>
      <c r="BH112" s="22">
        <v>202.90591339027949</v>
      </c>
      <c r="BI112" s="22">
        <v>202.90591339027949</v>
      </c>
      <c r="BJ112" s="22">
        <v>202.90591339027949</v>
      </c>
      <c r="BK112" s="22">
        <v>202.90591339027949</v>
      </c>
      <c r="BL112" s="22">
        <v>202.90591339027949</v>
      </c>
      <c r="BM112" s="22">
        <v>202.90591339027949</v>
      </c>
      <c r="BN112" s="22">
        <v>202.90591339027949</v>
      </c>
      <c r="BO112" s="22">
        <v>202.90591339027949</v>
      </c>
      <c r="BP112" s="60"/>
      <c r="BQ112" s="60"/>
      <c r="BR112" s="60"/>
      <c r="BS112" s="60"/>
    </row>
    <row r="113" spans="1:76" ht="13.5" thickBot="1" x14ac:dyDescent="0.25">
      <c r="B113" s="2">
        <v>102</v>
      </c>
      <c r="E113" t="s">
        <v>191</v>
      </c>
      <c r="F113" s="15"/>
      <c r="G113" s="15">
        <f t="shared" si="7"/>
        <v>22.295162686498919</v>
      </c>
      <c r="H113" s="15">
        <v>22.779322766231168</v>
      </c>
      <c r="I113" s="15">
        <f>H112*I110+I111*I112</f>
        <v>23.515996380018571</v>
      </c>
      <c r="J113" s="15">
        <f t="shared" ref="J113" si="8">I112*J110+J111*J112</f>
        <v>23.668397605192489</v>
      </c>
      <c r="K113" s="164"/>
      <c r="L113" s="174">
        <v>111</v>
      </c>
      <c r="N113" s="33">
        <v>22.295162686498919</v>
      </c>
      <c r="O113" s="33">
        <v>22.295162686498919</v>
      </c>
      <c r="P113" s="33">
        <v>22.295162686498919</v>
      </c>
      <c r="Q113" s="33">
        <v>22.295162686498919</v>
      </c>
      <c r="R113" s="33">
        <v>22.295162686498919</v>
      </c>
      <c r="S113" s="33">
        <v>22.295162686498919</v>
      </c>
      <c r="T113" s="33">
        <v>22.295162686498919</v>
      </c>
      <c r="U113" s="33">
        <v>22.295162686498919</v>
      </c>
      <c r="V113" s="33">
        <v>22.295162686498919</v>
      </c>
      <c r="W113" s="33">
        <v>22.295162686498919</v>
      </c>
      <c r="X113" s="33">
        <v>22.295162686498919</v>
      </c>
      <c r="Y113" s="33">
        <v>22.295162686498919</v>
      </c>
      <c r="Z113" s="33">
        <v>22.295162686498919</v>
      </c>
      <c r="AA113" s="33">
        <v>22.295162686498919</v>
      </c>
      <c r="AB113" s="33">
        <v>22.295162686498919</v>
      </c>
      <c r="AC113" s="33">
        <v>22.295162686498919</v>
      </c>
      <c r="AD113" s="33">
        <v>22.295162686498919</v>
      </c>
      <c r="AE113" s="33">
        <v>22.295162686498919</v>
      </c>
      <c r="AF113" s="33">
        <v>22.295162686498919</v>
      </c>
      <c r="AG113" s="33">
        <v>22.295162686498919</v>
      </c>
      <c r="AH113" s="33">
        <v>22.295162686498919</v>
      </c>
      <c r="AI113" s="33">
        <v>22.295162686498919</v>
      </c>
      <c r="AJ113" s="33">
        <v>22.295162686498919</v>
      </c>
      <c r="AK113" s="33">
        <v>22.295162686498919</v>
      </c>
      <c r="AL113" s="33">
        <v>22.295162686498919</v>
      </c>
      <c r="AM113" s="33">
        <v>22.295162686498919</v>
      </c>
      <c r="AN113" s="33">
        <v>22.295162686498919</v>
      </c>
      <c r="AO113" s="33">
        <v>22.295162686498919</v>
      </c>
      <c r="AP113" s="33">
        <v>22.295162686498919</v>
      </c>
      <c r="AQ113" s="33">
        <v>22.295162686498919</v>
      </c>
      <c r="AR113" s="33">
        <v>22.295162686498919</v>
      </c>
      <c r="AS113" s="33">
        <v>22.295162686498919</v>
      </c>
      <c r="AT113" s="33">
        <v>22.295162686498919</v>
      </c>
      <c r="AU113" s="33">
        <v>22.295162686498919</v>
      </c>
      <c r="AV113" s="33">
        <v>22.295162686498919</v>
      </c>
      <c r="AW113" s="33">
        <v>22.295162686498919</v>
      </c>
      <c r="AX113" s="33">
        <v>22.295162686498919</v>
      </c>
      <c r="AY113" s="33">
        <v>22.295162686498919</v>
      </c>
      <c r="AZ113" s="33">
        <v>22.295162686498919</v>
      </c>
      <c r="BA113" s="33">
        <v>22.295162686498919</v>
      </c>
      <c r="BB113" s="33">
        <v>22.295162686498919</v>
      </c>
      <c r="BC113" s="33">
        <v>22.295162686498919</v>
      </c>
      <c r="BD113" s="33">
        <v>22.295162686498919</v>
      </c>
      <c r="BE113" s="33">
        <v>22.295162686498919</v>
      </c>
      <c r="BF113" s="33">
        <v>22.295162686498919</v>
      </c>
      <c r="BG113" s="33">
        <v>22.295162686498919</v>
      </c>
      <c r="BH113" s="33">
        <v>22.295162686498919</v>
      </c>
      <c r="BI113" s="33">
        <v>22.295162686498919</v>
      </c>
      <c r="BJ113" s="33">
        <v>22.295162686498919</v>
      </c>
      <c r="BK113" s="33">
        <v>22.295162686498919</v>
      </c>
      <c r="BL113" s="33">
        <v>22.295162686498919</v>
      </c>
      <c r="BM113" s="33">
        <v>22.295162686498919</v>
      </c>
      <c r="BN113" s="33">
        <v>22.295162686498919</v>
      </c>
      <c r="BO113" s="33">
        <v>22.295162686498919</v>
      </c>
      <c r="BP113" s="60"/>
      <c r="BQ113" s="60"/>
      <c r="BR113" s="60"/>
      <c r="BS113" s="60"/>
    </row>
    <row r="114" spans="1:76" x14ac:dyDescent="0.2">
      <c r="B114" s="2">
        <v>103</v>
      </c>
      <c r="E114" t="s">
        <v>192</v>
      </c>
      <c r="F114" s="6"/>
      <c r="G114" s="6">
        <f t="shared" si="7"/>
        <v>17801025.390000001</v>
      </c>
      <c r="H114" s="115">
        <f>H92</f>
        <v>19381209.920000002</v>
      </c>
      <c r="I114" s="116">
        <f t="shared" ref="I114:J114" si="9">I92</f>
        <v>24118447.009999998</v>
      </c>
      <c r="J114" s="116">
        <f t="shared" si="9"/>
        <v>20224045.579999998</v>
      </c>
      <c r="K114" s="63">
        <v>1</v>
      </c>
      <c r="L114" s="174">
        <v>112</v>
      </c>
      <c r="N114" s="6">
        <v>545878566.24000001</v>
      </c>
      <c r="O114" s="6">
        <v>19646000</v>
      </c>
      <c r="P114" s="6">
        <v>191676.82</v>
      </c>
      <c r="Q114" s="6">
        <v>11677408</v>
      </c>
      <c r="R114" s="6">
        <v>32206316.489999998</v>
      </c>
      <c r="S114" s="6">
        <v>18180000</v>
      </c>
      <c r="T114" s="6">
        <v>1191026.54</v>
      </c>
      <c r="U114" s="6">
        <v>128148.71</v>
      </c>
      <c r="V114" s="6">
        <v>352800.04</v>
      </c>
      <c r="W114" s="6">
        <v>2604036.33</v>
      </c>
      <c r="X114" s="6">
        <v>58219799.200000003</v>
      </c>
      <c r="Y114" s="6">
        <v>17801025.390000001</v>
      </c>
      <c r="Z114" s="6">
        <v>21597883.960000001</v>
      </c>
      <c r="AA114" s="6">
        <v>4360173.83</v>
      </c>
      <c r="AB114" s="6">
        <v>7221247</v>
      </c>
      <c r="AC114" s="6">
        <v>10992805.810000001</v>
      </c>
      <c r="AD114" s="6">
        <v>5340324.13</v>
      </c>
      <c r="AE114" s="6">
        <v>755945.88</v>
      </c>
      <c r="AF114" s="6">
        <v>9229524.8300000001</v>
      </c>
      <c r="AG114" s="6">
        <v>3000906.85</v>
      </c>
      <c r="AH114" s="6">
        <v>11554687</v>
      </c>
      <c r="AI114" s="6">
        <v>251011.75</v>
      </c>
      <c r="AJ114" s="6">
        <v>90543.86</v>
      </c>
      <c r="AK114" s="6">
        <v>539130.51</v>
      </c>
      <c r="AL114" s="6">
        <v>1076609437.46</v>
      </c>
      <c r="AM114" s="6">
        <v>125046436.67</v>
      </c>
      <c r="AN114" s="6">
        <v>21603799</v>
      </c>
      <c r="AO114" s="6">
        <v>3620109.3</v>
      </c>
      <c r="AP114" s="6">
        <v>5894441.4900000002</v>
      </c>
      <c r="AQ114" s="6">
        <v>5000963.7699999996</v>
      </c>
      <c r="AR114" s="6">
        <v>40402310.520000003</v>
      </c>
      <c r="AS114" s="6">
        <v>14377753</v>
      </c>
      <c r="AT114" s="6">
        <v>7728618</v>
      </c>
      <c r="AU114" s="6">
        <v>18893459.84</v>
      </c>
      <c r="AV114" s="6">
        <v>4394531.1399999997</v>
      </c>
      <c r="AW114" s="6">
        <v>9601873.2599999998</v>
      </c>
      <c r="AX114" s="6">
        <v>349082</v>
      </c>
      <c r="AY114" s="6">
        <v>34582494.109999999</v>
      </c>
      <c r="AZ114" s="6">
        <v>2516929.98</v>
      </c>
      <c r="BA114" s="6">
        <v>22188832</v>
      </c>
      <c r="BB114" s="6">
        <v>2162652.9300000002</v>
      </c>
      <c r="BC114" s="6">
        <v>50079667.490000002</v>
      </c>
      <c r="BD114" s="6">
        <v>1346826.57</v>
      </c>
      <c r="BE114" s="6">
        <v>954619</v>
      </c>
      <c r="BF114" s="6">
        <v>388538.49</v>
      </c>
      <c r="BG114" s="6">
        <v>18155174</v>
      </c>
      <c r="BH114" s="6">
        <v>2607912.73</v>
      </c>
      <c r="BI114" s="6">
        <v>690526526</v>
      </c>
      <c r="BJ114" s="6">
        <v>5071281</v>
      </c>
      <c r="BK114" s="6">
        <v>4824776.1399999997</v>
      </c>
      <c r="BL114" s="6">
        <v>1740620.34</v>
      </c>
      <c r="BM114" s="6">
        <v>8295212</v>
      </c>
      <c r="BN114" s="6">
        <v>49429070.210000001</v>
      </c>
      <c r="BO114" s="6">
        <v>37894648.579999998</v>
      </c>
      <c r="BP114" s="60"/>
      <c r="BQ114" s="60"/>
      <c r="BR114" s="60"/>
      <c r="BS114" s="60"/>
    </row>
    <row r="115" spans="1:76" ht="13.5" thickBot="1" x14ac:dyDescent="0.25">
      <c r="B115" s="2">
        <v>104</v>
      </c>
      <c r="E115" t="s">
        <v>193</v>
      </c>
      <c r="F115" s="6"/>
      <c r="G115" s="6">
        <f t="shared" si="7"/>
        <v>0</v>
      </c>
      <c r="H115" s="117">
        <f>H93</f>
        <v>0</v>
      </c>
      <c r="I115" s="118">
        <f t="shared" ref="I115:J115" si="10">I93</f>
        <v>0</v>
      </c>
      <c r="J115" s="118">
        <f t="shared" si="10"/>
        <v>0</v>
      </c>
      <c r="K115" s="63">
        <v>2</v>
      </c>
      <c r="L115" s="174">
        <v>113</v>
      </c>
      <c r="N115" s="6">
        <v>5397506.3300000001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346812.75</v>
      </c>
      <c r="AA115" s="6">
        <v>0</v>
      </c>
      <c r="AB115" s="6">
        <v>0</v>
      </c>
      <c r="AC115" s="6">
        <v>0</v>
      </c>
      <c r="AD115" s="6">
        <v>212042.5</v>
      </c>
      <c r="AE115" s="6">
        <v>137711.87</v>
      </c>
      <c r="AF115" s="6">
        <v>0</v>
      </c>
      <c r="AG115" s="6">
        <v>0</v>
      </c>
      <c r="AH115" s="6">
        <v>2336710</v>
      </c>
      <c r="AI115" s="6">
        <v>0</v>
      </c>
      <c r="AJ115" s="6">
        <v>0</v>
      </c>
      <c r="AK115" s="6">
        <v>12153</v>
      </c>
      <c r="AL115" s="6">
        <v>182043.39</v>
      </c>
      <c r="AM115" s="6">
        <v>2202309.0299999998</v>
      </c>
      <c r="AN115" s="6">
        <v>0</v>
      </c>
      <c r="AO115" s="6">
        <v>0</v>
      </c>
      <c r="AP115" s="6">
        <v>2774332.72</v>
      </c>
      <c r="AQ115" s="6">
        <v>0</v>
      </c>
      <c r="AR115" s="6">
        <v>0</v>
      </c>
      <c r="AS115" s="6">
        <v>0</v>
      </c>
      <c r="AT115" s="6">
        <v>0</v>
      </c>
      <c r="AU115" s="6">
        <v>187940.27</v>
      </c>
      <c r="AV115" s="6">
        <v>40837.93</v>
      </c>
      <c r="AW115" s="6">
        <v>0</v>
      </c>
      <c r="AX115" s="6">
        <v>0</v>
      </c>
      <c r="AY115" s="6">
        <v>0</v>
      </c>
      <c r="AZ115" s="6">
        <v>0</v>
      </c>
      <c r="BA115" s="6">
        <v>0</v>
      </c>
      <c r="BB115" s="6">
        <v>0</v>
      </c>
      <c r="BC115" s="6">
        <v>278587.06</v>
      </c>
      <c r="BD115" s="6">
        <v>0</v>
      </c>
      <c r="BE115" s="6">
        <v>0</v>
      </c>
      <c r="BF115" s="6">
        <v>0</v>
      </c>
      <c r="BG115" s="6">
        <v>0</v>
      </c>
      <c r="BH115" s="6">
        <v>0</v>
      </c>
      <c r="BI115" s="6">
        <v>55801062</v>
      </c>
      <c r="BJ115" s="6">
        <v>0</v>
      </c>
      <c r="BK115" s="6">
        <v>0</v>
      </c>
      <c r="BL115" s="6">
        <v>0</v>
      </c>
      <c r="BM115" s="6">
        <v>0</v>
      </c>
      <c r="BN115" s="6">
        <v>3503018.88</v>
      </c>
      <c r="BO115" s="6">
        <v>0</v>
      </c>
      <c r="BP115" s="60"/>
      <c r="BQ115" s="60"/>
      <c r="BR115" s="60"/>
      <c r="BS115" s="60"/>
    </row>
    <row r="116" spans="1:76" x14ac:dyDescent="0.2">
      <c r="B116" s="2">
        <v>105</v>
      </c>
      <c r="E116" t="s">
        <v>194</v>
      </c>
      <c r="F116" s="6"/>
      <c r="G116" s="6">
        <f t="shared" si="7"/>
        <v>87730.441624737708</v>
      </c>
      <c r="H116" s="6">
        <f t="shared" ref="H116:J116" si="11">(H114-H115)/H112</f>
        <v>92719.564181173846</v>
      </c>
      <c r="I116" s="6">
        <f t="shared" si="11"/>
        <v>111730.29776096193</v>
      </c>
      <c r="J116" s="6">
        <f t="shared" si="11"/>
        <v>91798.4300419051</v>
      </c>
      <c r="K116" s="63"/>
      <c r="L116" s="174">
        <v>114</v>
      </c>
      <c r="N116" s="6">
        <v>2663702.8506429549</v>
      </c>
      <c r="O116" s="6">
        <v>96823.200821219492</v>
      </c>
      <c r="P116" s="6">
        <v>944.65861934402631</v>
      </c>
      <c r="Q116" s="6">
        <v>57550.851056465188</v>
      </c>
      <c r="R116" s="6">
        <v>158725.37153736246</v>
      </c>
      <c r="S116" s="6">
        <v>89598.177284422796</v>
      </c>
      <c r="T116" s="6">
        <v>5869.846374112909</v>
      </c>
      <c r="U116" s="6">
        <v>631.56715276953162</v>
      </c>
      <c r="V116" s="6">
        <v>1738.7371028532152</v>
      </c>
      <c r="W116" s="6">
        <v>12833.713352608236</v>
      </c>
      <c r="X116" s="6">
        <v>286930.02696287661</v>
      </c>
      <c r="Y116" s="6">
        <v>87730.441624737708</v>
      </c>
      <c r="Z116" s="6">
        <v>104733.62187884892</v>
      </c>
      <c r="AA116" s="6">
        <v>21488.648394457687</v>
      </c>
      <c r="AB116" s="6">
        <v>35589.140204653813</v>
      </c>
      <c r="AC116" s="6">
        <v>54176.862696238342</v>
      </c>
      <c r="AD116" s="6">
        <v>25274.185184223803</v>
      </c>
      <c r="AE116" s="6">
        <v>3046.8999137095498</v>
      </c>
      <c r="AF116" s="6">
        <v>45486.72178049077</v>
      </c>
      <c r="AG116" s="6">
        <v>14789.647082526886</v>
      </c>
      <c r="AH116" s="6">
        <v>45429.809540689319</v>
      </c>
      <c r="AI116" s="6">
        <v>1237.0844486783947</v>
      </c>
      <c r="AJ116" s="6">
        <v>446.23568868514621</v>
      </c>
      <c r="AK116" s="6">
        <v>2597.1520553291357</v>
      </c>
      <c r="AL116" s="6">
        <v>5305056.7925023707</v>
      </c>
      <c r="AM116" s="6">
        <v>605424.08837398142</v>
      </c>
      <c r="AN116" s="6">
        <v>106472.00290533752</v>
      </c>
      <c r="AO116" s="6">
        <v>17841.3198487562</v>
      </c>
      <c r="AP116" s="6">
        <v>15377.120941757006</v>
      </c>
      <c r="AQ116" s="6">
        <v>24646.712786437587</v>
      </c>
      <c r="AR116" s="6">
        <v>199118.4477816975</v>
      </c>
      <c r="AS116" s="6">
        <v>70859.211344644762</v>
      </c>
      <c r="AT116" s="6">
        <v>38089.6636813851</v>
      </c>
      <c r="AU116" s="6">
        <v>92188.144039059407</v>
      </c>
      <c r="AV116" s="6">
        <v>21456.709354871713</v>
      </c>
      <c r="AW116" s="6">
        <v>47321.801023764507</v>
      </c>
      <c r="AX116" s="6">
        <v>1720.4131420682552</v>
      </c>
      <c r="AY116" s="6">
        <v>170436.10771206199</v>
      </c>
      <c r="AZ116" s="6">
        <v>12404.419062734803</v>
      </c>
      <c r="BA116" s="6">
        <v>109355.2752073858</v>
      </c>
      <c r="BB116" s="6">
        <v>10658.402674742378</v>
      </c>
      <c r="BC116" s="6">
        <v>245439.27576033765</v>
      </c>
      <c r="BD116" s="6">
        <v>6637.6900874714565</v>
      </c>
      <c r="BE116" s="6">
        <v>4704.7372057798902</v>
      </c>
      <c r="BF116" s="6">
        <v>1914.8702150078072</v>
      </c>
      <c r="BG116" s="6">
        <v>89475.825009985885</v>
      </c>
      <c r="BH116" s="6">
        <v>12852.817773643732</v>
      </c>
      <c r="BI116" s="6">
        <v>3128176.2733998639</v>
      </c>
      <c r="BJ116" s="6">
        <v>24993.263701712043</v>
      </c>
      <c r="BK116" s="6">
        <v>23778.390976313152</v>
      </c>
      <c r="BL116" s="6">
        <v>8578.4603854891247</v>
      </c>
      <c r="BM116" s="6">
        <v>40882.061352468176</v>
      </c>
      <c r="BN116" s="6">
        <v>226341.6110582421</v>
      </c>
      <c r="BO116" s="6">
        <v>186759.7052586216</v>
      </c>
      <c r="BP116" s="60"/>
      <c r="BQ116" s="60"/>
      <c r="BR116" s="60"/>
      <c r="BS116" s="60"/>
    </row>
    <row r="117" spans="1:76" x14ac:dyDescent="0.2">
      <c r="B117" s="2">
        <v>106</v>
      </c>
      <c r="E117" t="s">
        <v>195</v>
      </c>
      <c r="F117" s="17"/>
      <c r="G117" s="17">
        <f t="shared" si="7"/>
        <v>57627.965686780306</v>
      </c>
      <c r="H117" s="17">
        <f t="shared" ref="H117:J117" si="12">H111*G118</f>
        <v>59009.669332332553</v>
      </c>
      <c r="I117" s="17">
        <f t="shared" si="12"/>
        <v>60556.953505894373</v>
      </c>
      <c r="J117" s="17">
        <f t="shared" si="12"/>
        <v>62905.810007201981</v>
      </c>
      <c r="K117" s="39"/>
      <c r="L117" s="174">
        <v>115</v>
      </c>
      <c r="N117" s="6">
        <v>1311169.0262624277</v>
      </c>
      <c r="O117" s="6">
        <v>40770.01266625517</v>
      </c>
      <c r="P117" s="6">
        <v>1459.6931651048515</v>
      </c>
      <c r="Q117" s="6">
        <v>37435.026153326697</v>
      </c>
      <c r="R117" s="6">
        <v>70019.435645544712</v>
      </c>
      <c r="S117" s="6">
        <v>47845.921784697457</v>
      </c>
      <c r="T117" s="6">
        <v>6270.9130229315724</v>
      </c>
      <c r="U117" s="6">
        <v>599.8296184112445</v>
      </c>
      <c r="V117" s="6">
        <v>1329.7356649052597</v>
      </c>
      <c r="W117" s="6">
        <v>6633.3992086174403</v>
      </c>
      <c r="X117" s="6">
        <v>188182.68841925845</v>
      </c>
      <c r="Y117" s="6">
        <v>57627.965686780306</v>
      </c>
      <c r="Z117" s="6">
        <v>96958.646380449791</v>
      </c>
      <c r="AA117" s="6">
        <v>14032.415188854782</v>
      </c>
      <c r="AB117" s="6">
        <v>23764.072236087643</v>
      </c>
      <c r="AC117" s="6">
        <v>27061.554330237672</v>
      </c>
      <c r="AD117" s="6">
        <v>20220.648891733694</v>
      </c>
      <c r="AE117" s="6">
        <v>2412.3266697688009</v>
      </c>
      <c r="AF117" s="6">
        <v>46669.364713137235</v>
      </c>
      <c r="AG117" s="6">
        <v>9821.7196538871667</v>
      </c>
      <c r="AH117" s="6">
        <v>30931.006027219562</v>
      </c>
      <c r="AI117" s="6">
        <v>1032.190567808846</v>
      </c>
      <c r="AJ117" s="6">
        <v>436.14176487824068</v>
      </c>
      <c r="AK117" s="6">
        <v>1541.079926890292</v>
      </c>
      <c r="AL117" s="6">
        <v>2573245.0009220038</v>
      </c>
      <c r="AM117" s="6">
        <v>475066.01426020765</v>
      </c>
      <c r="AN117" s="6">
        <v>31505.212696429619</v>
      </c>
      <c r="AO117" s="6">
        <v>22658.106308122922</v>
      </c>
      <c r="AP117" s="6">
        <v>8094.76289593808</v>
      </c>
      <c r="AQ117" s="6">
        <v>13788.660117617032</v>
      </c>
      <c r="AR117" s="6">
        <v>148243.14803458229</v>
      </c>
      <c r="AS117" s="6">
        <v>47531.210641857695</v>
      </c>
      <c r="AT117" s="6">
        <v>45150.743480394653</v>
      </c>
      <c r="AU117" s="6">
        <v>68306.068884086737</v>
      </c>
      <c r="AV117" s="6">
        <v>11310.416192446939</v>
      </c>
      <c r="AW117" s="6">
        <v>30966.749135209942</v>
      </c>
      <c r="AX117" s="6">
        <v>3682.0301762498543</v>
      </c>
      <c r="AY117" s="6">
        <v>93649.767472567459</v>
      </c>
      <c r="AZ117" s="6">
        <v>9946.1787909986942</v>
      </c>
      <c r="BA117" s="6">
        <v>60251.849521107077</v>
      </c>
      <c r="BB117" s="6">
        <v>7437.5032237329169</v>
      </c>
      <c r="BC117" s="6">
        <v>32938.814344735685</v>
      </c>
      <c r="BD117" s="6">
        <v>3213.7142626385576</v>
      </c>
      <c r="BE117" s="6">
        <v>3388.339735204238</v>
      </c>
      <c r="BF117" s="6">
        <v>2381.0912777961885</v>
      </c>
      <c r="BG117" s="6">
        <v>57051.382749485485</v>
      </c>
      <c r="BH117" s="6">
        <v>7063.1057957921894</v>
      </c>
      <c r="BI117" s="6">
        <v>1869808.2114162231</v>
      </c>
      <c r="BJ117" s="6">
        <v>10588.240039467702</v>
      </c>
      <c r="BK117" s="6">
        <v>14697.414416797203</v>
      </c>
      <c r="BL117" s="6">
        <v>3789.9150282174319</v>
      </c>
      <c r="BM117" s="6">
        <v>22079.994431522449</v>
      </c>
      <c r="BN117" s="6">
        <v>182000.89930249195</v>
      </c>
      <c r="BO117" s="6">
        <v>104805.40637148131</v>
      </c>
      <c r="BP117" s="60"/>
      <c r="BQ117" s="60"/>
      <c r="BR117" s="60"/>
      <c r="BS117" s="60"/>
    </row>
    <row r="118" spans="1:76" x14ac:dyDescent="0.2">
      <c r="B118" s="2">
        <v>107</v>
      </c>
      <c r="E118" t="s">
        <v>196</v>
      </c>
      <c r="F118" s="17"/>
      <c r="G118" s="17">
        <f t="shared" si="7"/>
        <v>1285613.7109440642</v>
      </c>
      <c r="H118" s="17">
        <f t="shared" ref="H118:J118" si="13">G118+H116-H117</f>
        <v>1319323.6057929057</v>
      </c>
      <c r="I118" s="17">
        <f t="shared" si="13"/>
        <v>1370496.9500479733</v>
      </c>
      <c r="J118" s="17">
        <f t="shared" si="13"/>
        <v>1399389.5700826764</v>
      </c>
      <c r="K118" s="39"/>
      <c r="L118" s="174">
        <v>116</v>
      </c>
      <c r="N118" s="6">
        <v>29918307.817026008</v>
      </c>
      <c r="O118" s="6">
        <v>944288.75822588301</v>
      </c>
      <c r="P118" s="6">
        <v>31286.559465238115</v>
      </c>
      <c r="Q118" s="6">
        <v>835693.73674032139</v>
      </c>
      <c r="R118" s="6">
        <v>1614183.8366662122</v>
      </c>
      <c r="S118" s="6">
        <v>1084147.0656238529</v>
      </c>
      <c r="T118" s="6">
        <v>136220.13210786047</v>
      </c>
      <c r="U118" s="6">
        <v>13099.920942010673</v>
      </c>
      <c r="V118" s="6">
        <v>29379.277361809818</v>
      </c>
      <c r="W118" s="6">
        <v>150718.8154210592</v>
      </c>
      <c r="X118" s="6">
        <v>4198588.0448455447</v>
      </c>
      <c r="Y118" s="6">
        <v>1285613.7109440642</v>
      </c>
      <c r="Z118" s="6">
        <v>2120163.7855299851</v>
      </c>
      <c r="AA118" s="6">
        <v>313173.33971660031</v>
      </c>
      <c r="AB118" s="6">
        <v>529560.84653256705</v>
      </c>
      <c r="AC118" s="6">
        <v>616691.65543000214</v>
      </c>
      <c r="AD118" s="6">
        <v>445590.54918429174</v>
      </c>
      <c r="AE118" s="6">
        <v>53190.709840210919</v>
      </c>
      <c r="AF118" s="6">
        <v>1015579.1155235025</v>
      </c>
      <c r="AG118" s="6">
        <v>218948.74777476533</v>
      </c>
      <c r="AH118" s="6">
        <v>688376.93046814424</v>
      </c>
      <c r="AI118" s="6">
        <v>22692.705815702793</v>
      </c>
      <c r="AJ118" s="6">
        <v>9512.0931586269635</v>
      </c>
      <c r="AK118" s="6">
        <v>34630.798204480059</v>
      </c>
      <c r="AL118" s="6">
        <v>58793794.3824737</v>
      </c>
      <c r="AM118" s="6">
        <v>10480380.171286052</v>
      </c>
      <c r="AN118" s="6">
        <v>761354.8663838451</v>
      </c>
      <c r="AO118" s="6">
        <v>488823.8738483222</v>
      </c>
      <c r="AP118" s="6">
        <v>183638.84815340239</v>
      </c>
      <c r="AQ118" s="6">
        <v>311264.5911789955</v>
      </c>
      <c r="AR118" s="6">
        <v>3280573.5140081672</v>
      </c>
      <c r="AS118" s="6">
        <v>1058866.3589131942</v>
      </c>
      <c r="AT118" s="6">
        <v>976615.24874989339</v>
      </c>
      <c r="AU118" s="6">
        <v>1512031.7240457512</v>
      </c>
      <c r="AV118" s="6">
        <v>256560.58929416636</v>
      </c>
      <c r="AW118" s="6">
        <v>691011.8957929106</v>
      </c>
      <c r="AX118" s="6">
        <v>78256.90532420302</v>
      </c>
      <c r="AY118" s="6">
        <v>2117086.2851756043</v>
      </c>
      <c r="AZ118" s="6">
        <v>219150.58865950719</v>
      </c>
      <c r="BA118" s="6">
        <v>1361779.885841117</v>
      </c>
      <c r="BB118" s="6">
        <v>165258.00672187906</v>
      </c>
      <c r="BC118" s="6">
        <v>930121.68896975636</v>
      </c>
      <c r="BD118" s="6">
        <v>73439.537102361384</v>
      </c>
      <c r="BE118" s="6">
        <v>75136.435274589545</v>
      </c>
      <c r="BF118" s="6">
        <v>51409.405904448846</v>
      </c>
      <c r="BG118" s="6">
        <v>1275373.9574998354</v>
      </c>
      <c r="BH118" s="6">
        <v>159670.01253977287</v>
      </c>
      <c r="BI118" s="6">
        <v>41994930.402206369</v>
      </c>
      <c r="BJ118" s="6">
        <v>245085.63454389363</v>
      </c>
      <c r="BK118" s="6">
        <v>329286.08367928065</v>
      </c>
      <c r="BL118" s="6">
        <v>87357.500220396571</v>
      </c>
      <c r="BM118" s="6">
        <v>499847.69723733893</v>
      </c>
      <c r="BN118" s="6">
        <v>4009501.9166030693</v>
      </c>
      <c r="BO118" s="6">
        <v>2365296.4856296522</v>
      </c>
      <c r="BP118" s="60"/>
      <c r="BQ118" s="60"/>
      <c r="BR118" s="60"/>
      <c r="BS118" s="60"/>
    </row>
    <row r="119" spans="1:76" x14ac:dyDescent="0.2">
      <c r="B119" s="2">
        <v>108</v>
      </c>
      <c r="E119" t="s">
        <v>197</v>
      </c>
      <c r="F119" s="17"/>
      <c r="G119" s="17">
        <f t="shared" si="7"/>
        <v>28662966.837491509</v>
      </c>
      <c r="H119" s="17">
        <f t="shared" ref="H119:J119" si="14">H113*H118</f>
        <v>30053298.24946453</v>
      </c>
      <c r="I119" s="17">
        <f t="shared" si="14"/>
        <v>32228601.316154633</v>
      </c>
      <c r="J119" s="17">
        <f t="shared" si="14"/>
        <v>33121308.749276165</v>
      </c>
      <c r="K119" s="39"/>
      <c r="L119" s="174">
        <v>117</v>
      </c>
      <c r="N119" s="6">
        <v>667033540.08534718</v>
      </c>
      <c r="O119" s="6">
        <v>21053071.487678107</v>
      </c>
      <c r="P119" s="6">
        <v>697538.93317830644</v>
      </c>
      <c r="Q119" s="6">
        <v>18631927.816713665</v>
      </c>
      <c r="R119" s="6">
        <v>35988491.244390197</v>
      </c>
      <c r="S119" s="6">
        <v>24171235.204174221</v>
      </c>
      <c r="T119" s="6">
        <v>3037050.0065211239</v>
      </c>
      <c r="U119" s="6">
        <v>292064.86858240212</v>
      </c>
      <c r="V119" s="6">
        <v>655015.76839332469</v>
      </c>
      <c r="W119" s="6">
        <v>3360300.5097289169</v>
      </c>
      <c r="X119" s="6">
        <v>93608203.513420835</v>
      </c>
      <c r="Y119" s="6">
        <v>28662966.837491509</v>
      </c>
      <c r="Z119" s="6">
        <v>47269396.520414419</v>
      </c>
      <c r="AA119" s="6">
        <v>6982250.5580557976</v>
      </c>
      <c r="AB119" s="6">
        <v>11806645.22584367</v>
      </c>
      <c r="AC119" s="6">
        <v>13749240.785218233</v>
      </c>
      <c r="AD119" s="6">
        <v>9934513.7856301833</v>
      </c>
      <c r="AE119" s="6">
        <v>1185895.5292978613</v>
      </c>
      <c r="AF119" s="6">
        <v>22642501.601607166</v>
      </c>
      <c r="AG119" s="6">
        <v>4881497.9516436113</v>
      </c>
      <c r="AH119" s="6">
        <v>15347475.654420031</v>
      </c>
      <c r="AI119" s="6">
        <v>505937.56795795396</v>
      </c>
      <c r="AJ119" s="6">
        <v>212073.66446072151</v>
      </c>
      <c r="AK119" s="6">
        <v>772099.27993219765</v>
      </c>
      <c r="AL119" s="6">
        <v>1310817210.7138174</v>
      </c>
      <c r="AM119" s="6">
        <v>233661780.93517995</v>
      </c>
      <c r="AN119" s="6">
        <v>16974530.608185474</v>
      </c>
      <c r="AO119" s="6">
        <v>10898407.792492967</v>
      </c>
      <c r="AP119" s="6">
        <v>4094257.9951413781</v>
      </c>
      <c r="AQ119" s="6">
        <v>6939694.6988822808</v>
      </c>
      <c r="AR119" s="6">
        <v>73140920.19983153</v>
      </c>
      <c r="AS119" s="6">
        <v>23607597.73523042</v>
      </c>
      <c r="AT119" s="6">
        <v>21773795.852994483</v>
      </c>
      <c r="AU119" s="6">
        <v>33710993.274747461</v>
      </c>
      <c r="AV119" s="6">
        <v>5720060.0772574721</v>
      </c>
      <c r="AW119" s="6">
        <v>15406222.63500898</v>
      </c>
      <c r="AX119" s="6">
        <v>1744750.4355450498</v>
      </c>
      <c r="AY119" s="6">
        <v>47200783.149345741</v>
      </c>
      <c r="AZ119" s="6">
        <v>4885998.0270057181</v>
      </c>
      <c r="BA119" s="6">
        <v>30361104.098029628</v>
      </c>
      <c r="BB119" s="6">
        <v>3684454.1451108255</v>
      </c>
      <c r="BC119" s="6">
        <v>20737214.373821866</v>
      </c>
      <c r="BD119" s="6">
        <v>1637346.4273183206</v>
      </c>
      <c r="BE119" s="6">
        <v>1675179.04813057</v>
      </c>
      <c r="BF119" s="6">
        <v>1146181.0682559451</v>
      </c>
      <c r="BG119" s="6">
        <v>28434669.868582789</v>
      </c>
      <c r="BH119" s="6">
        <v>3559868.9057295588</v>
      </c>
      <c r="BI119" s="6">
        <v>936283805.32539046</v>
      </c>
      <c r="BJ119" s="6">
        <v>5464224.0942799281</v>
      </c>
      <c r="BK119" s="6">
        <v>7341486.8060296588</v>
      </c>
      <c r="BL119" s="6">
        <v>1947649.6792996067</v>
      </c>
      <c r="BM119" s="6">
        <v>11144185.728378328</v>
      </c>
      <c r="BN119" s="6">
        <v>89392497.522494659</v>
      </c>
      <c r="BO119" s="6">
        <v>52734669.948917247</v>
      </c>
      <c r="BP119" s="60"/>
      <c r="BQ119" s="60"/>
      <c r="BR119" s="60"/>
      <c r="BS119" s="60"/>
    </row>
    <row r="120" spans="1:76" x14ac:dyDescent="0.2">
      <c r="B120" s="2">
        <v>109</v>
      </c>
      <c r="E120"/>
      <c r="L120" s="174">
        <v>118</v>
      </c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 s="60"/>
      <c r="BQ120" s="60"/>
      <c r="BR120" s="60"/>
      <c r="BS120" s="60"/>
    </row>
    <row r="121" spans="1:76" x14ac:dyDescent="0.2">
      <c r="B121" s="2">
        <v>110</v>
      </c>
      <c r="C121" t="s">
        <v>198</v>
      </c>
      <c r="E121"/>
      <c r="F121" s="17"/>
      <c r="G121" s="17">
        <f>HLOOKUP($E$3,$M$3:$BU$269,L121,FALSE)</f>
        <v>44845620.877491511</v>
      </c>
      <c r="H121" s="17">
        <f t="shared" ref="H121:J121" si="15">H107+H119</f>
        <v>47502147.939464524</v>
      </c>
      <c r="I121" s="17">
        <f t="shared" si="15"/>
        <v>51132860.996154636</v>
      </c>
      <c r="J121" s="17">
        <f t="shared" si="15"/>
        <v>53818376.749276161</v>
      </c>
      <c r="K121" s="39"/>
      <c r="L121" s="174">
        <v>119</v>
      </c>
      <c r="N121" s="17">
        <v>942774254.74934721</v>
      </c>
      <c r="O121" s="17">
        <v>34849262.717678107</v>
      </c>
      <c r="P121" s="17">
        <v>1886192.2331783064</v>
      </c>
      <c r="Q121" s="17">
        <v>32316692.736713663</v>
      </c>
      <c r="R121" s="17">
        <v>59075630.546990201</v>
      </c>
      <c r="S121" s="17">
        <v>34826573.444174223</v>
      </c>
      <c r="T121" s="17">
        <v>5841776.4865211239</v>
      </c>
      <c r="U121" s="17">
        <v>1228068.5485824021</v>
      </c>
      <c r="V121" s="17">
        <v>1449490.6883933246</v>
      </c>
      <c r="W121" s="17">
        <v>7512635.4957289165</v>
      </c>
      <c r="X121" s="17">
        <v>140395907.91342083</v>
      </c>
      <c r="Y121" s="17">
        <v>44845620.877491511</v>
      </c>
      <c r="Z121" s="17">
        <v>74717237.210414425</v>
      </c>
      <c r="AA121" s="17">
        <v>13050566.508055799</v>
      </c>
      <c r="AB121" s="17">
        <v>19985358.015843671</v>
      </c>
      <c r="AC121" s="17">
        <v>22373958.545218233</v>
      </c>
      <c r="AD121" s="17">
        <v>16981017.605630182</v>
      </c>
      <c r="AE121" s="17">
        <v>3085096.3192978613</v>
      </c>
      <c r="AF121" s="17">
        <v>38745397.051607169</v>
      </c>
      <c r="AG121" s="17">
        <v>8770641.7316436116</v>
      </c>
      <c r="AH121" s="17">
        <v>22924338.124420032</v>
      </c>
      <c r="AI121" s="17">
        <v>1792430.2079579541</v>
      </c>
      <c r="AJ121" s="17">
        <v>891445.62446072162</v>
      </c>
      <c r="AK121" s="17">
        <v>2226046.9499321971</v>
      </c>
      <c r="AL121" s="17">
        <v>1995441067.6038175</v>
      </c>
      <c r="AM121" s="17">
        <v>340549989.88967997</v>
      </c>
      <c r="AN121" s="17">
        <v>25063464.388185471</v>
      </c>
      <c r="AO121" s="17">
        <v>18900263.592492968</v>
      </c>
      <c r="AP121" s="17">
        <v>7201325.3251413777</v>
      </c>
      <c r="AQ121" s="17">
        <v>13025657.25888228</v>
      </c>
      <c r="AR121" s="17">
        <v>117299000.72983153</v>
      </c>
      <c r="AS121" s="17">
        <v>35329065.775230423</v>
      </c>
      <c r="AT121" s="17">
        <v>35873459.462994486</v>
      </c>
      <c r="AU121" s="17">
        <v>53653685.17474746</v>
      </c>
      <c r="AV121" s="17">
        <v>9087123.7272574715</v>
      </c>
      <c r="AW121" s="17">
        <v>23979184.545508981</v>
      </c>
      <c r="AX121" s="17">
        <v>5048793.2255450496</v>
      </c>
      <c r="AY121" s="17">
        <v>66810100.379345737</v>
      </c>
      <c r="AZ121" s="17">
        <v>8573353.3770057186</v>
      </c>
      <c r="BA121" s="17">
        <v>44969380.798029631</v>
      </c>
      <c r="BB121" s="17">
        <v>7838695.4451108258</v>
      </c>
      <c r="BC121" s="17">
        <v>33365401.733821865</v>
      </c>
      <c r="BD121" s="17">
        <v>3227158.7873183205</v>
      </c>
      <c r="BE121" s="17">
        <v>4439026.08813057</v>
      </c>
      <c r="BF121" s="17">
        <v>2711036.3482559444</v>
      </c>
      <c r="BG121" s="17">
        <v>47487983.618582785</v>
      </c>
      <c r="BH121" s="17">
        <v>6406481.0357295591</v>
      </c>
      <c r="BI121" s="17">
        <v>1208838640.5653903</v>
      </c>
      <c r="BJ121" s="17">
        <v>8925723.9442799278</v>
      </c>
      <c r="BK121" s="17">
        <v>14452917.636029659</v>
      </c>
      <c r="BL121" s="17">
        <v>4267720.7692996068</v>
      </c>
      <c r="BM121" s="17">
        <v>17692210.368378326</v>
      </c>
      <c r="BN121" s="17">
        <v>128684761.69249466</v>
      </c>
      <c r="BO121" s="17">
        <v>85273346.468917251</v>
      </c>
      <c r="BP121" s="60"/>
      <c r="BQ121" s="60"/>
      <c r="BR121" s="60"/>
      <c r="BS121" s="60"/>
    </row>
    <row r="122" spans="1:76" x14ac:dyDescent="0.2">
      <c r="E122"/>
      <c r="L122" s="174">
        <v>120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 s="60"/>
      <c r="BQ122" s="60"/>
      <c r="BR122" s="60"/>
      <c r="BS122" s="60"/>
    </row>
    <row r="123" spans="1:76" ht="13.5" thickBot="1" x14ac:dyDescent="0.25">
      <c r="A123" s="246" t="s">
        <v>199</v>
      </c>
      <c r="B123" s="246"/>
      <c r="C123" s="246"/>
      <c r="D123" s="246"/>
      <c r="E123" s="246"/>
      <c r="F123" s="246"/>
      <c r="G123" s="246"/>
      <c r="H123" s="246"/>
      <c r="I123" s="246"/>
      <c r="J123" s="246"/>
      <c r="K123" s="63"/>
      <c r="L123" s="174">
        <v>121</v>
      </c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60"/>
      <c r="BQ123" s="60"/>
      <c r="BR123" s="60"/>
      <c r="BS123" s="60"/>
      <c r="BT123" s="6"/>
      <c r="BU123" s="6"/>
      <c r="BV123" s="6"/>
      <c r="BW123" s="6"/>
      <c r="BX123" s="6"/>
    </row>
    <row r="124" spans="1:76" ht="13.5" thickTop="1" x14ac:dyDescent="0.2">
      <c r="E124"/>
      <c r="L124" s="174">
        <v>122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 s="60"/>
      <c r="BQ124" s="60"/>
      <c r="BR124" s="60"/>
      <c r="BS124" s="60"/>
    </row>
    <row r="125" spans="1:76" x14ac:dyDescent="0.2">
      <c r="B125" s="2">
        <v>111</v>
      </c>
      <c r="C125" s="18" t="s">
        <v>200</v>
      </c>
      <c r="D125" s="8"/>
      <c r="E125"/>
      <c r="L125" s="174">
        <v>123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 s="60"/>
      <c r="BQ125" s="60"/>
      <c r="BR125" s="60"/>
      <c r="BS125" s="60"/>
    </row>
    <row r="126" spans="1:76" x14ac:dyDescent="0.2">
      <c r="B126" s="2">
        <v>112</v>
      </c>
      <c r="E126"/>
      <c r="L126" s="174">
        <v>124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 s="60"/>
      <c r="BQ126" s="60"/>
      <c r="BR126" s="60"/>
      <c r="BS126" s="60"/>
    </row>
    <row r="127" spans="1:76" x14ac:dyDescent="0.2">
      <c r="B127" s="2">
        <v>113</v>
      </c>
      <c r="E127" s="23" t="s">
        <v>201</v>
      </c>
      <c r="F127" s="3"/>
      <c r="G127" s="3"/>
      <c r="H127" s="3"/>
      <c r="I127" s="3"/>
      <c r="J127" s="3"/>
      <c r="L127" s="174">
        <v>125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 s="60"/>
      <c r="BQ127" s="60"/>
      <c r="BR127" s="60"/>
      <c r="BS127" s="60"/>
    </row>
    <row r="128" spans="1:76" x14ac:dyDescent="0.2">
      <c r="B128" s="2">
        <v>114</v>
      </c>
      <c r="E128" t="s">
        <v>13</v>
      </c>
      <c r="F128" s="6"/>
      <c r="G128" s="6">
        <f>HLOOKUP($E$3,$M$3:$BU$269,L128,FALSE)</f>
        <v>62443</v>
      </c>
      <c r="H128" s="6">
        <f t="shared" ref="H128:J130" si="16">H96</f>
        <v>63484</v>
      </c>
      <c r="I128" s="6">
        <f t="shared" si="16"/>
        <v>63976.113768817188</v>
      </c>
      <c r="J128" s="6">
        <f t="shared" si="16"/>
        <v>64763.954386054073</v>
      </c>
      <c r="K128" s="63"/>
      <c r="L128" s="174">
        <v>126</v>
      </c>
      <c r="N128" s="6">
        <v>1082647</v>
      </c>
      <c r="O128" s="6">
        <v>12332</v>
      </c>
      <c r="P128" s="6">
        <v>1619</v>
      </c>
      <c r="Q128" s="6">
        <v>37321</v>
      </c>
      <c r="R128" s="6">
        <v>68879</v>
      </c>
      <c r="S128" s="6">
        <v>30434</v>
      </c>
      <c r="T128" s="6">
        <v>7459</v>
      </c>
      <c r="U128" s="6">
        <v>1224</v>
      </c>
      <c r="V128" s="6">
        <v>2575</v>
      </c>
      <c r="W128" s="6">
        <v>12429</v>
      </c>
      <c r="X128" s="6">
        <v>174153</v>
      </c>
      <c r="Y128" s="6">
        <v>62443</v>
      </c>
      <c r="Z128" s="6">
        <v>91128</v>
      </c>
      <c r="AA128" s="6">
        <v>18701</v>
      </c>
      <c r="AB128" s="6">
        <v>24390</v>
      </c>
      <c r="AC128" s="6">
        <v>31139</v>
      </c>
      <c r="AD128" s="6">
        <v>22211</v>
      </c>
      <c r="AE128" s="6">
        <v>3744</v>
      </c>
      <c r="AF128" s="6">
        <v>47962</v>
      </c>
      <c r="AG128" s="6">
        <v>11871</v>
      </c>
      <c r="AH128" s="6">
        <v>22908</v>
      </c>
      <c r="AI128" s="6">
        <v>2720</v>
      </c>
      <c r="AJ128" s="6">
        <v>1268</v>
      </c>
      <c r="AK128" s="6">
        <v>5627</v>
      </c>
      <c r="AL128" s="6">
        <v>1440430</v>
      </c>
      <c r="AM128" s="6">
        <v>358901</v>
      </c>
      <c r="AN128" s="6">
        <v>20513</v>
      </c>
      <c r="AO128" s="6">
        <v>27992</v>
      </c>
      <c r="AP128" s="6">
        <v>10835</v>
      </c>
      <c r="AQ128" s="6">
        <v>14351</v>
      </c>
      <c r="AR128" s="6">
        <v>166044</v>
      </c>
      <c r="AS128" s="6">
        <v>42634</v>
      </c>
      <c r="AT128" s="6">
        <v>44795</v>
      </c>
      <c r="AU128" s="6">
        <v>58226</v>
      </c>
      <c r="AV128" s="6">
        <v>9816</v>
      </c>
      <c r="AW128" s="6">
        <v>27678</v>
      </c>
      <c r="AX128" s="6">
        <v>5941</v>
      </c>
      <c r="AY128" s="6">
        <v>75885</v>
      </c>
      <c r="AZ128" s="6">
        <v>12846</v>
      </c>
      <c r="BA128" s="6">
        <v>60839</v>
      </c>
      <c r="BB128" s="6">
        <v>11638</v>
      </c>
      <c r="BC128" s="6">
        <v>33938</v>
      </c>
      <c r="BD128" s="6">
        <v>4384</v>
      </c>
      <c r="BE128" s="6">
        <v>5980</v>
      </c>
      <c r="BF128" s="6">
        <v>2915</v>
      </c>
      <c r="BG128" s="6">
        <v>57088</v>
      </c>
      <c r="BH128" s="6">
        <v>8189</v>
      </c>
      <c r="BI128" s="6">
        <v>790518</v>
      </c>
      <c r="BJ128" s="6">
        <v>14863</v>
      </c>
      <c r="BK128" s="6">
        <v>25063</v>
      </c>
      <c r="BL128" s="6">
        <v>4053</v>
      </c>
      <c r="BM128" s="6">
        <v>24429</v>
      </c>
      <c r="BN128" s="6">
        <v>160489</v>
      </c>
      <c r="BO128" s="6">
        <v>111053</v>
      </c>
      <c r="BP128" s="60"/>
      <c r="BQ128" s="60"/>
      <c r="BR128" s="60"/>
      <c r="BS128" s="60"/>
    </row>
    <row r="129" spans="2:71" x14ac:dyDescent="0.2">
      <c r="B129" s="2">
        <v>115</v>
      </c>
      <c r="E129" t="s">
        <v>14</v>
      </c>
      <c r="F129" s="24"/>
      <c r="G129" s="24">
        <f>HLOOKUP($E$3,$M$3:$BU$269,L129,FALSE)</f>
        <v>1241635413.01</v>
      </c>
      <c r="H129" s="24">
        <f t="shared" si="16"/>
        <v>1252301419.01</v>
      </c>
      <c r="I129" s="24">
        <f t="shared" si="16"/>
        <v>1222762881.1302867</v>
      </c>
      <c r="J129" s="24">
        <f t="shared" si="16"/>
        <v>1216069661.0415635</v>
      </c>
      <c r="K129" s="165"/>
      <c r="L129" s="174">
        <v>127</v>
      </c>
      <c r="N129" s="24">
        <v>26593222139.9939</v>
      </c>
      <c r="O129" s="24">
        <v>255694605.13</v>
      </c>
      <c r="P129" s="24">
        <v>29586414.649999999</v>
      </c>
      <c r="Q129" s="24">
        <v>958263631</v>
      </c>
      <c r="R129" s="24">
        <v>1523001350</v>
      </c>
      <c r="S129" s="24">
        <v>479765521.31999999</v>
      </c>
      <c r="T129" s="24">
        <v>145762372.83000001</v>
      </c>
      <c r="U129" s="24">
        <v>23149670</v>
      </c>
      <c r="V129" s="24">
        <v>30386998</v>
      </c>
      <c r="W129" s="24">
        <v>236201881.56</v>
      </c>
      <c r="X129" s="24">
        <v>3557114201</v>
      </c>
      <c r="Y129" s="24">
        <v>1241635413.01</v>
      </c>
      <c r="Z129" s="24">
        <v>2111867772.0699999</v>
      </c>
      <c r="AA129" s="24">
        <v>312403334.14999998</v>
      </c>
      <c r="AB129" s="24">
        <v>634616160</v>
      </c>
      <c r="AC129" s="24">
        <v>551718279.20000005</v>
      </c>
      <c r="AD129" s="24">
        <v>611606380.99000001</v>
      </c>
      <c r="AE129" s="24">
        <v>72625000.819999993</v>
      </c>
      <c r="AF129" s="24">
        <v>845434936.58000004</v>
      </c>
      <c r="AG129" s="24">
        <v>257757138.5</v>
      </c>
      <c r="AH129" s="24">
        <v>498519342</v>
      </c>
      <c r="AI129" s="24">
        <v>75311912</v>
      </c>
      <c r="AJ129" s="24">
        <v>19982076</v>
      </c>
      <c r="AK129" s="24">
        <v>140288222.84</v>
      </c>
      <c r="AL129" s="24">
        <v>37352917583.019997</v>
      </c>
      <c r="AM129" s="24">
        <v>7195259722</v>
      </c>
      <c r="AN129" s="24">
        <v>282181078.80000001</v>
      </c>
      <c r="AO129" s="24">
        <v>682239160.97000003</v>
      </c>
      <c r="AP129" s="24">
        <v>244751251.56</v>
      </c>
      <c r="AQ129" s="24">
        <v>301812636.48000002</v>
      </c>
      <c r="AR129" s="24">
        <v>3170302876.02</v>
      </c>
      <c r="AS129" s="24">
        <v>951413564</v>
      </c>
      <c r="AT129" s="24">
        <v>831369726</v>
      </c>
      <c r="AU129" s="24">
        <v>1234789719</v>
      </c>
      <c r="AV129" s="24">
        <v>210032240.94999999</v>
      </c>
      <c r="AW129" s="24">
        <v>547971952.99000001</v>
      </c>
      <c r="AX129" s="24">
        <v>114374592</v>
      </c>
      <c r="AY129" s="24">
        <v>1601362054.1600001</v>
      </c>
      <c r="AZ129" s="24">
        <v>266766857.25</v>
      </c>
      <c r="BA129" s="24">
        <v>1077184584</v>
      </c>
      <c r="BB129" s="24">
        <v>181597096</v>
      </c>
      <c r="BC129" s="24">
        <v>611477975.40999997</v>
      </c>
      <c r="BD129" s="24">
        <v>85463936</v>
      </c>
      <c r="BE129" s="24">
        <v>101903178</v>
      </c>
      <c r="BF129" s="24">
        <v>83438445.930000007</v>
      </c>
      <c r="BG129" s="24">
        <v>963264477.01999998</v>
      </c>
      <c r="BH129" s="24">
        <v>181457123.08000001</v>
      </c>
      <c r="BI129" s="24">
        <v>23480523117.110001</v>
      </c>
      <c r="BJ129" s="24">
        <v>144890599</v>
      </c>
      <c r="BK129" s="24">
        <v>374393811</v>
      </c>
      <c r="BL129" s="24">
        <v>105030649.42</v>
      </c>
      <c r="BM129" s="24">
        <v>442566800</v>
      </c>
      <c r="BN129" s="24">
        <v>3283082795.7399998</v>
      </c>
      <c r="BO129" s="24">
        <v>2786312238.7399998</v>
      </c>
      <c r="BP129" s="60"/>
      <c r="BQ129" s="60"/>
      <c r="BR129" s="60"/>
      <c r="BS129" s="60"/>
    </row>
    <row r="130" spans="2:71" x14ac:dyDescent="0.2">
      <c r="B130" s="2">
        <v>116</v>
      </c>
      <c r="E130" t="s">
        <v>15</v>
      </c>
      <c r="F130" s="6"/>
      <c r="G130" s="6">
        <f>HLOOKUP($E$3,$M$3:$BU$269,L130,FALSE)</f>
        <v>248595</v>
      </c>
      <c r="H130" s="6">
        <f t="shared" si="16"/>
        <v>253015</v>
      </c>
      <c r="I130" s="6">
        <f t="shared" si="16"/>
        <v>249434</v>
      </c>
      <c r="J130" s="6">
        <f t="shared" si="16"/>
        <v>249434</v>
      </c>
      <c r="K130" s="63"/>
      <c r="L130" s="174">
        <v>128</v>
      </c>
      <c r="N130" s="6">
        <v>5256976</v>
      </c>
      <c r="O130" s="6">
        <v>50393</v>
      </c>
      <c r="P130" s="6">
        <v>6400</v>
      </c>
      <c r="Q130" s="6">
        <v>170238</v>
      </c>
      <c r="R130" s="6">
        <v>318420</v>
      </c>
      <c r="S130" s="6">
        <v>98750</v>
      </c>
      <c r="T130" s="6">
        <v>28168</v>
      </c>
      <c r="U130" s="6">
        <v>5772</v>
      </c>
      <c r="V130" s="6">
        <v>7112</v>
      </c>
      <c r="W130" s="6">
        <v>64385</v>
      </c>
      <c r="X130" s="6">
        <v>700859</v>
      </c>
      <c r="Y130" s="6">
        <v>248595</v>
      </c>
      <c r="Z130" s="6">
        <v>464900</v>
      </c>
      <c r="AA130" s="6">
        <v>56623</v>
      </c>
      <c r="AB130" s="6">
        <v>110240</v>
      </c>
      <c r="AC130" s="6">
        <v>122714</v>
      </c>
      <c r="AD130" s="6">
        <v>107738</v>
      </c>
      <c r="AE130" s="6">
        <v>15248</v>
      </c>
      <c r="AF130" s="6">
        <v>163773</v>
      </c>
      <c r="AG130" s="6">
        <v>56065</v>
      </c>
      <c r="AH130" s="6">
        <v>106610</v>
      </c>
      <c r="AI130" s="6">
        <v>15372</v>
      </c>
      <c r="AJ130" s="6">
        <v>5092</v>
      </c>
      <c r="AK130" s="6">
        <v>30865</v>
      </c>
      <c r="AL130" s="6">
        <v>6821370</v>
      </c>
      <c r="AM130" s="6">
        <v>1279664</v>
      </c>
      <c r="AN130" s="6">
        <v>63546</v>
      </c>
      <c r="AO130" s="6">
        <v>118722</v>
      </c>
      <c r="AP130" s="6">
        <v>43906</v>
      </c>
      <c r="AQ130" s="6">
        <v>51997</v>
      </c>
      <c r="AR130" s="6">
        <v>659979</v>
      </c>
      <c r="AS130" s="6">
        <v>189339</v>
      </c>
      <c r="AT130" s="6">
        <v>173351</v>
      </c>
      <c r="AU130" s="6">
        <v>250247</v>
      </c>
      <c r="AV130" s="6">
        <v>45600</v>
      </c>
      <c r="AW130" s="6">
        <v>112810</v>
      </c>
      <c r="AX130" s="6">
        <v>23217</v>
      </c>
      <c r="AY130" s="6">
        <v>370408</v>
      </c>
      <c r="AZ130" s="6">
        <v>49506</v>
      </c>
      <c r="BA130" s="6">
        <v>226815</v>
      </c>
      <c r="BB130" s="6">
        <v>37022</v>
      </c>
      <c r="BC130" s="6">
        <v>118975</v>
      </c>
      <c r="BD130" s="6">
        <v>14755</v>
      </c>
      <c r="BE130" s="6">
        <v>20489</v>
      </c>
      <c r="BF130" s="6">
        <v>20283</v>
      </c>
      <c r="BG130" s="6">
        <v>171697</v>
      </c>
      <c r="BH130" s="6">
        <v>37761</v>
      </c>
      <c r="BI130" s="6">
        <v>4276455</v>
      </c>
      <c r="BJ130" s="6">
        <v>36740</v>
      </c>
      <c r="BK130" s="6">
        <v>76731</v>
      </c>
      <c r="BL130" s="6">
        <v>17965</v>
      </c>
      <c r="BM130" s="6">
        <v>77910</v>
      </c>
      <c r="BN130" s="6">
        <v>645698</v>
      </c>
      <c r="BO130" s="6">
        <v>518646</v>
      </c>
      <c r="BP130" s="60"/>
      <c r="BQ130" s="60"/>
      <c r="BR130" s="60"/>
      <c r="BS130" s="60"/>
    </row>
    <row r="131" spans="2:71" x14ac:dyDescent="0.2">
      <c r="B131" s="2">
        <v>117</v>
      </c>
      <c r="E131" t="s">
        <v>202</v>
      </c>
      <c r="F131" s="6"/>
      <c r="G131" s="6">
        <f>HLOOKUP($E$3,$M$3:$BU$269,L131,FALSE)</f>
        <v>3266</v>
      </c>
      <c r="H131" s="6">
        <v>314474</v>
      </c>
      <c r="I131" s="6">
        <f t="shared" ref="I131:J131" si="17">MAX(H131,I130)</f>
        <v>314474</v>
      </c>
      <c r="J131" s="6">
        <f t="shared" si="17"/>
        <v>314474</v>
      </c>
      <c r="K131" s="63"/>
      <c r="L131" s="174">
        <v>129</v>
      </c>
      <c r="N131" s="6">
        <v>51073</v>
      </c>
      <c r="O131" s="6">
        <v>2112</v>
      </c>
      <c r="P131" s="6">
        <v>92</v>
      </c>
      <c r="Q131" s="6">
        <v>1223</v>
      </c>
      <c r="R131" s="6">
        <v>1516</v>
      </c>
      <c r="S131" s="6">
        <v>1623</v>
      </c>
      <c r="T131" s="6">
        <v>160</v>
      </c>
      <c r="U131" s="6">
        <v>54</v>
      </c>
      <c r="V131" s="6">
        <v>39</v>
      </c>
      <c r="W131" s="6">
        <v>174</v>
      </c>
      <c r="X131" s="6">
        <v>4013</v>
      </c>
      <c r="Y131" s="6">
        <v>3266</v>
      </c>
      <c r="Z131" s="6">
        <v>4724</v>
      </c>
      <c r="AA131" s="6">
        <v>391</v>
      </c>
      <c r="AB131" s="6">
        <v>451</v>
      </c>
      <c r="AC131" s="6">
        <v>1691</v>
      </c>
      <c r="AD131" s="6">
        <v>291</v>
      </c>
      <c r="AE131" s="6">
        <v>83</v>
      </c>
      <c r="AF131" s="6">
        <v>2554</v>
      </c>
      <c r="AG131" s="6">
        <v>699</v>
      </c>
      <c r="AH131" s="6">
        <v>1700</v>
      </c>
      <c r="AI131" s="6">
        <v>97</v>
      </c>
      <c r="AJ131" s="6">
        <v>21</v>
      </c>
      <c r="AK131" s="6">
        <v>73</v>
      </c>
      <c r="AL131" s="6">
        <v>124948</v>
      </c>
      <c r="AM131" s="6">
        <v>6282</v>
      </c>
      <c r="AN131" s="6">
        <v>1792</v>
      </c>
      <c r="AO131" s="6">
        <v>689</v>
      </c>
      <c r="AP131" s="6">
        <v>244</v>
      </c>
      <c r="AQ131" s="6">
        <v>385</v>
      </c>
      <c r="AR131" s="6">
        <v>3110</v>
      </c>
      <c r="AS131" s="6">
        <v>2869</v>
      </c>
      <c r="AT131" s="6">
        <v>1030</v>
      </c>
      <c r="AU131" s="6">
        <v>4600</v>
      </c>
      <c r="AV131" s="6">
        <v>324</v>
      </c>
      <c r="AW131" s="6">
        <v>678</v>
      </c>
      <c r="AX131" s="6">
        <v>370</v>
      </c>
      <c r="AY131" s="6">
        <v>2044</v>
      </c>
      <c r="AZ131" s="6">
        <v>220</v>
      </c>
      <c r="BA131" s="6">
        <v>2429</v>
      </c>
      <c r="BB131" s="6">
        <v>510</v>
      </c>
      <c r="BC131" s="6">
        <v>740</v>
      </c>
      <c r="BD131" s="6">
        <v>81</v>
      </c>
      <c r="BE131" s="6">
        <v>115</v>
      </c>
      <c r="BF131" s="6">
        <v>714</v>
      </c>
      <c r="BG131" s="6">
        <v>1274</v>
      </c>
      <c r="BH131" s="6">
        <v>146</v>
      </c>
      <c r="BI131" s="6">
        <v>29293</v>
      </c>
      <c r="BJ131" s="6">
        <v>305</v>
      </c>
      <c r="BK131" s="6">
        <v>495</v>
      </c>
      <c r="BL131" s="6">
        <v>234</v>
      </c>
      <c r="BM131" s="6">
        <v>604</v>
      </c>
      <c r="BN131" s="6">
        <v>3688</v>
      </c>
      <c r="BO131" s="6">
        <v>2099</v>
      </c>
      <c r="BP131" s="60"/>
      <c r="BQ131" s="60"/>
      <c r="BR131" s="60"/>
      <c r="BS131" s="60"/>
    </row>
    <row r="132" spans="2:71" x14ac:dyDescent="0.2">
      <c r="B132" s="2">
        <v>118</v>
      </c>
      <c r="E132"/>
      <c r="L132" s="174">
        <v>130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 s="60"/>
      <c r="BQ132" s="60"/>
      <c r="BR132" s="60"/>
      <c r="BS132" s="60"/>
    </row>
    <row r="133" spans="2:71" ht="13.5" thickBot="1" x14ac:dyDescent="0.25">
      <c r="B133" s="2">
        <v>119</v>
      </c>
      <c r="E133" s="23" t="s">
        <v>203</v>
      </c>
      <c r="F133" s="3"/>
      <c r="G133" s="3"/>
      <c r="L133" s="174">
        <v>131</v>
      </c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 s="60"/>
      <c r="BQ133" s="60"/>
      <c r="BR133" s="60"/>
      <c r="BS133" s="60"/>
    </row>
    <row r="134" spans="2:71" ht="13.5" thickBot="1" x14ac:dyDescent="0.25">
      <c r="B134" s="2">
        <v>120</v>
      </c>
      <c r="E134" t="s">
        <v>204</v>
      </c>
      <c r="F134" s="65">
        <f>BW134</f>
        <v>0</v>
      </c>
      <c r="G134" s="22">
        <f>HLOOKUP($E$3,$M$3:$BU$269,L134,FALSE)</f>
        <v>4.1405222738299059E-2</v>
      </c>
      <c r="H134" s="119">
        <f>G134*EXP('Model Inputs'!H21)</f>
        <v>4.2654997912951048E-2</v>
      </c>
      <c r="I134" s="120">
        <f>H134*EXP('Model Inputs'!I21)</f>
        <v>4.4049279085688044E-2</v>
      </c>
      <c r="J134" s="120">
        <f>I134*EXP('Model Inputs'!J21)</f>
        <v>4.4956573494498116E-2</v>
      </c>
      <c r="K134" s="166"/>
      <c r="L134" s="174">
        <v>132</v>
      </c>
      <c r="N134" s="21">
        <v>4.1405222738299101E-2</v>
      </c>
      <c r="O134" s="21">
        <v>4.1405222738299059E-2</v>
      </c>
      <c r="P134" s="21">
        <v>4.1405222738299059E-2</v>
      </c>
      <c r="Q134" s="21">
        <v>4.1405222738299059E-2</v>
      </c>
      <c r="R134" s="21">
        <v>4.1405222738299059E-2</v>
      </c>
      <c r="S134" s="21">
        <v>4.1405222738299059E-2</v>
      </c>
      <c r="T134" s="21">
        <v>4.1405222738299059E-2</v>
      </c>
      <c r="U134" s="21">
        <v>4.1405222738299059E-2</v>
      </c>
      <c r="V134" s="21">
        <v>4.1405222738299059E-2</v>
      </c>
      <c r="W134" s="21">
        <v>4.1405222738299059E-2</v>
      </c>
      <c r="X134" s="21">
        <v>4.1405222738299059E-2</v>
      </c>
      <c r="Y134" s="21">
        <v>4.1405222738299059E-2</v>
      </c>
      <c r="Z134" s="21">
        <v>4.1405222738299059E-2</v>
      </c>
      <c r="AA134" s="21">
        <v>4.1405222738299059E-2</v>
      </c>
      <c r="AB134" s="21">
        <v>4.1405222738299059E-2</v>
      </c>
      <c r="AC134" s="21">
        <v>4.1405222738299059E-2</v>
      </c>
      <c r="AD134" s="21">
        <v>4.1405222738299059E-2</v>
      </c>
      <c r="AE134" s="21">
        <v>4.1405222738299059E-2</v>
      </c>
      <c r="AF134" s="21">
        <v>4.1405222738299059E-2</v>
      </c>
      <c r="AG134" s="21">
        <v>4.1405222738299059E-2</v>
      </c>
      <c r="AH134" s="21">
        <v>4.1405222738299059E-2</v>
      </c>
      <c r="AI134" s="21">
        <v>4.1405222738299059E-2</v>
      </c>
      <c r="AJ134" s="21">
        <v>4.1405222738299059E-2</v>
      </c>
      <c r="AK134" s="21">
        <v>4.1405222738299059E-2</v>
      </c>
      <c r="AL134" s="21">
        <v>4.1405222738299059E-2</v>
      </c>
      <c r="AM134" s="21">
        <v>4.1405222738299059E-2</v>
      </c>
      <c r="AN134" s="21">
        <v>4.1405222738299059E-2</v>
      </c>
      <c r="AO134" s="21">
        <v>4.1405222738299059E-2</v>
      </c>
      <c r="AP134" s="21">
        <v>4.1405222738299059E-2</v>
      </c>
      <c r="AQ134" s="21">
        <v>4.1405222738299059E-2</v>
      </c>
      <c r="AR134" s="21">
        <v>4.1405222738299059E-2</v>
      </c>
      <c r="AS134" s="21">
        <v>4.1405222738299059E-2</v>
      </c>
      <c r="AT134" s="21">
        <v>4.1405222738299059E-2</v>
      </c>
      <c r="AU134" s="21">
        <v>4.1405222738299059E-2</v>
      </c>
      <c r="AV134" s="21">
        <v>4.1405222738299059E-2</v>
      </c>
      <c r="AW134" s="21">
        <v>4.1405222738299059E-2</v>
      </c>
      <c r="AX134" s="21">
        <v>4.1405222738299059E-2</v>
      </c>
      <c r="AY134" s="21">
        <v>4.1405222738299059E-2</v>
      </c>
      <c r="AZ134" s="21">
        <v>4.1405222738299059E-2</v>
      </c>
      <c r="BA134" s="21">
        <v>4.1405222738299059E-2</v>
      </c>
      <c r="BB134" s="21">
        <v>4.1405222738299059E-2</v>
      </c>
      <c r="BC134" s="21">
        <v>4.1405222738299059E-2</v>
      </c>
      <c r="BD134" s="21">
        <v>4.1405222738299059E-2</v>
      </c>
      <c r="BE134" s="21">
        <v>4.1405222738299059E-2</v>
      </c>
      <c r="BF134" s="21">
        <v>4.1405222738299059E-2</v>
      </c>
      <c r="BG134" s="21">
        <v>4.1405222738299059E-2</v>
      </c>
      <c r="BH134" s="21">
        <v>4.1405222738299059E-2</v>
      </c>
      <c r="BI134" s="21">
        <v>4.1405222738299059E-2</v>
      </c>
      <c r="BJ134" s="21">
        <v>4.1405222738299059E-2</v>
      </c>
      <c r="BK134" s="21">
        <v>4.1405222738299059E-2</v>
      </c>
      <c r="BL134" s="21">
        <v>4.1405222738299059E-2</v>
      </c>
      <c r="BM134" s="21">
        <v>4.1405222738299059E-2</v>
      </c>
      <c r="BN134" s="21">
        <v>4.1405222738299059E-2</v>
      </c>
      <c r="BO134" s="21">
        <v>4.1405222738299059E-2</v>
      </c>
      <c r="BP134" s="60"/>
      <c r="BQ134" s="60"/>
      <c r="BR134" s="60"/>
      <c r="BS134" s="60"/>
    </row>
    <row r="135" spans="2:71" ht="13.5" thickBot="1" x14ac:dyDescent="0.25">
      <c r="B135" s="2">
        <v>121</v>
      </c>
      <c r="E135" t="s">
        <v>205</v>
      </c>
      <c r="F135" s="65">
        <f>BW135</f>
        <v>0</v>
      </c>
      <c r="G135" s="22">
        <f>HLOOKUP($E$3,$M$3:$BU$269,L135,FALSE)</f>
        <v>3.3329106197923807E-2</v>
      </c>
      <c r="H135" s="113">
        <f>G135*EXP('Model Inputs'!H20)</f>
        <v>3.4985729952963562E-2</v>
      </c>
      <c r="I135" s="114">
        <f>H135*EXP('Model Inputs'!I20)</f>
        <v>3.6258472842318826E-2</v>
      </c>
      <c r="J135" s="114">
        <f>I135*EXP('Model Inputs'!J20)</f>
        <v>3.7577516736814816E-2</v>
      </c>
      <c r="K135" s="166"/>
      <c r="L135" s="174">
        <v>133</v>
      </c>
      <c r="N135" s="21">
        <v>3.3329106197923807E-2</v>
      </c>
      <c r="O135" s="21">
        <v>3.3329106197923807E-2</v>
      </c>
      <c r="P135" s="21">
        <v>3.3329106197923807E-2</v>
      </c>
      <c r="Q135" s="21">
        <v>3.3329106197923807E-2</v>
      </c>
      <c r="R135" s="21">
        <v>3.3329106197923807E-2</v>
      </c>
      <c r="S135" s="21">
        <v>3.3329106197923807E-2</v>
      </c>
      <c r="T135" s="21">
        <v>3.3329106197923807E-2</v>
      </c>
      <c r="U135" s="21">
        <v>3.3329106197923807E-2</v>
      </c>
      <c r="V135" s="21">
        <v>3.3329106197923807E-2</v>
      </c>
      <c r="W135" s="21">
        <v>3.3329106197923807E-2</v>
      </c>
      <c r="X135" s="21">
        <v>3.3329106197923807E-2</v>
      </c>
      <c r="Y135" s="21">
        <v>3.3329106197923807E-2</v>
      </c>
      <c r="Z135" s="21">
        <v>3.3329106197923807E-2</v>
      </c>
      <c r="AA135" s="21">
        <v>3.3329106197923807E-2</v>
      </c>
      <c r="AB135" s="21">
        <v>3.3329106197923807E-2</v>
      </c>
      <c r="AC135" s="21">
        <v>3.3329106197923807E-2</v>
      </c>
      <c r="AD135" s="21">
        <v>3.3329106197923807E-2</v>
      </c>
      <c r="AE135" s="21">
        <v>3.3329106197923807E-2</v>
      </c>
      <c r="AF135" s="21">
        <v>3.3329106197923807E-2</v>
      </c>
      <c r="AG135" s="21">
        <v>3.3329106197923807E-2</v>
      </c>
      <c r="AH135" s="21">
        <v>3.3329106197923807E-2</v>
      </c>
      <c r="AI135" s="21">
        <v>3.3329106197923807E-2</v>
      </c>
      <c r="AJ135" s="21">
        <v>3.3329106197923807E-2</v>
      </c>
      <c r="AK135" s="21">
        <v>3.3329106197923807E-2</v>
      </c>
      <c r="AL135" s="21">
        <v>3.3329106197923807E-2</v>
      </c>
      <c r="AM135" s="21">
        <v>3.3329106197923807E-2</v>
      </c>
      <c r="AN135" s="21">
        <v>3.3329106197923807E-2</v>
      </c>
      <c r="AO135" s="21">
        <v>3.3329106197923807E-2</v>
      </c>
      <c r="AP135" s="21">
        <v>3.3329106197923807E-2</v>
      </c>
      <c r="AQ135" s="21">
        <v>3.3329106197923807E-2</v>
      </c>
      <c r="AR135" s="21">
        <v>3.3329106197923807E-2</v>
      </c>
      <c r="AS135" s="21">
        <v>3.3329106197923807E-2</v>
      </c>
      <c r="AT135" s="21">
        <v>3.3329106197923807E-2</v>
      </c>
      <c r="AU135" s="21">
        <v>3.3329106197923807E-2</v>
      </c>
      <c r="AV135" s="21">
        <v>3.3329106197923807E-2</v>
      </c>
      <c r="AW135" s="21">
        <v>3.3329106197923807E-2</v>
      </c>
      <c r="AX135" s="21">
        <v>3.3329106197923807E-2</v>
      </c>
      <c r="AY135" s="21">
        <v>3.3329106197923807E-2</v>
      </c>
      <c r="AZ135" s="21">
        <v>3.3329106197923807E-2</v>
      </c>
      <c r="BA135" s="21">
        <v>3.3329106197923807E-2</v>
      </c>
      <c r="BB135" s="21">
        <v>3.3329106197923807E-2</v>
      </c>
      <c r="BC135" s="21">
        <v>3.3329106197923807E-2</v>
      </c>
      <c r="BD135" s="21">
        <v>3.3329106197923807E-2</v>
      </c>
      <c r="BE135" s="21">
        <v>3.3329106197923807E-2</v>
      </c>
      <c r="BF135" s="21">
        <v>3.3329106197923807E-2</v>
      </c>
      <c r="BG135" s="21">
        <v>3.3329106197923807E-2</v>
      </c>
      <c r="BH135" s="21">
        <v>3.3329106197923807E-2</v>
      </c>
      <c r="BI135" s="21">
        <v>3.3329106197923807E-2</v>
      </c>
      <c r="BJ135" s="21">
        <v>3.3329106197923807E-2</v>
      </c>
      <c r="BK135" s="21">
        <v>3.3329106197923807E-2</v>
      </c>
      <c r="BL135" s="21">
        <v>3.3329106197923807E-2</v>
      </c>
      <c r="BM135" s="21">
        <v>3.3329106197923807E-2</v>
      </c>
      <c r="BN135" s="21">
        <v>3.3329106197923807E-2</v>
      </c>
      <c r="BO135" s="21">
        <v>3.3329106197923807E-2</v>
      </c>
      <c r="BP135" s="60"/>
      <c r="BQ135" s="60"/>
      <c r="BR135" s="60"/>
      <c r="BS135" s="60"/>
    </row>
    <row r="136" spans="2:71" x14ac:dyDescent="0.2">
      <c r="B136" s="2">
        <v>122</v>
      </c>
      <c r="E136" t="s">
        <v>206</v>
      </c>
      <c r="F136" s="19">
        <f t="shared" ref="F136:F139" si="18">BW136</f>
        <v>0</v>
      </c>
      <c r="G136" s="25">
        <f>HLOOKUP($E$3,$M$3:$BU$269,L136,FALSE)</f>
        <v>3.5751941160036382E-2</v>
      </c>
      <c r="H136" s="25">
        <f>LN(H134/G134)*0.3+LN(H135/G135)*0.7</f>
        <v>4.2877658891077003E-2</v>
      </c>
      <c r="I136" s="25">
        <f t="shared" ref="I136:J136" si="19">LN(I134/H134)*0.3+LN(I135/H135)*0.7</f>
        <v>3.4662337893750596E-2</v>
      </c>
      <c r="J136" s="25">
        <f t="shared" si="19"/>
        <v>3.1129378576650046E-2</v>
      </c>
      <c r="K136" s="146"/>
      <c r="L136" s="174">
        <v>134</v>
      </c>
      <c r="N136" s="25">
        <v>3.5751941160036382E-2</v>
      </c>
      <c r="O136" s="25">
        <v>3.5751941160036382E-2</v>
      </c>
      <c r="P136" s="25">
        <v>3.5751941160036382E-2</v>
      </c>
      <c r="Q136" s="25">
        <v>3.5751941160036382E-2</v>
      </c>
      <c r="R136" s="25">
        <v>3.5751941160036382E-2</v>
      </c>
      <c r="S136" s="25">
        <v>3.5751941160036382E-2</v>
      </c>
      <c r="T136" s="25">
        <v>3.5751941160036382E-2</v>
      </c>
      <c r="U136" s="25">
        <v>3.5751941160036382E-2</v>
      </c>
      <c r="V136" s="25">
        <v>3.5751941160036382E-2</v>
      </c>
      <c r="W136" s="25">
        <v>3.5751941160036382E-2</v>
      </c>
      <c r="X136" s="25">
        <v>3.5751941160036382E-2</v>
      </c>
      <c r="Y136" s="25">
        <v>3.5751941160036382E-2</v>
      </c>
      <c r="Z136" s="25">
        <v>3.5751941160036382E-2</v>
      </c>
      <c r="AA136" s="25">
        <v>3.5751941160036382E-2</v>
      </c>
      <c r="AB136" s="25">
        <v>3.5751941160036382E-2</v>
      </c>
      <c r="AC136" s="25">
        <v>3.5751941160036382E-2</v>
      </c>
      <c r="AD136" s="25">
        <v>3.5751941160036382E-2</v>
      </c>
      <c r="AE136" s="25">
        <v>3.5751941160036382E-2</v>
      </c>
      <c r="AF136" s="25">
        <v>3.5751941160036382E-2</v>
      </c>
      <c r="AG136" s="25">
        <v>3.5751941160036382E-2</v>
      </c>
      <c r="AH136" s="25">
        <v>3.5751941160036382E-2</v>
      </c>
      <c r="AI136" s="25">
        <v>3.5751941160036382E-2</v>
      </c>
      <c r="AJ136" s="25">
        <v>3.5751941160036382E-2</v>
      </c>
      <c r="AK136" s="25">
        <v>3.5751941160036382E-2</v>
      </c>
      <c r="AL136" s="25">
        <v>3.5751941160036382E-2</v>
      </c>
      <c r="AM136" s="25">
        <v>3.5751941160036382E-2</v>
      </c>
      <c r="AN136" s="25">
        <v>3.5751941160036382E-2</v>
      </c>
      <c r="AO136" s="25">
        <v>3.5751941160036382E-2</v>
      </c>
      <c r="AP136" s="25">
        <v>3.5751941160036382E-2</v>
      </c>
      <c r="AQ136" s="25">
        <v>3.5751941160036382E-2</v>
      </c>
      <c r="AR136" s="25">
        <v>3.5751941160036382E-2</v>
      </c>
      <c r="AS136" s="25">
        <v>3.5751941160036382E-2</v>
      </c>
      <c r="AT136" s="25">
        <v>3.5751941160036382E-2</v>
      </c>
      <c r="AU136" s="25">
        <v>3.5751941160036382E-2</v>
      </c>
      <c r="AV136" s="25">
        <v>3.5751941160036382E-2</v>
      </c>
      <c r="AW136" s="25">
        <v>3.5751941160036382E-2</v>
      </c>
      <c r="AX136" s="25">
        <v>3.5751941160036382E-2</v>
      </c>
      <c r="AY136" s="25">
        <v>3.5751941160036382E-2</v>
      </c>
      <c r="AZ136" s="25">
        <v>3.5751941160036382E-2</v>
      </c>
      <c r="BA136" s="25">
        <v>3.5751941160036382E-2</v>
      </c>
      <c r="BB136" s="25">
        <v>3.5751941160036382E-2</v>
      </c>
      <c r="BC136" s="25">
        <v>3.5751941160036382E-2</v>
      </c>
      <c r="BD136" s="25">
        <v>3.5751941160036382E-2</v>
      </c>
      <c r="BE136" s="25">
        <v>3.5751941160036382E-2</v>
      </c>
      <c r="BF136" s="25">
        <v>3.5751941160036382E-2</v>
      </c>
      <c r="BG136" s="25">
        <v>3.5751941160036382E-2</v>
      </c>
      <c r="BH136" s="25">
        <v>3.5751941160036382E-2</v>
      </c>
      <c r="BI136" s="25">
        <v>3.5751941160036382E-2</v>
      </c>
      <c r="BJ136" s="25">
        <v>3.5751941160036382E-2</v>
      </c>
      <c r="BK136" s="25">
        <v>3.5751941160036382E-2</v>
      </c>
      <c r="BL136" s="25">
        <v>3.5751941160036382E-2</v>
      </c>
      <c r="BM136" s="25">
        <v>3.5751941160036382E-2</v>
      </c>
      <c r="BN136" s="25">
        <v>3.5751941160036382E-2</v>
      </c>
      <c r="BO136" s="25">
        <v>3.5751941160036382E-2</v>
      </c>
      <c r="BP136" s="60"/>
      <c r="BQ136" s="60"/>
      <c r="BR136" s="60"/>
      <c r="BS136" s="60"/>
    </row>
    <row r="137" spans="2:71" x14ac:dyDescent="0.2">
      <c r="B137" s="2">
        <v>123</v>
      </c>
      <c r="E137" t="s">
        <v>207</v>
      </c>
      <c r="F137" s="65"/>
      <c r="G137" s="15">
        <f>HLOOKUP($E$3,$M$3:$BU$269,L137,FALSE)</f>
        <v>156.06790785353886</v>
      </c>
      <c r="H137" s="21">
        <f>G137*EXP(H136)</f>
        <v>162.90527194756368</v>
      </c>
      <c r="I137" s="15">
        <f t="shared" ref="I137:J137" si="20">H137*EXP(I136)</f>
        <v>168.65095364452043</v>
      </c>
      <c r="J137" s="15">
        <f t="shared" si="20"/>
        <v>173.98352218534532</v>
      </c>
      <c r="K137" s="164"/>
      <c r="L137" s="174">
        <v>135</v>
      </c>
      <c r="N137" s="15">
        <v>179.18668522499516</v>
      </c>
      <c r="O137" s="15">
        <v>142.11431616146714</v>
      </c>
      <c r="P137" s="15">
        <v>150.87480525091394</v>
      </c>
      <c r="Q137" s="15">
        <v>163.35104849991151</v>
      </c>
      <c r="R137" s="15">
        <v>172.13652489185196</v>
      </c>
      <c r="S137" s="15">
        <v>151.10014583784704</v>
      </c>
      <c r="T137" s="15">
        <v>160.9168754236251</v>
      </c>
      <c r="U137" s="15">
        <v>152.85456962719172</v>
      </c>
      <c r="V137" s="15">
        <v>177.80984500725421</v>
      </c>
      <c r="W137" s="15">
        <v>183.4049474915854</v>
      </c>
      <c r="X137" s="15">
        <v>180.04037606657184</v>
      </c>
      <c r="Y137" s="15">
        <v>156.06790785353886</v>
      </c>
      <c r="Z137" s="15">
        <v>183.4049474915854</v>
      </c>
      <c r="AA137" s="15">
        <v>145.76887817905907</v>
      </c>
      <c r="AB137" s="15">
        <v>157.01020185533594</v>
      </c>
      <c r="AC137" s="15">
        <v>183.4049474915854</v>
      </c>
      <c r="AD137" s="15">
        <v>153.38454595307815</v>
      </c>
      <c r="AE137" s="15">
        <v>150.87480525091394</v>
      </c>
      <c r="AF137" s="15">
        <v>152.85456962719172</v>
      </c>
      <c r="AG137" s="15">
        <v>172.13652489185196</v>
      </c>
      <c r="AH137" s="15">
        <v>175.66160505842271</v>
      </c>
      <c r="AI137" s="15">
        <v>152.85456962719172</v>
      </c>
      <c r="AJ137" s="15">
        <v>139.35579327106967</v>
      </c>
      <c r="AK137" s="15">
        <v>139.35579327106967</v>
      </c>
      <c r="AL137" s="15">
        <v>169.58747391485505</v>
      </c>
      <c r="AM137" s="15">
        <v>177.80984500725421</v>
      </c>
      <c r="AN137" s="15">
        <v>168.11606278332857</v>
      </c>
      <c r="AO137" s="15">
        <v>145.66217372203593</v>
      </c>
      <c r="AP137" s="15">
        <v>153.92788337274288</v>
      </c>
      <c r="AQ137" s="15">
        <v>155.31378975024552</v>
      </c>
      <c r="AR137" s="15">
        <v>157.01020185533594</v>
      </c>
      <c r="AS137" s="15">
        <v>172.13652489185196</v>
      </c>
      <c r="AT137" s="15">
        <v>173.65137400416219</v>
      </c>
      <c r="AU137" s="15">
        <v>151.10014583784704</v>
      </c>
      <c r="AV137" s="15">
        <v>151.10014583784704</v>
      </c>
      <c r="AW137" s="15">
        <v>142.51151671716252</v>
      </c>
      <c r="AX137" s="15">
        <v>158.52744668556986</v>
      </c>
      <c r="AY137" s="15">
        <v>175.66160505842271</v>
      </c>
      <c r="AZ137" s="15">
        <v>173.65137400416219</v>
      </c>
      <c r="BA137" s="15">
        <v>179.18668522499516</v>
      </c>
      <c r="BB137" s="15">
        <v>131.14978148452332</v>
      </c>
      <c r="BC137" s="15">
        <v>142.11431616146714</v>
      </c>
      <c r="BD137" s="15">
        <v>131.14978148452332</v>
      </c>
      <c r="BE137" s="15">
        <v>151.64346593207466</v>
      </c>
      <c r="BF137" s="15">
        <v>150.87480525091394</v>
      </c>
      <c r="BG137" s="15">
        <v>150.87480525091394</v>
      </c>
      <c r="BH137" s="15">
        <v>161.71107921614202</v>
      </c>
      <c r="BI137" s="15">
        <v>179.18668522499516</v>
      </c>
      <c r="BJ137" s="15">
        <v>168.11606278332857</v>
      </c>
      <c r="BK137" s="15">
        <v>151.10014583784704</v>
      </c>
      <c r="BL137" s="15">
        <v>152.64519948844227</v>
      </c>
      <c r="BM137" s="15">
        <v>138.07208974753485</v>
      </c>
      <c r="BN137" s="15">
        <v>145.66217372203593</v>
      </c>
      <c r="BO137" s="15">
        <v>167.21830922934981</v>
      </c>
      <c r="BP137" s="60"/>
      <c r="BQ137" s="60"/>
      <c r="BR137" s="60"/>
      <c r="BS137" s="60"/>
    </row>
    <row r="138" spans="2:71" x14ac:dyDescent="0.2">
      <c r="B138" s="2">
        <v>124</v>
      </c>
      <c r="F138" s="65"/>
      <c r="G138" s="15"/>
      <c r="H138" s="15"/>
      <c r="I138" s="15"/>
      <c r="J138" s="15"/>
      <c r="K138" s="164"/>
      <c r="L138" s="174">
        <v>136</v>
      </c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5"/>
      <c r="BP138" s="60"/>
      <c r="BQ138" s="60"/>
      <c r="BR138" s="60"/>
      <c r="BS138" s="60"/>
    </row>
    <row r="139" spans="2:71" x14ac:dyDescent="0.2">
      <c r="B139" s="2">
        <v>125</v>
      </c>
      <c r="E139" t="s">
        <v>208</v>
      </c>
      <c r="F139" s="21">
        <f t="shared" si="18"/>
        <v>0</v>
      </c>
      <c r="G139" s="15">
        <f>HLOOKUP($E$3,$M$3:$BU$269,L139,FALSE)</f>
        <v>22.295162686498919</v>
      </c>
      <c r="H139" s="15">
        <f t="shared" ref="H139:J139" si="21">H113</f>
        <v>22.779322766231168</v>
      </c>
      <c r="I139" s="15">
        <f t="shared" si="21"/>
        <v>23.515996380018571</v>
      </c>
      <c r="J139" s="15">
        <f t="shared" si="21"/>
        <v>23.668397605192489</v>
      </c>
      <c r="K139" s="164"/>
      <c r="L139" s="174">
        <v>137</v>
      </c>
      <c r="N139" s="15">
        <v>22.295162686498919</v>
      </c>
      <c r="O139" s="15">
        <v>22.295162686498919</v>
      </c>
      <c r="P139" s="15">
        <v>22.295162686498919</v>
      </c>
      <c r="Q139" s="15">
        <v>22.295162686498919</v>
      </c>
      <c r="R139" s="15">
        <v>22.295162686498919</v>
      </c>
      <c r="S139" s="15">
        <v>22.295162686498919</v>
      </c>
      <c r="T139" s="15">
        <v>22.295162686498919</v>
      </c>
      <c r="U139" s="15">
        <v>22.295162686498919</v>
      </c>
      <c r="V139" s="15">
        <v>22.295162686498919</v>
      </c>
      <c r="W139" s="15">
        <v>22.295162686498919</v>
      </c>
      <c r="X139" s="15">
        <v>22.295162686498919</v>
      </c>
      <c r="Y139" s="15">
        <v>22.295162686498919</v>
      </c>
      <c r="Z139" s="15">
        <v>22.295162686498919</v>
      </c>
      <c r="AA139" s="15">
        <v>22.295162686498919</v>
      </c>
      <c r="AB139" s="15">
        <v>22.295162686498919</v>
      </c>
      <c r="AC139" s="15">
        <v>22.295162686498919</v>
      </c>
      <c r="AD139" s="15">
        <v>22.295162686498919</v>
      </c>
      <c r="AE139" s="15">
        <v>22.295162686498919</v>
      </c>
      <c r="AF139" s="15">
        <v>22.295162686498919</v>
      </c>
      <c r="AG139" s="15">
        <v>22.295162686498919</v>
      </c>
      <c r="AH139" s="15">
        <v>22.295162686498919</v>
      </c>
      <c r="AI139" s="15">
        <v>22.295162686498919</v>
      </c>
      <c r="AJ139" s="15">
        <v>22.295162686498919</v>
      </c>
      <c r="AK139" s="15">
        <v>22.295162686498919</v>
      </c>
      <c r="AL139" s="15">
        <v>22.295162686498919</v>
      </c>
      <c r="AM139" s="15">
        <v>22.295162686498919</v>
      </c>
      <c r="AN139" s="15">
        <v>22.295162686498919</v>
      </c>
      <c r="AO139" s="15">
        <v>22.295162686498919</v>
      </c>
      <c r="AP139" s="15">
        <v>22.295162686498919</v>
      </c>
      <c r="AQ139" s="15">
        <v>22.295162686498919</v>
      </c>
      <c r="AR139" s="15">
        <v>22.295162686498919</v>
      </c>
      <c r="AS139" s="15">
        <v>22.295162686498919</v>
      </c>
      <c r="AT139" s="15">
        <v>22.295162686498919</v>
      </c>
      <c r="AU139" s="15">
        <v>22.295162686498919</v>
      </c>
      <c r="AV139" s="15">
        <v>22.295162686498919</v>
      </c>
      <c r="AW139" s="15">
        <v>22.295162686498919</v>
      </c>
      <c r="AX139" s="15">
        <v>22.295162686498919</v>
      </c>
      <c r="AY139" s="15">
        <v>22.295162686498919</v>
      </c>
      <c r="AZ139" s="15">
        <v>22.295162686498919</v>
      </c>
      <c r="BA139" s="15">
        <v>22.295162686498919</v>
      </c>
      <c r="BB139" s="15">
        <v>22.295162686498919</v>
      </c>
      <c r="BC139" s="15">
        <v>22.295162686498919</v>
      </c>
      <c r="BD139" s="15">
        <v>22.295162686498919</v>
      </c>
      <c r="BE139" s="15">
        <v>22.295162686498919</v>
      </c>
      <c r="BF139" s="15">
        <v>22.295162686498919</v>
      </c>
      <c r="BG139" s="15">
        <v>22.295162686498919</v>
      </c>
      <c r="BH139" s="15">
        <v>22.295162686498919</v>
      </c>
      <c r="BI139" s="15">
        <v>22.295162686498919</v>
      </c>
      <c r="BJ139" s="15">
        <v>22.295162686498919</v>
      </c>
      <c r="BK139" s="15">
        <v>22.295162686498919</v>
      </c>
      <c r="BL139" s="15">
        <v>22.295162686498919</v>
      </c>
      <c r="BM139" s="15">
        <v>22.295162686498919</v>
      </c>
      <c r="BN139" s="15">
        <v>22.295162686498919</v>
      </c>
      <c r="BO139" s="15">
        <v>22.295162686498919</v>
      </c>
      <c r="BP139" s="60"/>
      <c r="BQ139" s="60"/>
      <c r="BR139" s="60"/>
      <c r="BS139" s="60"/>
    </row>
    <row r="140" spans="2:71" x14ac:dyDescent="0.2">
      <c r="B140" s="2">
        <v>126</v>
      </c>
      <c r="L140" s="174">
        <v>138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 s="60"/>
      <c r="BQ140" s="60"/>
      <c r="BR140" s="60"/>
      <c r="BS140" s="60"/>
    </row>
    <row r="141" spans="2:71" x14ac:dyDescent="0.2">
      <c r="B141" s="2">
        <v>127</v>
      </c>
      <c r="E141" s="23" t="s">
        <v>209</v>
      </c>
      <c r="F141" s="3"/>
      <c r="G141" s="3"/>
      <c r="H141" s="3"/>
      <c r="I141" s="3"/>
      <c r="J141" s="3"/>
      <c r="L141" s="174">
        <v>139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 s="60"/>
      <c r="BQ141" s="60"/>
      <c r="BR141" s="60"/>
      <c r="BS141" s="60"/>
    </row>
    <row r="142" spans="2:71" x14ac:dyDescent="0.2">
      <c r="B142" s="2">
        <v>128</v>
      </c>
      <c r="E142" t="s">
        <v>210</v>
      </c>
      <c r="F142" s="15"/>
      <c r="G142" s="15">
        <f>HLOOKUP($E$3,$M$3:$BU$269,L142,FALSE)</f>
        <v>3266</v>
      </c>
      <c r="H142" s="26">
        <f>'Model Inputs'!H16</f>
        <v>3288</v>
      </c>
      <c r="I142" s="26">
        <f>'Model Inputs'!I16</f>
        <v>3288</v>
      </c>
      <c r="J142" s="26">
        <f>'Model Inputs'!J16</f>
        <v>3288</v>
      </c>
      <c r="K142" s="164"/>
      <c r="L142" s="174">
        <v>140</v>
      </c>
      <c r="N142" s="22">
        <v>51073</v>
      </c>
      <c r="O142" s="22">
        <v>2112</v>
      </c>
      <c r="P142" s="22">
        <v>92</v>
      </c>
      <c r="Q142" s="22">
        <v>1223</v>
      </c>
      <c r="R142" s="22">
        <v>1516</v>
      </c>
      <c r="S142" s="22">
        <v>1623</v>
      </c>
      <c r="T142" s="22">
        <v>160</v>
      </c>
      <c r="U142" s="22">
        <v>54</v>
      </c>
      <c r="V142" s="22">
        <v>39</v>
      </c>
      <c r="W142" s="22">
        <v>174</v>
      </c>
      <c r="X142" s="22">
        <v>4013</v>
      </c>
      <c r="Y142" s="22">
        <v>3266</v>
      </c>
      <c r="Z142" s="22">
        <v>4724</v>
      </c>
      <c r="AA142" s="22">
        <v>391</v>
      </c>
      <c r="AB142" s="22">
        <v>451</v>
      </c>
      <c r="AC142" s="22">
        <v>1691</v>
      </c>
      <c r="AD142" s="22">
        <v>291</v>
      </c>
      <c r="AE142" s="22">
        <v>83</v>
      </c>
      <c r="AF142" s="22">
        <v>2554</v>
      </c>
      <c r="AG142" s="22">
        <v>699</v>
      </c>
      <c r="AH142" s="22">
        <v>1700</v>
      </c>
      <c r="AI142" s="22">
        <v>97</v>
      </c>
      <c r="AJ142" s="22">
        <v>21</v>
      </c>
      <c r="AK142" s="22">
        <v>73</v>
      </c>
      <c r="AL142" s="22">
        <v>124948</v>
      </c>
      <c r="AM142" s="22">
        <v>6282</v>
      </c>
      <c r="AN142" s="22">
        <v>1792</v>
      </c>
      <c r="AO142" s="22">
        <v>689</v>
      </c>
      <c r="AP142" s="22">
        <v>244</v>
      </c>
      <c r="AQ142" s="22">
        <v>385</v>
      </c>
      <c r="AR142" s="22">
        <v>3110</v>
      </c>
      <c r="AS142" s="22">
        <v>2869</v>
      </c>
      <c r="AT142" s="22">
        <v>1030</v>
      </c>
      <c r="AU142" s="22">
        <v>4600</v>
      </c>
      <c r="AV142" s="22">
        <v>324</v>
      </c>
      <c r="AW142" s="22">
        <v>678</v>
      </c>
      <c r="AX142" s="22">
        <v>370</v>
      </c>
      <c r="AY142" s="22">
        <v>2044</v>
      </c>
      <c r="AZ142" s="22">
        <v>220</v>
      </c>
      <c r="BA142" s="22">
        <v>2429</v>
      </c>
      <c r="BB142" s="22">
        <v>510</v>
      </c>
      <c r="BC142" s="22">
        <v>740</v>
      </c>
      <c r="BD142" s="22">
        <v>81</v>
      </c>
      <c r="BE142" s="22">
        <v>115</v>
      </c>
      <c r="BF142" s="22">
        <v>714</v>
      </c>
      <c r="BG142" s="22">
        <v>1274</v>
      </c>
      <c r="BH142" s="22">
        <v>146</v>
      </c>
      <c r="BI142" s="22">
        <v>29293</v>
      </c>
      <c r="BJ142" s="22">
        <v>305</v>
      </c>
      <c r="BK142" s="22">
        <v>495</v>
      </c>
      <c r="BL142" s="22">
        <v>234</v>
      </c>
      <c r="BM142" s="22">
        <v>604</v>
      </c>
      <c r="BN142" s="22">
        <v>3688</v>
      </c>
      <c r="BO142" s="22">
        <v>2099</v>
      </c>
      <c r="BP142" s="60"/>
      <c r="BQ142" s="60"/>
      <c r="BR142" s="60"/>
      <c r="BS142" s="60"/>
    </row>
    <row r="143" spans="2:71" x14ac:dyDescent="0.2">
      <c r="B143" s="2">
        <v>129</v>
      </c>
      <c r="E143" t="s">
        <v>211</v>
      </c>
      <c r="F143" s="22"/>
      <c r="G143" s="22">
        <f>HLOOKUP($E$3,$M$3:$BU$269,L143,FALSE)</f>
        <v>1630.9363636363639</v>
      </c>
      <c r="H143" s="22">
        <f>(G143*14+H142)/15</f>
        <v>1741.407272727273</v>
      </c>
      <c r="I143" s="22">
        <f>(H143*15+I142)/16</f>
        <v>1838.0693181818185</v>
      </c>
      <c r="J143" s="22">
        <f>(I143*16+J142)/17</f>
        <v>1923.3593582887704</v>
      </c>
      <c r="K143" s="60"/>
      <c r="L143" s="174">
        <v>141</v>
      </c>
      <c r="N143" s="22">
        <v>26899.113636363636</v>
      </c>
      <c r="O143" s="22">
        <v>1912.9</v>
      </c>
      <c r="P143" s="22">
        <v>92.068181818181813</v>
      </c>
      <c r="Q143" s="22">
        <v>851.44545454545448</v>
      </c>
      <c r="R143" s="22">
        <v>1529.4045454545455</v>
      </c>
      <c r="S143" s="22">
        <v>1118.6727272727271</v>
      </c>
      <c r="T143" s="22">
        <v>150.36363636363637</v>
      </c>
      <c r="U143" s="22">
        <v>33.477272727272727</v>
      </c>
      <c r="V143" s="22">
        <v>31.459090909090911</v>
      </c>
      <c r="W143" s="22">
        <v>153.29545454545456</v>
      </c>
      <c r="X143" s="22">
        <v>3409.409090909091</v>
      </c>
      <c r="Y143" s="22">
        <v>1630.9363636363639</v>
      </c>
      <c r="Z143" s="22">
        <v>2289.681818181818</v>
      </c>
      <c r="AA143" s="22">
        <v>344.90909090909093</v>
      </c>
      <c r="AB143" s="22">
        <v>403.31363636363636</v>
      </c>
      <c r="AC143" s="22">
        <v>723.33181818181811</v>
      </c>
      <c r="AD143" s="22">
        <v>270.62272727272716</v>
      </c>
      <c r="AE143" s="22">
        <v>80.672727272727244</v>
      </c>
      <c r="AF143" s="22">
        <v>1093.5363636363636</v>
      </c>
      <c r="AG143" s="22">
        <v>376.90909090909093</v>
      </c>
      <c r="AH143" s="22">
        <v>1469.1909090909089</v>
      </c>
      <c r="AI143" s="22">
        <v>76.827272727272714</v>
      </c>
      <c r="AJ143" s="22">
        <v>21.136363636363637</v>
      </c>
      <c r="AK143" s="22">
        <v>67.795454545454547</v>
      </c>
      <c r="AL143" s="22">
        <v>123584.75909090908</v>
      </c>
      <c r="AM143" s="22">
        <v>5566.1818181818189</v>
      </c>
      <c r="AN143" s="22">
        <v>907.90909090909088</v>
      </c>
      <c r="AO143" s="22">
        <v>380.80909090909097</v>
      </c>
      <c r="AP143" s="22">
        <v>157.40909090909091</v>
      </c>
      <c r="AQ143" s="22">
        <v>477.40909090909093</v>
      </c>
      <c r="AR143" s="22">
        <v>2815.2272727272725</v>
      </c>
      <c r="AS143" s="22">
        <v>1611.7045454545455</v>
      </c>
      <c r="AT143" s="22">
        <v>1059.4545454545455</v>
      </c>
      <c r="AU143" s="22">
        <v>2484.4545454545455</v>
      </c>
      <c r="AV143" s="22">
        <v>336.20909090909083</v>
      </c>
      <c r="AW143" s="22">
        <v>714.3</v>
      </c>
      <c r="AX143" s="22">
        <v>370</v>
      </c>
      <c r="AY143" s="22">
        <v>1654.9545454545455</v>
      </c>
      <c r="AZ143" s="22">
        <v>195.83181818181819</v>
      </c>
      <c r="BA143" s="22">
        <v>1230.4545454545455</v>
      </c>
      <c r="BB143" s="22">
        <v>265.28181818181815</v>
      </c>
      <c r="BC143" s="22">
        <v>732.22727272727275</v>
      </c>
      <c r="BD143" s="22">
        <v>69.5</v>
      </c>
      <c r="BE143" s="22">
        <v>98.790909090909096</v>
      </c>
      <c r="BF143" s="22">
        <v>389.24545454545455</v>
      </c>
      <c r="BG143" s="22">
        <v>1250.522727272727</v>
      </c>
      <c r="BH143" s="22">
        <v>147.7772727272727</v>
      </c>
      <c r="BI143" s="22">
        <v>18904.590909090908</v>
      </c>
      <c r="BJ143" s="22">
        <v>255.97727272727272</v>
      </c>
      <c r="BK143" s="22">
        <v>451.85454545454542</v>
      </c>
      <c r="BL143" s="22">
        <v>121.68181818181819</v>
      </c>
      <c r="BM143" s="22">
        <v>501.91818181818184</v>
      </c>
      <c r="BN143" s="22">
        <v>3422.2136363636364</v>
      </c>
      <c r="BO143" s="22">
        <v>2043.3954545454546</v>
      </c>
      <c r="BP143" s="60"/>
      <c r="BQ143" s="60"/>
      <c r="BR143" s="60"/>
      <c r="BS143" s="60"/>
    </row>
    <row r="144" spans="2:71" x14ac:dyDescent="0.2">
      <c r="B144" s="2">
        <v>130</v>
      </c>
      <c r="E144" t="s">
        <v>212</v>
      </c>
      <c r="F144" s="6"/>
      <c r="G144" s="6">
        <f>HLOOKUP($E$3,$M$3:$BU$269,L144,FALSE)</f>
        <v>1630.9363636363639</v>
      </c>
      <c r="H144" s="6">
        <f>G144</f>
        <v>1630.9363636363639</v>
      </c>
      <c r="I144" s="6">
        <f>H144</f>
        <v>1630.9363636363639</v>
      </c>
      <c r="J144" s="6">
        <f>H144</f>
        <v>1630.9363636363639</v>
      </c>
      <c r="K144" s="63"/>
      <c r="L144" s="174">
        <v>142</v>
      </c>
      <c r="N144" s="17">
        <v>26899.113636363636</v>
      </c>
      <c r="O144" s="17">
        <v>1912.9</v>
      </c>
      <c r="P144" s="17">
        <v>92.068181818181813</v>
      </c>
      <c r="Q144" s="17">
        <v>851.44545454545448</v>
      </c>
      <c r="R144" s="17">
        <v>1529.4045454545455</v>
      </c>
      <c r="S144" s="17">
        <v>1118.6727272727271</v>
      </c>
      <c r="T144" s="17">
        <v>150.36363636363637</v>
      </c>
      <c r="U144" s="17">
        <v>33.477272727272727</v>
      </c>
      <c r="V144" s="17">
        <v>31.459090909090911</v>
      </c>
      <c r="W144" s="17">
        <v>153.29545454545456</v>
      </c>
      <c r="X144" s="17">
        <v>3409.409090909091</v>
      </c>
      <c r="Y144" s="17">
        <v>1630.9363636363639</v>
      </c>
      <c r="Z144" s="17">
        <v>2289.681818181818</v>
      </c>
      <c r="AA144" s="17">
        <v>344.90909090909093</v>
      </c>
      <c r="AB144" s="17">
        <v>403.31363636363636</v>
      </c>
      <c r="AC144" s="17">
        <v>723.33181818181811</v>
      </c>
      <c r="AD144" s="17">
        <v>270.62272727272716</v>
      </c>
      <c r="AE144" s="17">
        <v>80.672727272727244</v>
      </c>
      <c r="AF144" s="17">
        <v>1093.5363636363636</v>
      </c>
      <c r="AG144" s="17">
        <v>376.90909090909093</v>
      </c>
      <c r="AH144" s="17">
        <v>1469.1909090909089</v>
      </c>
      <c r="AI144" s="17">
        <v>76.827272727272714</v>
      </c>
      <c r="AJ144" s="17">
        <v>21.136363636363637</v>
      </c>
      <c r="AK144" s="17">
        <v>67.795454545454547</v>
      </c>
      <c r="AL144" s="17">
        <v>123584.75909090908</v>
      </c>
      <c r="AM144" s="17">
        <v>5566.1818181818189</v>
      </c>
      <c r="AN144" s="17">
        <v>907.90909090909088</v>
      </c>
      <c r="AO144" s="17">
        <v>380.80909090909097</v>
      </c>
      <c r="AP144" s="17">
        <v>157.40909090909091</v>
      </c>
      <c r="AQ144" s="17">
        <v>477.40909090909093</v>
      </c>
      <c r="AR144" s="17">
        <v>2815.2272727272725</v>
      </c>
      <c r="AS144" s="17">
        <v>1611.7045454545455</v>
      </c>
      <c r="AT144" s="17">
        <v>1059.4545454545455</v>
      </c>
      <c r="AU144" s="17">
        <v>2484.4545454545455</v>
      </c>
      <c r="AV144" s="17">
        <v>336.20909090909083</v>
      </c>
      <c r="AW144" s="17">
        <v>714.3</v>
      </c>
      <c r="AX144" s="17">
        <v>370</v>
      </c>
      <c r="AY144" s="17">
        <v>1654.9545454545455</v>
      </c>
      <c r="AZ144" s="17">
        <v>195.83181818181819</v>
      </c>
      <c r="BA144" s="17">
        <v>1230.4545454545455</v>
      </c>
      <c r="BB144" s="17">
        <v>265.28181818181815</v>
      </c>
      <c r="BC144" s="17">
        <v>732.22727272727275</v>
      </c>
      <c r="BD144" s="17">
        <v>69.5</v>
      </c>
      <c r="BE144" s="17">
        <v>98.790909090909096</v>
      </c>
      <c r="BF144" s="17">
        <v>389.24545454545455</v>
      </c>
      <c r="BG144" s="17">
        <v>1250.522727272727</v>
      </c>
      <c r="BH144" s="17">
        <v>147.7772727272727</v>
      </c>
      <c r="BI144" s="17">
        <v>18904.590909090908</v>
      </c>
      <c r="BJ144" s="17">
        <v>255.97727272727272</v>
      </c>
      <c r="BK144" s="17">
        <v>451.85454545454542</v>
      </c>
      <c r="BL144" s="17">
        <v>121.68181818181819</v>
      </c>
      <c r="BM144" s="17">
        <v>501.91818181818184</v>
      </c>
      <c r="BN144" s="17">
        <v>3422.2136363636364</v>
      </c>
      <c r="BO144" s="17">
        <v>2043.3954545454546</v>
      </c>
      <c r="BP144" s="60"/>
      <c r="BQ144" s="60"/>
      <c r="BR144" s="60"/>
      <c r="BS144" s="60"/>
    </row>
    <row r="145" spans="2:71" x14ac:dyDescent="0.2">
      <c r="B145" s="2">
        <v>131</v>
      </c>
      <c r="E145" t="s">
        <v>17</v>
      </c>
      <c r="F145" s="19"/>
      <c r="G145" s="19">
        <f>HLOOKUP($E$3,$M$3:$BU$269,L145,FALSE)</f>
        <v>0.10074359198670282</v>
      </c>
      <c r="H145" s="19">
        <v>0.10558854774385677</v>
      </c>
      <c r="I145" s="19">
        <f>'Model Inputs'!I17</f>
        <v>0.12956166829367533</v>
      </c>
      <c r="J145" s="19">
        <f>'Model Inputs'!J17</f>
        <v>0.11848082388895453</v>
      </c>
      <c r="K145" s="40"/>
      <c r="L145" s="174">
        <v>143</v>
      </c>
      <c r="N145" s="19">
        <v>0.10072978897325259</v>
      </c>
      <c r="O145" s="19">
        <v>6.7239158437097463E-2</v>
      </c>
      <c r="P145" s="19">
        <v>-2.8228228228228229E-2</v>
      </c>
      <c r="Q145" s="19">
        <v>4.3716302595742315E-2</v>
      </c>
      <c r="R145" s="19">
        <v>3.6984288798272966E-2</v>
      </c>
      <c r="S145" s="19">
        <v>7.423733557234817E-2</v>
      </c>
      <c r="T145" s="19">
        <v>0.11773472429210134</v>
      </c>
      <c r="U145" s="19">
        <v>-1.764234161988773E-2</v>
      </c>
      <c r="V145" s="19">
        <v>0.33435270132517841</v>
      </c>
      <c r="W145" s="19">
        <v>0.10415396673343202</v>
      </c>
      <c r="X145" s="19">
        <v>0.12212048865974144</v>
      </c>
      <c r="Y145" s="19">
        <v>0.10074359198670282</v>
      </c>
      <c r="Z145" s="19">
        <v>6.3475086609779352E-2</v>
      </c>
      <c r="AA145" s="19">
        <v>0.16845018450184501</v>
      </c>
      <c r="AB145" s="19">
        <v>0.12291523874800091</v>
      </c>
      <c r="AC145" s="19">
        <v>0.10390845070422536</v>
      </c>
      <c r="AD145" s="19">
        <v>0.10704909099915787</v>
      </c>
      <c r="AE145" s="19">
        <v>1.5147416824452259E-2</v>
      </c>
      <c r="AF145" s="19">
        <v>2.2305306538641288E-2</v>
      </c>
      <c r="AG145" s="19">
        <v>0.12675790467201511</v>
      </c>
      <c r="AH145" s="19">
        <v>7.2375459323689467E-2</v>
      </c>
      <c r="AI145" s="19">
        <v>-3.9110154287764619E-2</v>
      </c>
      <c r="AJ145" s="19">
        <v>4.7540983606557376E-2</v>
      </c>
      <c r="AK145" s="19">
        <v>2.2294725394235999E-2</v>
      </c>
      <c r="AL145" s="19">
        <v>9.9892052222283409E-2</v>
      </c>
      <c r="AM145" s="19">
        <v>0.15763753407769396</v>
      </c>
      <c r="AN145" s="19">
        <v>0.45596766833974317</v>
      </c>
      <c r="AO145" s="19">
        <v>3.9744630600044281E-2</v>
      </c>
      <c r="AP145" s="19">
        <v>0.12543164736949014</v>
      </c>
      <c r="AQ145" s="19">
        <v>0.10326579981856668</v>
      </c>
      <c r="AR145" s="19">
        <v>0.10710523002710098</v>
      </c>
      <c r="AS145" s="19">
        <v>0.27036069615237873</v>
      </c>
      <c r="AT145" s="19">
        <v>9.9786258075362039E-2</v>
      </c>
      <c r="AU145" s="19">
        <v>0.15228555249643644</v>
      </c>
      <c r="AV145" s="19">
        <v>0.1582526509912402</v>
      </c>
      <c r="AW145" s="19">
        <v>1.7049204370462711E-2</v>
      </c>
      <c r="AX145" s="19">
        <v>-1.7147568013190437E-2</v>
      </c>
      <c r="AY145" s="19">
        <v>0.18344574259565077</v>
      </c>
      <c r="AZ145" s="19">
        <v>0.12704205769899202</v>
      </c>
      <c r="BA145" s="19">
        <v>0.15149437640126739</v>
      </c>
      <c r="BB145" s="19">
        <v>9.3994778067885115E-2</v>
      </c>
      <c r="BC145" s="19">
        <v>2.0499295711331553E-2</v>
      </c>
      <c r="BD145" s="19">
        <v>4.0710059171597632E-2</v>
      </c>
      <c r="BE145" s="19">
        <v>5.273937532002048E-2</v>
      </c>
      <c r="BF145" s="19">
        <v>6.4691001084206723E-2</v>
      </c>
      <c r="BG145" s="19">
        <v>2.6812776871065515E-2</v>
      </c>
      <c r="BH145" s="19">
        <v>0.22557596967045787</v>
      </c>
      <c r="BI145" s="19">
        <v>7.9169480081026339E-2</v>
      </c>
      <c r="BJ145" s="19">
        <v>0.20333957553058676</v>
      </c>
      <c r="BK145" s="19">
        <v>0.15329153605015675</v>
      </c>
      <c r="BL145" s="19">
        <v>0.14830852503382949</v>
      </c>
      <c r="BM145" s="19">
        <v>8.6248624862486245E-2</v>
      </c>
      <c r="BN145" s="19">
        <v>0.12372299476367167</v>
      </c>
      <c r="BO145" s="19">
        <v>0.12389433302192451</v>
      </c>
      <c r="BP145" s="60"/>
      <c r="BQ145" s="60"/>
      <c r="BR145" s="60"/>
      <c r="BS145" s="60"/>
    </row>
    <row r="146" spans="2:71" x14ac:dyDescent="0.2">
      <c r="B146" s="2">
        <v>132</v>
      </c>
      <c r="L146" s="174">
        <v>144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 s="60"/>
      <c r="BQ146" s="60"/>
      <c r="BR146" s="60"/>
      <c r="BS146" s="60"/>
    </row>
    <row r="147" spans="2:71" x14ac:dyDescent="0.2">
      <c r="B147" s="2">
        <v>133</v>
      </c>
      <c r="C147" t="s">
        <v>213</v>
      </c>
      <c r="E147"/>
      <c r="L147" s="174">
        <v>145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 s="60"/>
      <c r="BQ147" s="60"/>
      <c r="BR147" s="60"/>
      <c r="BS147" s="60"/>
    </row>
    <row r="148" spans="2:71" x14ac:dyDescent="0.2">
      <c r="B148" s="2">
        <v>134</v>
      </c>
      <c r="E148"/>
      <c r="L148" s="174">
        <v>146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 s="60"/>
      <c r="BQ148" s="60"/>
      <c r="BR148" s="60"/>
      <c r="BS148" s="60"/>
    </row>
    <row r="149" spans="2:71" outlineLevel="1" x14ac:dyDescent="0.2">
      <c r="B149" s="2">
        <v>135</v>
      </c>
      <c r="C149" s="8" t="s">
        <v>214</v>
      </c>
      <c r="D149" s="8"/>
      <c r="E149"/>
      <c r="L149" s="174">
        <v>147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 s="60"/>
      <c r="BQ149" s="60"/>
      <c r="BR149" s="60"/>
      <c r="BS149" s="60"/>
    </row>
    <row r="150" spans="2:71" outlineLevel="1" x14ac:dyDescent="0.2">
      <c r="B150" s="2">
        <v>136</v>
      </c>
      <c r="C150" s="8"/>
      <c r="D150" s="8"/>
      <c r="E150"/>
      <c r="L150" s="174">
        <v>148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 s="60"/>
      <c r="BQ150" s="60"/>
      <c r="BR150" s="60"/>
      <c r="BS150" s="60"/>
    </row>
    <row r="151" spans="2:71" outlineLevel="1" x14ac:dyDescent="0.2">
      <c r="B151" s="2">
        <v>137</v>
      </c>
      <c r="E151" t="s">
        <v>215</v>
      </c>
      <c r="F151" s="21"/>
      <c r="G151" s="21">
        <f t="shared" ref="G151:G158" si="22">HLOOKUP($E$3,$M$3:$BU$269,L151,FALSE)</f>
        <v>1</v>
      </c>
      <c r="H151" s="21">
        <f t="shared" ref="H151:J151" si="23">G151</f>
        <v>1</v>
      </c>
      <c r="I151" s="21">
        <f t="shared" si="23"/>
        <v>1</v>
      </c>
      <c r="J151" s="21">
        <f t="shared" si="23"/>
        <v>1</v>
      </c>
      <c r="K151" s="167"/>
      <c r="L151" s="174">
        <v>149</v>
      </c>
      <c r="N151" s="21">
        <v>1</v>
      </c>
      <c r="O151" s="21">
        <v>1</v>
      </c>
      <c r="P151" s="21">
        <v>1</v>
      </c>
      <c r="Q151" s="21">
        <v>1</v>
      </c>
      <c r="R151" s="21">
        <v>1</v>
      </c>
      <c r="S151" s="21">
        <v>1</v>
      </c>
      <c r="T151" s="21">
        <v>1</v>
      </c>
      <c r="U151" s="21">
        <v>1</v>
      </c>
      <c r="V151" s="21">
        <v>1</v>
      </c>
      <c r="W151" s="21">
        <v>1</v>
      </c>
      <c r="X151" s="21">
        <v>1</v>
      </c>
      <c r="Y151" s="21">
        <v>1</v>
      </c>
      <c r="Z151" s="21">
        <v>1</v>
      </c>
      <c r="AA151" s="21">
        <v>1</v>
      </c>
      <c r="AB151" s="21">
        <v>1</v>
      </c>
      <c r="AC151" s="21">
        <v>1</v>
      </c>
      <c r="AD151" s="21">
        <v>1</v>
      </c>
      <c r="AE151" s="21">
        <v>1</v>
      </c>
      <c r="AF151" s="21">
        <v>1</v>
      </c>
      <c r="AG151" s="21">
        <v>1</v>
      </c>
      <c r="AH151" s="21">
        <v>1</v>
      </c>
      <c r="AI151" s="21">
        <v>1</v>
      </c>
      <c r="AJ151" s="21">
        <v>1</v>
      </c>
      <c r="AK151" s="21">
        <v>1</v>
      </c>
      <c r="AL151" s="21">
        <v>1</v>
      </c>
      <c r="AM151" s="21">
        <v>1</v>
      </c>
      <c r="AN151" s="21">
        <v>1</v>
      </c>
      <c r="AO151" s="21">
        <v>1</v>
      </c>
      <c r="AP151" s="21">
        <v>1</v>
      </c>
      <c r="AQ151" s="21">
        <v>1</v>
      </c>
      <c r="AR151" s="21">
        <v>1</v>
      </c>
      <c r="AS151" s="21">
        <v>1</v>
      </c>
      <c r="AT151" s="21">
        <v>1</v>
      </c>
      <c r="AU151" s="21">
        <v>1</v>
      </c>
      <c r="AV151" s="21">
        <v>1</v>
      </c>
      <c r="AW151" s="21">
        <v>1</v>
      </c>
      <c r="AX151" s="21">
        <v>1</v>
      </c>
      <c r="AY151" s="21">
        <v>1</v>
      </c>
      <c r="AZ151" s="21">
        <v>1</v>
      </c>
      <c r="BA151" s="21">
        <v>1</v>
      </c>
      <c r="BB151" s="21">
        <v>1</v>
      </c>
      <c r="BC151" s="21">
        <v>1</v>
      </c>
      <c r="BD151" s="21">
        <v>1</v>
      </c>
      <c r="BE151" s="21">
        <v>1</v>
      </c>
      <c r="BF151" s="21">
        <v>1</v>
      </c>
      <c r="BG151" s="21">
        <v>1</v>
      </c>
      <c r="BH151" s="21">
        <v>1</v>
      </c>
      <c r="BI151" s="21">
        <v>1</v>
      </c>
      <c r="BJ151" s="21">
        <v>1</v>
      </c>
      <c r="BK151" s="21">
        <v>1</v>
      </c>
      <c r="BL151" s="21">
        <v>1</v>
      </c>
      <c r="BM151" s="21">
        <v>1</v>
      </c>
      <c r="BN151" s="21">
        <v>1</v>
      </c>
      <c r="BO151" s="21">
        <v>1</v>
      </c>
      <c r="BP151" s="60"/>
      <c r="BQ151" s="60"/>
      <c r="BR151" s="60"/>
      <c r="BS151" s="60"/>
    </row>
    <row r="152" spans="2:71" outlineLevel="1" x14ac:dyDescent="0.2">
      <c r="B152" s="2">
        <v>138</v>
      </c>
      <c r="E152" t="s">
        <v>216</v>
      </c>
      <c r="F152" s="27"/>
      <c r="G152" s="27">
        <f t="shared" si="22"/>
        <v>0.14285552355466766</v>
      </c>
      <c r="H152" s="27">
        <f>H113/H137</f>
        <v>0.13983171013374834</v>
      </c>
      <c r="I152" s="27">
        <f t="shared" ref="I152:J152" si="24">I113/I137</f>
        <v>0.13943589331599737</v>
      </c>
      <c r="J152" s="27">
        <f t="shared" si="24"/>
        <v>0.13603815641793049</v>
      </c>
      <c r="K152" s="168"/>
      <c r="L152" s="174">
        <v>150</v>
      </c>
      <c r="N152" s="27">
        <v>0.12442421521724158</v>
      </c>
      <c r="O152" s="27">
        <v>0.15688189120347065</v>
      </c>
      <c r="P152" s="27">
        <v>0.14777260291684033</v>
      </c>
      <c r="Q152" s="27">
        <v>0.13648619271954657</v>
      </c>
      <c r="R152" s="27">
        <v>0.12952023227206591</v>
      </c>
      <c r="S152" s="27">
        <v>0.14755222480344227</v>
      </c>
      <c r="T152" s="27">
        <v>0.13855080536336117</v>
      </c>
      <c r="U152" s="27">
        <v>0.14585865990710148</v>
      </c>
      <c r="V152" s="27">
        <v>0.12538767291310179</v>
      </c>
      <c r="W152" s="27">
        <v>0.12156249322293675</v>
      </c>
      <c r="X152" s="27">
        <v>0.12383423748379112</v>
      </c>
      <c r="Y152" s="27">
        <v>0.14285552355466766</v>
      </c>
      <c r="Z152" s="27">
        <v>0.12156249322293675</v>
      </c>
      <c r="AA152" s="27">
        <v>0.15294871556267356</v>
      </c>
      <c r="AB152" s="27">
        <v>0.1419981786090623</v>
      </c>
      <c r="AC152" s="27">
        <v>0.12156249322293675</v>
      </c>
      <c r="AD152" s="27">
        <v>0.14535468712290761</v>
      </c>
      <c r="AE152" s="27">
        <v>0.14777260291684033</v>
      </c>
      <c r="AF152" s="27">
        <v>0.14585865990710148</v>
      </c>
      <c r="AG152" s="27">
        <v>0.12952023227206591</v>
      </c>
      <c r="AH152" s="27">
        <v>0.12692109171542548</v>
      </c>
      <c r="AI152" s="27">
        <v>0.14585865990710148</v>
      </c>
      <c r="AJ152" s="27">
        <v>0.15998734005360798</v>
      </c>
      <c r="AK152" s="27">
        <v>0.15998734005360798</v>
      </c>
      <c r="AL152" s="27">
        <v>0.13146703687380043</v>
      </c>
      <c r="AM152" s="27">
        <v>0.12538767291310179</v>
      </c>
      <c r="AN152" s="27">
        <v>0.13261768279235389</v>
      </c>
      <c r="AO152" s="27">
        <v>0.15306075775749653</v>
      </c>
      <c r="AP152" s="27">
        <v>0.14484161152603028</v>
      </c>
      <c r="AQ152" s="27">
        <v>0.14354915118838427</v>
      </c>
      <c r="AR152" s="27">
        <v>0.1419981786090623</v>
      </c>
      <c r="AS152" s="27">
        <v>0.12952023227206591</v>
      </c>
      <c r="AT152" s="27">
        <v>0.12839036151804092</v>
      </c>
      <c r="AU152" s="27">
        <v>0.14755222480344227</v>
      </c>
      <c r="AV152" s="27">
        <v>0.14755222480344227</v>
      </c>
      <c r="AW152" s="27">
        <v>0.15644463830068783</v>
      </c>
      <c r="AX152" s="27">
        <v>0.14063913317622595</v>
      </c>
      <c r="AY152" s="27">
        <v>0.12692109171542548</v>
      </c>
      <c r="AZ152" s="27">
        <v>0.12839036151804092</v>
      </c>
      <c r="BA152" s="27">
        <v>0.12442421521724158</v>
      </c>
      <c r="BB152" s="27">
        <v>0.1699977112743411</v>
      </c>
      <c r="BC152" s="27">
        <v>0.15688189120347065</v>
      </c>
      <c r="BD152" s="27">
        <v>0.1699977112743411</v>
      </c>
      <c r="BE152" s="27">
        <v>0.14702356312856596</v>
      </c>
      <c r="BF152" s="27">
        <v>0.14777260291684033</v>
      </c>
      <c r="BG152" s="27">
        <v>0.14777260291684033</v>
      </c>
      <c r="BH152" s="27">
        <v>0.13787034750228427</v>
      </c>
      <c r="BI152" s="27">
        <v>0.12442421521724158</v>
      </c>
      <c r="BJ152" s="27">
        <v>0.13261768279235389</v>
      </c>
      <c r="BK152" s="27">
        <v>0.14755222480344227</v>
      </c>
      <c r="BL152" s="27">
        <v>0.146058721539992</v>
      </c>
      <c r="BM152" s="27">
        <v>0.16147479716766566</v>
      </c>
      <c r="BN152" s="27">
        <v>0.15306075775749653</v>
      </c>
      <c r="BO152" s="27">
        <v>0.13332967418011496</v>
      </c>
      <c r="BP152" s="60"/>
      <c r="BQ152" s="60"/>
      <c r="BR152" s="60"/>
      <c r="BS152" s="60"/>
    </row>
    <row r="153" spans="2:71" outlineLevel="1" x14ac:dyDescent="0.2">
      <c r="B153" s="2">
        <v>139</v>
      </c>
      <c r="E153" t="s">
        <v>217</v>
      </c>
      <c r="F153" s="17"/>
      <c r="G153" s="17">
        <f t="shared" si="22"/>
        <v>62443</v>
      </c>
      <c r="H153" s="17">
        <f t="shared" ref="H153:J153" si="25">H96</f>
        <v>63484</v>
      </c>
      <c r="I153" s="17">
        <f t="shared" si="25"/>
        <v>63976.113768817188</v>
      </c>
      <c r="J153" s="17">
        <f t="shared" si="25"/>
        <v>64763.954386054073</v>
      </c>
      <c r="K153" s="39"/>
      <c r="L153" s="174">
        <v>151</v>
      </c>
      <c r="N153" s="17">
        <v>1082647</v>
      </c>
      <c r="O153" s="17">
        <v>12332</v>
      </c>
      <c r="P153" s="17">
        <v>1619</v>
      </c>
      <c r="Q153" s="17">
        <v>37321</v>
      </c>
      <c r="R153" s="17">
        <v>68879</v>
      </c>
      <c r="S153" s="17">
        <v>30434</v>
      </c>
      <c r="T153" s="17">
        <v>7459</v>
      </c>
      <c r="U153" s="17">
        <v>1224</v>
      </c>
      <c r="V153" s="17">
        <v>2575</v>
      </c>
      <c r="W153" s="17">
        <v>12429</v>
      </c>
      <c r="X153" s="17">
        <v>174153</v>
      </c>
      <c r="Y153" s="17">
        <v>62443</v>
      </c>
      <c r="Z153" s="17">
        <v>91128</v>
      </c>
      <c r="AA153" s="17">
        <v>18701</v>
      </c>
      <c r="AB153" s="17">
        <v>24390</v>
      </c>
      <c r="AC153" s="17">
        <v>31139</v>
      </c>
      <c r="AD153" s="17">
        <v>22211</v>
      </c>
      <c r="AE153" s="17">
        <v>3744</v>
      </c>
      <c r="AF153" s="17">
        <v>47962</v>
      </c>
      <c r="AG153" s="17">
        <v>11871</v>
      </c>
      <c r="AH153" s="17">
        <v>22908</v>
      </c>
      <c r="AI153" s="17">
        <v>2720</v>
      </c>
      <c r="AJ153" s="17">
        <v>1268</v>
      </c>
      <c r="AK153" s="17">
        <v>5627</v>
      </c>
      <c r="AL153" s="17">
        <v>1440430</v>
      </c>
      <c r="AM153" s="17">
        <v>358901</v>
      </c>
      <c r="AN153" s="17">
        <v>20513</v>
      </c>
      <c r="AO153" s="17">
        <v>27992</v>
      </c>
      <c r="AP153" s="17">
        <v>10835</v>
      </c>
      <c r="AQ153" s="17">
        <v>14351</v>
      </c>
      <c r="AR153" s="17">
        <v>166044</v>
      </c>
      <c r="AS153" s="17">
        <v>42634</v>
      </c>
      <c r="AT153" s="17">
        <v>44795</v>
      </c>
      <c r="AU153" s="17">
        <v>58226</v>
      </c>
      <c r="AV153" s="17">
        <v>9816</v>
      </c>
      <c r="AW153" s="17">
        <v>27678</v>
      </c>
      <c r="AX153" s="17">
        <v>5941</v>
      </c>
      <c r="AY153" s="17">
        <v>75885</v>
      </c>
      <c r="AZ153" s="17">
        <v>12846</v>
      </c>
      <c r="BA153" s="17">
        <v>60839</v>
      </c>
      <c r="BB153" s="17">
        <v>11638</v>
      </c>
      <c r="BC153" s="17">
        <v>33938</v>
      </c>
      <c r="BD153" s="17">
        <v>4384</v>
      </c>
      <c r="BE153" s="17">
        <v>5980</v>
      </c>
      <c r="BF153" s="17">
        <v>2915</v>
      </c>
      <c r="BG153" s="17">
        <v>57088</v>
      </c>
      <c r="BH153" s="17">
        <v>8189</v>
      </c>
      <c r="BI153" s="17">
        <v>790518</v>
      </c>
      <c r="BJ153" s="17">
        <v>14863</v>
      </c>
      <c r="BK153" s="17">
        <v>25063</v>
      </c>
      <c r="BL153" s="17">
        <v>4053</v>
      </c>
      <c r="BM153" s="17">
        <v>24429</v>
      </c>
      <c r="BN153" s="17">
        <v>160489</v>
      </c>
      <c r="BO153" s="17">
        <v>111053</v>
      </c>
      <c r="BP153" s="60"/>
      <c r="BQ153" s="60"/>
      <c r="BR153" s="60"/>
      <c r="BS153" s="60"/>
    </row>
    <row r="154" spans="2:71" outlineLevel="1" x14ac:dyDescent="0.2">
      <c r="B154" s="2">
        <v>140</v>
      </c>
      <c r="E154" t="s">
        <v>218</v>
      </c>
      <c r="F154" s="17"/>
      <c r="G154" s="17">
        <f t="shared" si="22"/>
        <v>314474</v>
      </c>
      <c r="H154" s="17">
        <f t="shared" ref="H154:J154" si="26">H131</f>
        <v>314474</v>
      </c>
      <c r="I154" s="17">
        <f t="shared" si="26"/>
        <v>314474</v>
      </c>
      <c r="J154" s="17">
        <f t="shared" si="26"/>
        <v>314474</v>
      </c>
      <c r="K154" s="39"/>
      <c r="L154" s="174">
        <v>152</v>
      </c>
      <c r="N154" s="17">
        <v>6110911.2599999998</v>
      </c>
      <c r="O154" s="17">
        <v>50393</v>
      </c>
      <c r="P154" s="17">
        <v>8722</v>
      </c>
      <c r="Q154" s="17">
        <v>219364</v>
      </c>
      <c r="R154" s="17">
        <v>379690</v>
      </c>
      <c r="S154" s="17">
        <v>116948</v>
      </c>
      <c r="T154" s="17">
        <v>39945</v>
      </c>
      <c r="U154" s="17">
        <v>8879</v>
      </c>
      <c r="V154" s="17">
        <v>7643</v>
      </c>
      <c r="W154" s="17">
        <v>65612</v>
      </c>
      <c r="X154" s="17">
        <v>750598</v>
      </c>
      <c r="Y154" s="17">
        <v>314474</v>
      </c>
      <c r="Z154" s="17">
        <v>656700</v>
      </c>
      <c r="AA154" s="17">
        <v>70523</v>
      </c>
      <c r="AB154" s="17">
        <v>136289</v>
      </c>
      <c r="AC154" s="17">
        <v>143420</v>
      </c>
      <c r="AD154" s="17">
        <v>116734</v>
      </c>
      <c r="AE154" s="17">
        <v>18859</v>
      </c>
      <c r="AF154" s="17">
        <v>206940</v>
      </c>
      <c r="AG154" s="17">
        <v>69436</v>
      </c>
      <c r="AH154" s="17">
        <v>214152</v>
      </c>
      <c r="AI154" s="17">
        <v>22617</v>
      </c>
      <c r="AJ154" s="17">
        <v>7653</v>
      </c>
      <c r="AK154" s="17">
        <v>40003</v>
      </c>
      <c r="AL154" s="17">
        <v>6832143</v>
      </c>
      <c r="AM154" s="17">
        <v>1518168</v>
      </c>
      <c r="AN154" s="17">
        <v>66861</v>
      </c>
      <c r="AO154" s="17">
        <v>147462</v>
      </c>
      <c r="AP154" s="17">
        <v>50701</v>
      </c>
      <c r="AQ154" s="17">
        <v>69984</v>
      </c>
      <c r="AR154" s="17">
        <v>719375</v>
      </c>
      <c r="AS154" s="17">
        <v>194762</v>
      </c>
      <c r="AT154" s="17">
        <v>204588</v>
      </c>
      <c r="AU154" s="17">
        <v>269269</v>
      </c>
      <c r="AV154" s="17">
        <v>52067</v>
      </c>
      <c r="AW154" s="17">
        <v>138403</v>
      </c>
      <c r="AX154" s="17">
        <v>26895</v>
      </c>
      <c r="AY154" s="17">
        <v>380100</v>
      </c>
      <c r="AZ154" s="17">
        <v>53650</v>
      </c>
      <c r="BA154" s="17">
        <v>244040</v>
      </c>
      <c r="BB154" s="17">
        <v>47940</v>
      </c>
      <c r="BC154" s="17">
        <v>156336</v>
      </c>
      <c r="BD154" s="17">
        <v>19991</v>
      </c>
      <c r="BE154" s="17">
        <v>39622</v>
      </c>
      <c r="BF154" s="17">
        <v>22753</v>
      </c>
      <c r="BG154" s="17">
        <v>221752</v>
      </c>
      <c r="BH154" s="17">
        <v>48436</v>
      </c>
      <c r="BI154" s="17">
        <v>5018278</v>
      </c>
      <c r="BJ154" s="17">
        <v>37410</v>
      </c>
      <c r="BK154" s="17">
        <v>104372</v>
      </c>
      <c r="BL154" s="17">
        <v>19206</v>
      </c>
      <c r="BM154" s="17">
        <v>94390</v>
      </c>
      <c r="BN154" s="17">
        <v>681698</v>
      </c>
      <c r="BO154" s="17">
        <v>580026</v>
      </c>
      <c r="BP154" s="60"/>
      <c r="BQ154" s="60"/>
      <c r="BR154" s="60"/>
      <c r="BS154" s="60"/>
    </row>
    <row r="155" spans="2:71" outlineLevel="1" x14ac:dyDescent="0.2">
      <c r="B155" s="2">
        <v>141</v>
      </c>
      <c r="E155" t="s">
        <v>219</v>
      </c>
      <c r="F155" s="24"/>
      <c r="G155" s="24">
        <f t="shared" si="22"/>
        <v>1241635413.01</v>
      </c>
      <c r="H155" s="24">
        <f t="shared" ref="H155:J155" si="27">H97</f>
        <v>1252301419.01</v>
      </c>
      <c r="I155" s="24">
        <f t="shared" si="27"/>
        <v>1222762881.1302867</v>
      </c>
      <c r="J155" s="24">
        <f t="shared" si="27"/>
        <v>1216069661.0415635</v>
      </c>
      <c r="K155" s="165"/>
      <c r="L155" s="174">
        <v>153</v>
      </c>
      <c r="N155" s="24">
        <v>26593222139.9939</v>
      </c>
      <c r="O155" s="24">
        <v>255694605.13</v>
      </c>
      <c r="P155" s="24">
        <v>29586414.649999999</v>
      </c>
      <c r="Q155" s="24">
        <v>958263631</v>
      </c>
      <c r="R155" s="24">
        <v>1523001350</v>
      </c>
      <c r="S155" s="24">
        <v>479765521.31999999</v>
      </c>
      <c r="T155" s="24">
        <v>145762372.83000001</v>
      </c>
      <c r="U155" s="24">
        <v>23149670</v>
      </c>
      <c r="V155" s="24">
        <v>30386998</v>
      </c>
      <c r="W155" s="24">
        <v>236201881.56</v>
      </c>
      <c r="X155" s="24">
        <v>3557114201</v>
      </c>
      <c r="Y155" s="24">
        <v>1241635413.01</v>
      </c>
      <c r="Z155" s="24">
        <v>2111867772.0699999</v>
      </c>
      <c r="AA155" s="24">
        <v>312403334.14999998</v>
      </c>
      <c r="AB155" s="24">
        <v>634616160</v>
      </c>
      <c r="AC155" s="24">
        <v>551718279.20000005</v>
      </c>
      <c r="AD155" s="24">
        <v>611606380.99000001</v>
      </c>
      <c r="AE155" s="24">
        <v>72625000.819999993</v>
      </c>
      <c r="AF155" s="24">
        <v>845434936.58000004</v>
      </c>
      <c r="AG155" s="24">
        <v>257757138.5</v>
      </c>
      <c r="AH155" s="24">
        <v>498519342</v>
      </c>
      <c r="AI155" s="24">
        <v>75311912</v>
      </c>
      <c r="AJ155" s="24">
        <v>19982076</v>
      </c>
      <c r="AK155" s="24">
        <v>140288222.84</v>
      </c>
      <c r="AL155" s="24">
        <v>37352917583.019997</v>
      </c>
      <c r="AM155" s="24">
        <v>7195259722</v>
      </c>
      <c r="AN155" s="24">
        <v>282181078.80000001</v>
      </c>
      <c r="AO155" s="24">
        <v>682239160.97000003</v>
      </c>
      <c r="AP155" s="24">
        <v>244751251.56</v>
      </c>
      <c r="AQ155" s="24">
        <v>301812636.48000002</v>
      </c>
      <c r="AR155" s="24">
        <v>3170302876.02</v>
      </c>
      <c r="AS155" s="24">
        <v>951413564</v>
      </c>
      <c r="AT155" s="24">
        <v>831369726</v>
      </c>
      <c r="AU155" s="24">
        <v>1234789719</v>
      </c>
      <c r="AV155" s="24">
        <v>210032240.94999999</v>
      </c>
      <c r="AW155" s="24">
        <v>547971952.99000001</v>
      </c>
      <c r="AX155" s="24">
        <v>114374592</v>
      </c>
      <c r="AY155" s="24">
        <v>1601362054.1600001</v>
      </c>
      <c r="AZ155" s="24">
        <v>266766857.25</v>
      </c>
      <c r="BA155" s="24">
        <v>1077184584</v>
      </c>
      <c r="BB155" s="24">
        <v>181597096</v>
      </c>
      <c r="BC155" s="24">
        <v>611477975.40999997</v>
      </c>
      <c r="BD155" s="24">
        <v>85463936</v>
      </c>
      <c r="BE155" s="24">
        <v>101903178</v>
      </c>
      <c r="BF155" s="24">
        <v>83438445.930000007</v>
      </c>
      <c r="BG155" s="24">
        <v>963264477.01999998</v>
      </c>
      <c r="BH155" s="24">
        <v>181457123.08000001</v>
      </c>
      <c r="BI155" s="24">
        <v>23480523117.110001</v>
      </c>
      <c r="BJ155" s="24">
        <v>144890599</v>
      </c>
      <c r="BK155" s="24">
        <v>374393811</v>
      </c>
      <c r="BL155" s="24">
        <v>105030649.42</v>
      </c>
      <c r="BM155" s="24">
        <v>442566800</v>
      </c>
      <c r="BN155" s="24">
        <v>3283082795.7399998</v>
      </c>
      <c r="BO155" s="24">
        <v>2786312238.7399998</v>
      </c>
      <c r="BP155" s="60"/>
      <c r="BQ155" s="60"/>
      <c r="BR155" s="60"/>
      <c r="BS155" s="60"/>
    </row>
    <row r="156" spans="2:71" outlineLevel="1" x14ac:dyDescent="0.2">
      <c r="B156" s="2">
        <v>142</v>
      </c>
      <c r="E156" t="s">
        <v>220</v>
      </c>
      <c r="F156" s="28"/>
      <c r="G156" s="28">
        <f t="shared" si="22"/>
        <v>1630.9363636363639</v>
      </c>
      <c r="H156" s="28">
        <f t="shared" ref="H156:J156" si="28">H143</f>
        <v>1741.407272727273</v>
      </c>
      <c r="I156" s="28">
        <f t="shared" si="28"/>
        <v>1838.0693181818185</v>
      </c>
      <c r="J156" s="28">
        <f t="shared" si="28"/>
        <v>1923.3593582887704</v>
      </c>
      <c r="K156" s="169"/>
      <c r="L156" s="174">
        <v>154</v>
      </c>
      <c r="N156" s="28">
        <v>26899.113636363636</v>
      </c>
      <c r="O156" s="28">
        <v>1912.9</v>
      </c>
      <c r="P156" s="28">
        <v>92.068181818181813</v>
      </c>
      <c r="Q156" s="28">
        <v>851.44545454545448</v>
      </c>
      <c r="R156" s="28">
        <v>1529.4045454545455</v>
      </c>
      <c r="S156" s="28">
        <v>1118.6727272727271</v>
      </c>
      <c r="T156" s="28">
        <v>150.36363636363637</v>
      </c>
      <c r="U156" s="28">
        <v>33.477272727272727</v>
      </c>
      <c r="V156" s="28">
        <v>31.459090909090911</v>
      </c>
      <c r="W156" s="28">
        <v>153.29545454545456</v>
      </c>
      <c r="X156" s="28">
        <v>3409.409090909091</v>
      </c>
      <c r="Y156" s="28">
        <v>1630.9363636363639</v>
      </c>
      <c r="Z156" s="28">
        <v>2289.681818181818</v>
      </c>
      <c r="AA156" s="28">
        <v>344.90909090909093</v>
      </c>
      <c r="AB156" s="28">
        <v>403.31363636363636</v>
      </c>
      <c r="AC156" s="28">
        <v>723.33181818181811</v>
      </c>
      <c r="AD156" s="28">
        <v>270.62272727272716</v>
      </c>
      <c r="AE156" s="28">
        <v>80.672727272727244</v>
      </c>
      <c r="AF156" s="28">
        <v>1093.5363636363636</v>
      </c>
      <c r="AG156" s="28">
        <v>376.90909090909093</v>
      </c>
      <c r="AH156" s="28">
        <v>1469.1909090909089</v>
      </c>
      <c r="AI156" s="28">
        <v>76.827272727272714</v>
      </c>
      <c r="AJ156" s="28">
        <v>21.136363636363637</v>
      </c>
      <c r="AK156" s="28">
        <v>67.795454545454547</v>
      </c>
      <c r="AL156" s="28">
        <v>123584.75909090908</v>
      </c>
      <c r="AM156" s="28">
        <v>5566.1818181818189</v>
      </c>
      <c r="AN156" s="28">
        <v>907.90909090909088</v>
      </c>
      <c r="AO156" s="28">
        <v>380.80909090909097</v>
      </c>
      <c r="AP156" s="28">
        <v>157.40909090909091</v>
      </c>
      <c r="AQ156" s="28">
        <v>477.40909090909093</v>
      </c>
      <c r="AR156" s="28">
        <v>2815.2272727272725</v>
      </c>
      <c r="AS156" s="28">
        <v>1611.7045454545455</v>
      </c>
      <c r="AT156" s="28">
        <v>1059.4545454545455</v>
      </c>
      <c r="AU156" s="28">
        <v>2484.4545454545455</v>
      </c>
      <c r="AV156" s="28">
        <v>336.20909090909083</v>
      </c>
      <c r="AW156" s="28">
        <v>714.3</v>
      </c>
      <c r="AX156" s="28">
        <v>370</v>
      </c>
      <c r="AY156" s="28">
        <v>1654.9545454545455</v>
      </c>
      <c r="AZ156" s="28">
        <v>195.83181818181819</v>
      </c>
      <c r="BA156" s="28">
        <v>1230.4545454545455</v>
      </c>
      <c r="BB156" s="28">
        <v>265.28181818181815</v>
      </c>
      <c r="BC156" s="28">
        <v>732.22727272727275</v>
      </c>
      <c r="BD156" s="28">
        <v>69.5</v>
      </c>
      <c r="BE156" s="28">
        <v>98.790909090909096</v>
      </c>
      <c r="BF156" s="28">
        <v>389.24545454545455</v>
      </c>
      <c r="BG156" s="28">
        <v>1250.522727272727</v>
      </c>
      <c r="BH156" s="28">
        <v>147.7772727272727</v>
      </c>
      <c r="BI156" s="28">
        <v>18904.590909090908</v>
      </c>
      <c r="BJ156" s="28">
        <v>255.97727272727272</v>
      </c>
      <c r="BK156" s="28">
        <v>451.85454545454542</v>
      </c>
      <c r="BL156" s="28">
        <v>121.68181818181819</v>
      </c>
      <c r="BM156" s="28">
        <v>501.91818181818184</v>
      </c>
      <c r="BN156" s="28">
        <v>3422.2136363636364</v>
      </c>
      <c r="BO156" s="28">
        <v>2043.3954545454546</v>
      </c>
      <c r="BP156" s="60"/>
      <c r="BQ156" s="60"/>
      <c r="BR156" s="60"/>
      <c r="BS156" s="60"/>
    </row>
    <row r="157" spans="2:71" outlineLevel="1" x14ac:dyDescent="0.2">
      <c r="B157" s="2">
        <v>143</v>
      </c>
      <c r="E157" t="s">
        <v>221</v>
      </c>
      <c r="F157" s="20"/>
      <c r="G157" s="20">
        <f t="shared" si="22"/>
        <v>0.10074359198670282</v>
      </c>
      <c r="H157" s="20">
        <f t="shared" ref="H157:J157" si="29">H145</f>
        <v>0.10558854774385677</v>
      </c>
      <c r="I157" s="20">
        <f t="shared" si="29"/>
        <v>0.12956166829367533</v>
      </c>
      <c r="J157" s="20">
        <f t="shared" si="29"/>
        <v>0.11848082388895453</v>
      </c>
      <c r="K157" s="43"/>
      <c r="L157" s="174">
        <v>155</v>
      </c>
      <c r="N157" s="20">
        <v>0.10072978897325259</v>
      </c>
      <c r="O157" s="20">
        <v>6.7239158437097463E-2</v>
      </c>
      <c r="P157" s="20">
        <v>-2.8228228228228229E-2</v>
      </c>
      <c r="Q157" s="20">
        <v>4.3716302595742315E-2</v>
      </c>
      <c r="R157" s="20">
        <v>3.6984288798272966E-2</v>
      </c>
      <c r="S157" s="20">
        <v>7.423733557234817E-2</v>
      </c>
      <c r="T157" s="20">
        <v>0.11773472429210134</v>
      </c>
      <c r="U157" s="20">
        <v>-1.764234161988773E-2</v>
      </c>
      <c r="V157" s="20">
        <v>0.33435270132517841</v>
      </c>
      <c r="W157" s="20">
        <v>0.10415396673343202</v>
      </c>
      <c r="X157" s="20">
        <v>0.12212048865974144</v>
      </c>
      <c r="Y157" s="20">
        <v>0.10074359198670282</v>
      </c>
      <c r="Z157" s="20">
        <v>6.3475086609779352E-2</v>
      </c>
      <c r="AA157" s="20">
        <v>0.16845018450184501</v>
      </c>
      <c r="AB157" s="20">
        <v>0.12291523874800091</v>
      </c>
      <c r="AC157" s="20">
        <v>0.10390845070422536</v>
      </c>
      <c r="AD157" s="20">
        <v>0.10704909099915787</v>
      </c>
      <c r="AE157" s="20">
        <v>1.5147416824452259E-2</v>
      </c>
      <c r="AF157" s="20">
        <v>2.2305306538641288E-2</v>
      </c>
      <c r="AG157" s="20">
        <v>0.12675790467201511</v>
      </c>
      <c r="AH157" s="20">
        <v>7.2375459323689467E-2</v>
      </c>
      <c r="AI157" s="20">
        <v>-3.9110154287764619E-2</v>
      </c>
      <c r="AJ157" s="20">
        <v>4.7540983606557376E-2</v>
      </c>
      <c r="AK157" s="20">
        <v>2.2294725394235999E-2</v>
      </c>
      <c r="AL157" s="20">
        <v>9.9892052222283409E-2</v>
      </c>
      <c r="AM157" s="20">
        <v>0.15763753407769396</v>
      </c>
      <c r="AN157" s="20">
        <v>0.45596766833974317</v>
      </c>
      <c r="AO157" s="20">
        <v>3.9744630600044281E-2</v>
      </c>
      <c r="AP157" s="20">
        <v>0.12543164736949014</v>
      </c>
      <c r="AQ157" s="20">
        <v>0.10326579981856668</v>
      </c>
      <c r="AR157" s="20">
        <v>0.10710523002710098</v>
      </c>
      <c r="AS157" s="20">
        <v>0.27036069615237873</v>
      </c>
      <c r="AT157" s="20">
        <v>9.9786258075362039E-2</v>
      </c>
      <c r="AU157" s="20">
        <v>0.15228555249643644</v>
      </c>
      <c r="AV157" s="20">
        <v>0.1582526509912402</v>
      </c>
      <c r="AW157" s="20">
        <v>1.7049204370462711E-2</v>
      </c>
      <c r="AX157" s="20">
        <v>-1.7147568013190437E-2</v>
      </c>
      <c r="AY157" s="20">
        <v>0.18344574259565077</v>
      </c>
      <c r="AZ157" s="20">
        <v>0.12704205769899202</v>
      </c>
      <c r="BA157" s="20">
        <v>0.15149437640126739</v>
      </c>
      <c r="BB157" s="20">
        <v>9.3994778067885115E-2</v>
      </c>
      <c r="BC157" s="20">
        <v>2.0499295711331553E-2</v>
      </c>
      <c r="BD157" s="20">
        <v>4.0710059171597632E-2</v>
      </c>
      <c r="BE157" s="20">
        <v>5.273937532002048E-2</v>
      </c>
      <c r="BF157" s="20">
        <v>6.4691001084206723E-2</v>
      </c>
      <c r="BG157" s="20">
        <v>2.6812776871065515E-2</v>
      </c>
      <c r="BH157" s="20">
        <v>0.22557596967045787</v>
      </c>
      <c r="BI157" s="20">
        <v>7.9169480081026339E-2</v>
      </c>
      <c r="BJ157" s="20">
        <v>0.20333957553058676</v>
      </c>
      <c r="BK157" s="20">
        <v>0.15329153605015675</v>
      </c>
      <c r="BL157" s="20">
        <v>0.14830852503382949</v>
      </c>
      <c r="BM157" s="20">
        <v>8.6248624862486245E-2</v>
      </c>
      <c r="BN157" s="20">
        <v>0.12372299476367167</v>
      </c>
      <c r="BO157" s="20">
        <v>0.12389433302192451</v>
      </c>
      <c r="BP157" s="60"/>
      <c r="BQ157" s="60"/>
      <c r="BR157" s="60"/>
      <c r="BS157" s="60"/>
    </row>
    <row r="158" spans="2:71" outlineLevel="1" x14ac:dyDescent="0.2">
      <c r="B158" s="2">
        <v>144</v>
      </c>
      <c r="E158" t="s">
        <v>222</v>
      </c>
      <c r="G158">
        <f t="shared" si="22"/>
        <v>17</v>
      </c>
      <c r="H158">
        <f t="shared" ref="H158:J158" si="30">H5-2006</f>
        <v>18</v>
      </c>
      <c r="I158">
        <f t="shared" si="30"/>
        <v>19</v>
      </c>
      <c r="J158">
        <f t="shared" si="30"/>
        <v>20</v>
      </c>
      <c r="L158" s="174">
        <v>156</v>
      </c>
      <c r="N158">
        <v>17</v>
      </c>
      <c r="O158">
        <v>17</v>
      </c>
      <c r="P158">
        <v>17</v>
      </c>
      <c r="Q158">
        <v>17</v>
      </c>
      <c r="R158">
        <v>17</v>
      </c>
      <c r="S158">
        <v>17</v>
      </c>
      <c r="T158">
        <v>17</v>
      </c>
      <c r="U158">
        <v>17</v>
      </c>
      <c r="V158">
        <v>17</v>
      </c>
      <c r="W158">
        <v>17</v>
      </c>
      <c r="X158">
        <v>17</v>
      </c>
      <c r="Y158">
        <v>17</v>
      </c>
      <c r="Z158">
        <v>17</v>
      </c>
      <c r="AA158">
        <v>17</v>
      </c>
      <c r="AB158">
        <v>17</v>
      </c>
      <c r="AC158">
        <v>17</v>
      </c>
      <c r="AD158">
        <v>17</v>
      </c>
      <c r="AE158">
        <v>17</v>
      </c>
      <c r="AF158">
        <v>17</v>
      </c>
      <c r="AG158">
        <v>17</v>
      </c>
      <c r="AH158">
        <v>17</v>
      </c>
      <c r="AI158">
        <v>17</v>
      </c>
      <c r="AJ158">
        <v>17</v>
      </c>
      <c r="AK158">
        <v>17</v>
      </c>
      <c r="AL158">
        <v>17</v>
      </c>
      <c r="AM158">
        <v>17</v>
      </c>
      <c r="AN158">
        <v>17</v>
      </c>
      <c r="AO158">
        <v>17</v>
      </c>
      <c r="AP158">
        <v>17</v>
      </c>
      <c r="AQ158">
        <v>17</v>
      </c>
      <c r="AR158">
        <v>17</v>
      </c>
      <c r="AS158">
        <v>17</v>
      </c>
      <c r="AT158">
        <v>17</v>
      </c>
      <c r="AU158">
        <v>17</v>
      </c>
      <c r="AV158">
        <v>17</v>
      </c>
      <c r="AW158">
        <v>17</v>
      </c>
      <c r="AX158">
        <v>17</v>
      </c>
      <c r="AY158">
        <v>17</v>
      </c>
      <c r="AZ158">
        <v>17</v>
      </c>
      <c r="BA158">
        <v>17</v>
      </c>
      <c r="BB158">
        <v>17</v>
      </c>
      <c r="BC158">
        <v>17</v>
      </c>
      <c r="BD158">
        <v>17</v>
      </c>
      <c r="BE158">
        <v>17</v>
      </c>
      <c r="BF158">
        <v>17</v>
      </c>
      <c r="BG158">
        <v>17</v>
      </c>
      <c r="BH158">
        <v>17</v>
      </c>
      <c r="BI158">
        <v>17</v>
      </c>
      <c r="BJ158">
        <v>17</v>
      </c>
      <c r="BK158">
        <v>17</v>
      </c>
      <c r="BL158">
        <v>17</v>
      </c>
      <c r="BM158">
        <v>17</v>
      </c>
      <c r="BN158">
        <v>17</v>
      </c>
      <c r="BO158">
        <v>17</v>
      </c>
      <c r="BP158" s="60"/>
      <c r="BQ158" s="60"/>
      <c r="BR158" s="60"/>
      <c r="BS158" s="60"/>
    </row>
    <row r="159" spans="2:71" outlineLevel="1" x14ac:dyDescent="0.2">
      <c r="B159" s="2">
        <v>145</v>
      </c>
      <c r="E159"/>
      <c r="L159" s="174">
        <v>157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 s="60"/>
      <c r="BQ159" s="60"/>
      <c r="BR159" s="60"/>
      <c r="BS159" s="60"/>
    </row>
    <row r="160" spans="2:71" outlineLevel="1" x14ac:dyDescent="0.2">
      <c r="B160" s="2">
        <v>146</v>
      </c>
      <c r="D160" s="8"/>
      <c r="E160"/>
      <c r="L160" s="174">
        <v>158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 s="60"/>
      <c r="BQ160" s="60"/>
      <c r="BR160" s="60"/>
      <c r="BS160" s="60"/>
    </row>
    <row r="161" spans="2:71" outlineLevel="1" x14ac:dyDescent="0.2">
      <c r="B161" s="2">
        <v>147</v>
      </c>
      <c r="C161" s="8" t="s">
        <v>223</v>
      </c>
      <c r="D161" s="8"/>
      <c r="E161"/>
      <c r="L161" s="174">
        <v>159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 s="60"/>
      <c r="BQ161" s="60"/>
      <c r="BR161" s="60"/>
      <c r="BS161" s="60"/>
    </row>
    <row r="162" spans="2:71" outlineLevel="1" x14ac:dyDescent="0.2">
      <c r="B162" s="2">
        <v>148</v>
      </c>
      <c r="D162">
        <v>91</v>
      </c>
      <c r="E162" t="s">
        <v>215</v>
      </c>
      <c r="F162" s="32"/>
      <c r="G162" s="32">
        <f t="shared" ref="G162:G179" si="31">HLOOKUP($E$3,$M$3:$BU$269,L162,FALSE)</f>
        <v>12.821412544937436</v>
      </c>
      <c r="H162" s="32">
        <f t="shared" ref="H162:J179" si="32">G162</f>
        <v>12.821412544937436</v>
      </c>
      <c r="I162" s="32">
        <f t="shared" si="32"/>
        <v>12.821412544937436</v>
      </c>
      <c r="J162" s="32">
        <f t="shared" si="32"/>
        <v>12.821412544937436</v>
      </c>
      <c r="K162" s="170"/>
      <c r="L162" s="174">
        <v>160</v>
      </c>
      <c r="N162" s="31">
        <v>12.817219145404639</v>
      </c>
      <c r="O162" s="31">
        <v>12.809732041092667</v>
      </c>
      <c r="P162" s="31">
        <v>12.815667288766317</v>
      </c>
      <c r="Q162" s="31">
        <v>12.814549938113361</v>
      </c>
      <c r="R162" s="31">
        <v>12.816805233884939</v>
      </c>
      <c r="S162" s="31">
        <v>12.81288440307239</v>
      </c>
      <c r="T162" s="31">
        <v>12.81331330994302</v>
      </c>
      <c r="U162" s="31">
        <v>12.814736982825067</v>
      </c>
      <c r="V162" s="31">
        <v>12.810934558134596</v>
      </c>
      <c r="W162" s="31">
        <v>12.811148202512005</v>
      </c>
      <c r="X162" s="31">
        <v>12.814879887835255</v>
      </c>
      <c r="Y162" s="31">
        <v>12.821412544937436</v>
      </c>
      <c r="Z162" s="31">
        <v>12.819095782593745</v>
      </c>
      <c r="AA162" s="31">
        <v>12.812338831390388</v>
      </c>
      <c r="AB162" s="31">
        <v>12.812096781482326</v>
      </c>
      <c r="AC162" s="31">
        <v>12.815345078290729</v>
      </c>
      <c r="AD162" s="31">
        <v>12.815711468242117</v>
      </c>
      <c r="AE162" s="31">
        <v>12.812372588661209</v>
      </c>
      <c r="AF162" s="31">
        <v>12.816091448430351</v>
      </c>
      <c r="AG162" s="31">
        <v>12.814546852239651</v>
      </c>
      <c r="AH162" s="31">
        <v>12.81145662132478</v>
      </c>
      <c r="AI162" s="31">
        <v>12.814922528786086</v>
      </c>
      <c r="AJ162" s="31">
        <v>12.817662753008971</v>
      </c>
      <c r="AK162" s="31">
        <v>12.806567709189416</v>
      </c>
      <c r="AL162" s="31">
        <v>12.815090519596231</v>
      </c>
      <c r="AM162" s="31">
        <v>12.815281989642113</v>
      </c>
      <c r="AN162" s="31">
        <v>12.815901074724351</v>
      </c>
      <c r="AO162" s="31">
        <v>12.814116835927887</v>
      </c>
      <c r="AP162" s="31">
        <v>12.812859046489152</v>
      </c>
      <c r="AQ162" s="31">
        <v>12.819461334344746</v>
      </c>
      <c r="AR162" s="31">
        <v>12.813083541286099</v>
      </c>
      <c r="AS162" s="31">
        <v>12.819261214706257</v>
      </c>
      <c r="AT162" s="31">
        <v>12.814306444850608</v>
      </c>
      <c r="AU162" s="31">
        <v>12.787701892268222</v>
      </c>
      <c r="AV162" s="31">
        <v>12.810935258155617</v>
      </c>
      <c r="AW162" s="31">
        <v>12.814773798938791</v>
      </c>
      <c r="AX162" s="31">
        <v>12.831090199996751</v>
      </c>
      <c r="AY162" s="31">
        <v>12.811928566157505</v>
      </c>
      <c r="AZ162" s="31">
        <v>12.814734709841771</v>
      </c>
      <c r="BA162" s="31">
        <v>12.819457458886518</v>
      </c>
      <c r="BB162" s="31">
        <v>12.814374704096441</v>
      </c>
      <c r="BC162" s="31">
        <v>12.806437742471982</v>
      </c>
      <c r="BD162" s="31">
        <v>12.822060011014516</v>
      </c>
      <c r="BE162" s="31">
        <v>12.812317891678893</v>
      </c>
      <c r="BF162" s="31">
        <v>12.814570121024731</v>
      </c>
      <c r="BG162" s="31">
        <v>12.809840579464703</v>
      </c>
      <c r="BH162" s="31">
        <v>12.814244071673096</v>
      </c>
      <c r="BI162" s="31">
        <v>12.802268129032575</v>
      </c>
      <c r="BJ162" s="31">
        <v>12.815287046759257</v>
      </c>
      <c r="BK162" s="31">
        <v>12.815763359841434</v>
      </c>
      <c r="BL162" s="31">
        <v>12.815289735331385</v>
      </c>
      <c r="BM162" s="31">
        <v>12.813463903341642</v>
      </c>
      <c r="BN162" s="31">
        <v>12.820177946526355</v>
      </c>
      <c r="BO162" s="31">
        <v>12.816571389915095</v>
      </c>
      <c r="BP162" s="60"/>
      <c r="BQ162" s="60"/>
      <c r="BR162" s="60"/>
      <c r="BS162" s="60"/>
    </row>
    <row r="163" spans="2:71" outlineLevel="1" x14ac:dyDescent="0.2">
      <c r="B163" s="2">
        <v>149</v>
      </c>
      <c r="D163">
        <v>92</v>
      </c>
      <c r="E163" t="s">
        <v>216</v>
      </c>
      <c r="F163" s="32"/>
      <c r="G163" s="32">
        <f t="shared" si="31"/>
        <v>0.62821524004612495</v>
      </c>
      <c r="H163" s="32">
        <f t="shared" si="32"/>
        <v>0.62821524004612495</v>
      </c>
      <c r="I163" s="32">
        <f t="shared" si="32"/>
        <v>0.62821524004612495</v>
      </c>
      <c r="J163" s="32">
        <f t="shared" si="32"/>
        <v>0.62821524004612495</v>
      </c>
      <c r="K163" s="170"/>
      <c r="L163" s="174">
        <v>161</v>
      </c>
      <c r="N163" s="31">
        <v>0.62712970811613922</v>
      </c>
      <c r="O163" s="31">
        <v>0.62643242664315246</v>
      </c>
      <c r="P163" s="31">
        <v>0.62653853064688692</v>
      </c>
      <c r="Q163" s="31">
        <v>0.6328047547232748</v>
      </c>
      <c r="R163" s="31">
        <v>0.62645281025512112</v>
      </c>
      <c r="S163" s="31">
        <v>0.62777892695115167</v>
      </c>
      <c r="T163" s="31">
        <v>0.62722193683244376</v>
      </c>
      <c r="U163" s="31">
        <v>0.62665786861574369</v>
      </c>
      <c r="V163" s="31">
        <v>0.63118119214696933</v>
      </c>
      <c r="W163" s="31">
        <v>0.62748695413763633</v>
      </c>
      <c r="X163" s="31">
        <v>0.62695084028967196</v>
      </c>
      <c r="Y163" s="31">
        <v>0.62821524004612495</v>
      </c>
      <c r="Z163" s="31">
        <v>0.62671730298834671</v>
      </c>
      <c r="AA163" s="31">
        <v>0.6293676487913592</v>
      </c>
      <c r="AB163" s="31">
        <v>0.62771962840268625</v>
      </c>
      <c r="AC163" s="31">
        <v>0.62607624823750918</v>
      </c>
      <c r="AD163" s="31">
        <v>0.62209521131343637</v>
      </c>
      <c r="AE163" s="31">
        <v>0.62704150513783619</v>
      </c>
      <c r="AF163" s="31">
        <v>0.62747095513449158</v>
      </c>
      <c r="AG163" s="31">
        <v>0.6287665026882101</v>
      </c>
      <c r="AH163" s="31">
        <v>0.62561845200004551</v>
      </c>
      <c r="AI163" s="31">
        <v>0.62749416150340098</v>
      </c>
      <c r="AJ163" s="31">
        <v>0.62696440111624496</v>
      </c>
      <c r="AK163" s="31">
        <v>0.630250030542991</v>
      </c>
      <c r="AL163" s="31">
        <v>0.63013282520267999</v>
      </c>
      <c r="AM163" s="31">
        <v>0.62764389189673109</v>
      </c>
      <c r="AN163" s="31">
        <v>0.62779738691986353</v>
      </c>
      <c r="AO163" s="31">
        <v>0.62903862070960403</v>
      </c>
      <c r="AP163" s="31">
        <v>0.62667799323262352</v>
      </c>
      <c r="AQ163" s="31">
        <v>0.62706798998948121</v>
      </c>
      <c r="AR163" s="31">
        <v>0.63057730008522872</v>
      </c>
      <c r="AS163" s="31">
        <v>0.62545240797989465</v>
      </c>
      <c r="AT163" s="31">
        <v>0.62769902096511809</v>
      </c>
      <c r="AU163" s="31">
        <v>0.62881456567055571</v>
      </c>
      <c r="AV163" s="31">
        <v>0.62469391589931944</v>
      </c>
      <c r="AW163" s="31">
        <v>0.62569353366657343</v>
      </c>
      <c r="AX163" s="31">
        <v>0.62680751453324146</v>
      </c>
      <c r="AY163" s="31">
        <v>0.62460732905682403</v>
      </c>
      <c r="AZ163" s="31">
        <v>0.62743525406525413</v>
      </c>
      <c r="BA163" s="31">
        <v>0.62689304939036861</v>
      </c>
      <c r="BB163" s="31">
        <v>0.62692417872216433</v>
      </c>
      <c r="BC163" s="31">
        <v>0.63089926250244477</v>
      </c>
      <c r="BD163" s="31">
        <v>0.62426122025757624</v>
      </c>
      <c r="BE163" s="31">
        <v>0.62763723446719488</v>
      </c>
      <c r="BF163" s="31">
        <v>0.62666654379396858</v>
      </c>
      <c r="BG163" s="31">
        <v>0.63219180354371862</v>
      </c>
      <c r="BH163" s="31">
        <v>0.62698617183391536</v>
      </c>
      <c r="BI163" s="31">
        <v>0.63227166604871299</v>
      </c>
      <c r="BJ163" s="31">
        <v>0.62622775446724177</v>
      </c>
      <c r="BK163" s="31">
        <v>0.62845189561653692</v>
      </c>
      <c r="BL163" s="31">
        <v>0.62705212360064444</v>
      </c>
      <c r="BM163" s="31">
        <v>0.62689728434480774</v>
      </c>
      <c r="BN163" s="31">
        <v>0.62523314168334332</v>
      </c>
      <c r="BO163" s="31">
        <v>0.62625791288463828</v>
      </c>
      <c r="BP163" s="60"/>
      <c r="BQ163" s="60"/>
      <c r="BR163" s="60"/>
      <c r="BS163" s="60"/>
    </row>
    <row r="164" spans="2:71" outlineLevel="1" x14ac:dyDescent="0.2">
      <c r="B164" s="2">
        <v>150</v>
      </c>
      <c r="D164">
        <v>93</v>
      </c>
      <c r="E164" t="s">
        <v>217</v>
      </c>
      <c r="F164" s="32"/>
      <c r="G164" s="32">
        <f t="shared" si="31"/>
        <v>0.42638488478866743</v>
      </c>
      <c r="H164" s="32">
        <f t="shared" si="32"/>
        <v>0.42638488478866743</v>
      </c>
      <c r="I164" s="32">
        <f t="shared" si="32"/>
        <v>0.42638488478866743</v>
      </c>
      <c r="J164" s="32">
        <f t="shared" si="32"/>
        <v>0.42638488478866743</v>
      </c>
      <c r="K164" s="170"/>
      <c r="L164" s="174">
        <v>162</v>
      </c>
      <c r="N164" s="31">
        <v>0.42381762023795266</v>
      </c>
      <c r="O164" s="31">
        <v>0.45713993689039062</v>
      </c>
      <c r="P164" s="31">
        <v>0.4439023607460244</v>
      </c>
      <c r="Q164" s="31">
        <v>0.44057142147939932</v>
      </c>
      <c r="R164" s="31">
        <v>0.43873386187248575</v>
      </c>
      <c r="S164" s="31">
        <v>0.44479564805494209</v>
      </c>
      <c r="T164" s="31">
        <v>0.44755158910340032</v>
      </c>
      <c r="U164" s="31">
        <v>0.44524665751828291</v>
      </c>
      <c r="V164" s="31">
        <v>0.44745410998208301</v>
      </c>
      <c r="W164" s="31">
        <v>0.44313835605104801</v>
      </c>
      <c r="X164" s="31">
        <v>0.44037823971385298</v>
      </c>
      <c r="Y164" s="31">
        <v>0.42638488478866743</v>
      </c>
      <c r="Z164" s="31">
        <v>0.45244742162916041</v>
      </c>
      <c r="AA164" s="31">
        <v>0.44061715082506375</v>
      </c>
      <c r="AB164" s="31">
        <v>0.45271762057555354</v>
      </c>
      <c r="AC164" s="31">
        <v>0.44682826788847246</v>
      </c>
      <c r="AD164" s="31">
        <v>0.45201542149564689</v>
      </c>
      <c r="AE164" s="31">
        <v>0.4464027375197227</v>
      </c>
      <c r="AF164" s="31">
        <v>0.43862936786240148</v>
      </c>
      <c r="AG164" s="31">
        <v>0.43902133767751522</v>
      </c>
      <c r="AH164" s="31">
        <v>0.43647701585188614</v>
      </c>
      <c r="AI164" s="31">
        <v>0.43962692290821337</v>
      </c>
      <c r="AJ164" s="31">
        <v>0.45389437066785804</v>
      </c>
      <c r="AK164" s="31">
        <v>0.44425993474703762</v>
      </c>
      <c r="AL164" s="31">
        <v>0.40372588554868494</v>
      </c>
      <c r="AM164" s="31">
        <v>0.44481289096321819</v>
      </c>
      <c r="AN164" s="31">
        <v>0.44245966585891083</v>
      </c>
      <c r="AO164" s="31">
        <v>0.44290459816855243</v>
      </c>
      <c r="AP164" s="31">
        <v>0.448688905956176</v>
      </c>
      <c r="AQ164" s="31">
        <v>0.43982965445396532</v>
      </c>
      <c r="AR164" s="31">
        <v>0.4500217885029455</v>
      </c>
      <c r="AS164" s="31">
        <v>0.45820846274877775</v>
      </c>
      <c r="AT164" s="31">
        <v>0.44786381497226846</v>
      </c>
      <c r="AU164" s="31">
        <v>0.49067198763245296</v>
      </c>
      <c r="AV164" s="31">
        <v>0.44850949404180862</v>
      </c>
      <c r="AW164" s="31">
        <v>0.44530287863498574</v>
      </c>
      <c r="AX164" s="31">
        <v>0.42476869962767549</v>
      </c>
      <c r="AY164" s="31">
        <v>0.45612132967833618</v>
      </c>
      <c r="AZ164" s="31">
        <v>0.44337554057814377</v>
      </c>
      <c r="BA164" s="31">
        <v>0.45682379493569403</v>
      </c>
      <c r="BB164" s="31">
        <v>0.44494767057280865</v>
      </c>
      <c r="BC164" s="31">
        <v>0.44131893231242408</v>
      </c>
      <c r="BD164" s="31">
        <v>0.43709079094380021</v>
      </c>
      <c r="BE164" s="31">
        <v>0.45048620372916154</v>
      </c>
      <c r="BF164" s="31">
        <v>0.44556299156779983</v>
      </c>
      <c r="BG164" s="31">
        <v>0.42625427330755833</v>
      </c>
      <c r="BH164" s="31">
        <v>0.44494104793733213</v>
      </c>
      <c r="BI164" s="31">
        <v>0.46436063113248105</v>
      </c>
      <c r="BJ164" s="31">
        <v>0.44449362529585673</v>
      </c>
      <c r="BK164" s="31">
        <v>0.44342744550240265</v>
      </c>
      <c r="BL164" s="31">
        <v>0.44683231305323856</v>
      </c>
      <c r="BM164" s="31">
        <v>0.44532584848564594</v>
      </c>
      <c r="BN164" s="31">
        <v>0.48009712300465496</v>
      </c>
      <c r="BO164" s="31">
        <v>0.4358896076051535</v>
      </c>
      <c r="BP164" s="60"/>
      <c r="BQ164" s="60"/>
      <c r="BR164" s="60"/>
      <c r="BS164" s="60"/>
    </row>
    <row r="165" spans="2:71" outlineLevel="1" x14ac:dyDescent="0.2">
      <c r="B165" s="2">
        <v>151</v>
      </c>
      <c r="D165">
        <v>94</v>
      </c>
      <c r="E165" t="s">
        <v>218</v>
      </c>
      <c r="F165" s="32"/>
      <c r="G165" s="32">
        <f t="shared" si="31"/>
        <v>0.16915297456674111</v>
      </c>
      <c r="H165" s="32">
        <f t="shared" si="32"/>
        <v>0.16915297456674111</v>
      </c>
      <c r="I165" s="32">
        <f t="shared" si="32"/>
        <v>0.16915297456674111</v>
      </c>
      <c r="J165" s="32">
        <f t="shared" si="32"/>
        <v>0.16915297456674111</v>
      </c>
      <c r="K165" s="170"/>
      <c r="L165" s="174">
        <v>163</v>
      </c>
      <c r="N165" s="31">
        <v>0.19096276480396263</v>
      </c>
      <c r="O165" s="31">
        <v>0.15665784699970534</v>
      </c>
      <c r="P165" s="31">
        <v>0.1617444919555816</v>
      </c>
      <c r="Q165" s="31">
        <v>0.16082604962565611</v>
      </c>
      <c r="R165" s="31">
        <v>0.16310337583390586</v>
      </c>
      <c r="S165" s="31">
        <v>0.16252049393951762</v>
      </c>
      <c r="T165" s="31">
        <v>0.15481466094418173</v>
      </c>
      <c r="U165" s="31">
        <v>0.15517605381023231</v>
      </c>
      <c r="V165" s="31">
        <v>0.16256292839174574</v>
      </c>
      <c r="W165" s="31">
        <v>0.16819202909035297</v>
      </c>
      <c r="X165" s="31">
        <v>0.16531318919302812</v>
      </c>
      <c r="Y165" s="31">
        <v>0.16915297456674111</v>
      </c>
      <c r="Z165" s="31">
        <v>0.16696938333937167</v>
      </c>
      <c r="AA165" s="31">
        <v>0.16553001458055727</v>
      </c>
      <c r="AB165" s="31">
        <v>0.15509730054549328</v>
      </c>
      <c r="AC165" s="31">
        <v>0.16157425539342624</v>
      </c>
      <c r="AD165" s="31">
        <v>0.15455513331555285</v>
      </c>
      <c r="AE165" s="31">
        <v>0.16160336889525384</v>
      </c>
      <c r="AF165" s="31">
        <v>0.16456895098040686</v>
      </c>
      <c r="AG165" s="31">
        <v>0.15671309770681655</v>
      </c>
      <c r="AH165" s="31">
        <v>0.17461819600232706</v>
      </c>
      <c r="AI165" s="31">
        <v>0.15973801818190592</v>
      </c>
      <c r="AJ165" s="31">
        <v>0.15558244874183169</v>
      </c>
      <c r="AK165" s="31">
        <v>0.16039174713949583</v>
      </c>
      <c r="AL165" s="31">
        <v>0.19340777889018368</v>
      </c>
      <c r="AM165" s="31">
        <v>0.16028930385074378</v>
      </c>
      <c r="AN165" s="31">
        <v>0.16088555495078627</v>
      </c>
      <c r="AO165" s="31">
        <v>0.16303950431475447</v>
      </c>
      <c r="AP165" s="31">
        <v>0.16588739365653263</v>
      </c>
      <c r="AQ165" s="31">
        <v>0.15708779987464641</v>
      </c>
      <c r="AR165" s="31">
        <v>0.15932646742524642</v>
      </c>
      <c r="AS165" s="31">
        <v>0.16040733392949291</v>
      </c>
      <c r="AT165" s="31">
        <v>0.15920812956331759</v>
      </c>
      <c r="AU165" s="31">
        <v>0.13794101340892354</v>
      </c>
      <c r="AV165" s="31">
        <v>0.16228813491112656</v>
      </c>
      <c r="AW165" s="31">
        <v>0.15851879459963403</v>
      </c>
      <c r="AX165" s="31">
        <v>0.14776809242987449</v>
      </c>
      <c r="AY165" s="31">
        <v>0.15299708425545441</v>
      </c>
      <c r="AZ165" s="31">
        <v>0.16051635196057754</v>
      </c>
      <c r="BA165" s="31">
        <v>0.15097438860357479</v>
      </c>
      <c r="BB165" s="31">
        <v>0.16021524631856379</v>
      </c>
      <c r="BC165" s="31">
        <v>0.16787525933291775</v>
      </c>
      <c r="BD165" s="31">
        <v>0.1556297157235631</v>
      </c>
      <c r="BE165" s="31">
        <v>0.15673422967828587</v>
      </c>
      <c r="BF165" s="31">
        <v>0.15984140060233723</v>
      </c>
      <c r="BG165" s="31">
        <v>0.1755219698118943</v>
      </c>
      <c r="BH165" s="31">
        <v>0.15947803333162081</v>
      </c>
      <c r="BI165" s="31">
        <v>0.13103812705228901</v>
      </c>
      <c r="BJ165" s="31">
        <v>0.16304420261765296</v>
      </c>
      <c r="BK165" s="31">
        <v>0.1623917780574746</v>
      </c>
      <c r="BL165" s="31">
        <v>0.15925517629622021</v>
      </c>
      <c r="BM165" s="31">
        <v>0.16259340762324623</v>
      </c>
      <c r="BN165" s="31">
        <v>0.13324360811210118</v>
      </c>
      <c r="BO165" s="31">
        <v>0.16831921619179602</v>
      </c>
      <c r="BP165" s="60"/>
      <c r="BQ165" s="60"/>
      <c r="BR165" s="60"/>
      <c r="BS165" s="60"/>
    </row>
    <row r="166" spans="2:71" outlineLevel="1" x14ac:dyDescent="0.2">
      <c r="B166" s="2">
        <v>152</v>
      </c>
      <c r="D166">
        <v>95</v>
      </c>
      <c r="E166" t="s">
        <v>219</v>
      </c>
      <c r="F166" s="32"/>
      <c r="G166" s="32">
        <f t="shared" si="31"/>
        <v>0.11285150840872868</v>
      </c>
      <c r="H166" s="32">
        <f t="shared" si="32"/>
        <v>0.11285150840872868</v>
      </c>
      <c r="I166" s="32">
        <f t="shared" si="32"/>
        <v>0.11285150840872868</v>
      </c>
      <c r="J166" s="32">
        <f t="shared" si="32"/>
        <v>0.11285150840872868</v>
      </c>
      <c r="K166" s="170"/>
      <c r="L166" s="174">
        <v>164</v>
      </c>
      <c r="N166" s="31">
        <v>9.4677511393098171E-2</v>
      </c>
      <c r="O166" s="31">
        <v>0.11095634019827018</v>
      </c>
      <c r="P166" s="31">
        <v>9.9479524361308885E-2</v>
      </c>
      <c r="Q166" s="31">
        <v>0.11006314761137045</v>
      </c>
      <c r="R166" s="31">
        <v>0.10907159670629264</v>
      </c>
      <c r="S166" s="31">
        <v>0.10179342606131343</v>
      </c>
      <c r="T166" s="31">
        <v>0.10977007445625103</v>
      </c>
      <c r="U166" s="31">
        <v>0.10876831095024361</v>
      </c>
      <c r="V166" s="31">
        <v>0.10661130436832145</v>
      </c>
      <c r="W166" s="31">
        <v>0.1018364785179439</v>
      </c>
      <c r="X166" s="31">
        <v>0.10395212049695503</v>
      </c>
      <c r="Y166" s="31">
        <v>0.11285150840872868</v>
      </c>
      <c r="Z166" s="31">
        <v>8.6397660773184212E-2</v>
      </c>
      <c r="AA166" s="31">
        <v>0.10466523755598584</v>
      </c>
      <c r="AB166" s="31">
        <v>0.1057203064698805</v>
      </c>
      <c r="AC166" s="31">
        <v>0.10431420693070237</v>
      </c>
      <c r="AD166" s="31">
        <v>9.2676138236125125E-2</v>
      </c>
      <c r="AE166" s="31">
        <v>0.10612395466848289</v>
      </c>
      <c r="AF166" s="31">
        <v>0.10433170770676883</v>
      </c>
      <c r="AG166" s="31">
        <v>0.11427851674253658</v>
      </c>
      <c r="AH166" s="31">
        <v>0.10573805416740537</v>
      </c>
      <c r="AI166" s="31">
        <v>0.10851015848503008</v>
      </c>
      <c r="AJ166" s="31">
        <v>9.9503014400384018E-2</v>
      </c>
      <c r="AK166" s="31">
        <v>0.11689601504617993</v>
      </c>
      <c r="AL166" s="31">
        <v>0.10604040724435995</v>
      </c>
      <c r="AM166" s="31">
        <v>0.10539415660645776</v>
      </c>
      <c r="AN166" s="31">
        <v>0.10313938778589071</v>
      </c>
      <c r="AO166" s="31">
        <v>0.10524242364690309</v>
      </c>
      <c r="AP166" s="31">
        <v>0.10020252734990942</v>
      </c>
      <c r="AQ166" s="31">
        <v>0.10423208482699614</v>
      </c>
      <c r="AR166" s="31">
        <v>0.10628989100841502</v>
      </c>
      <c r="AS166" s="31">
        <v>0.10062789653882867</v>
      </c>
      <c r="AT166" s="31">
        <v>0.10380892089426159</v>
      </c>
      <c r="AU166" s="31">
        <v>0.10317535760217442</v>
      </c>
      <c r="AV166" s="31">
        <v>0.1083221198069267</v>
      </c>
      <c r="AW166" s="31">
        <v>0.10727913758209669</v>
      </c>
      <c r="AX166" s="31">
        <v>0.11598211536671865</v>
      </c>
      <c r="AY166" s="31">
        <v>0.10317943236699752</v>
      </c>
      <c r="AZ166" s="31">
        <v>0.10657520088673479</v>
      </c>
      <c r="BA166" s="31">
        <v>0.10513039650977005</v>
      </c>
      <c r="BB166" s="31">
        <v>0.10578038524992366</v>
      </c>
      <c r="BC166" s="31">
        <v>0.10111247781969618</v>
      </c>
      <c r="BD166" s="31">
        <v>0.10923611475842263</v>
      </c>
      <c r="BE166" s="31">
        <v>0.10739102691223297</v>
      </c>
      <c r="BF166" s="31">
        <v>0.10708229676935903</v>
      </c>
      <c r="BG166" s="31">
        <v>0.10676639878525551</v>
      </c>
      <c r="BH166" s="31">
        <v>0.10513060531848911</v>
      </c>
      <c r="BI166" s="31">
        <v>8.9453099906663405E-2</v>
      </c>
      <c r="BJ166" s="31">
        <v>0.10219327879520154</v>
      </c>
      <c r="BK166" s="31">
        <v>0.10415743115331262</v>
      </c>
      <c r="BL166" s="31">
        <v>0.1042627293398468</v>
      </c>
      <c r="BM166" s="31">
        <v>0.10388159705056238</v>
      </c>
      <c r="BN166" s="31">
        <v>0.10888926911656939</v>
      </c>
      <c r="BO166" s="31">
        <v>0.10745367871077752</v>
      </c>
      <c r="BP166" s="60"/>
      <c r="BQ166" s="60"/>
      <c r="BR166" s="60"/>
      <c r="BS166" s="60"/>
    </row>
    <row r="167" spans="2:71" outlineLevel="1" x14ac:dyDescent="0.2">
      <c r="B167" s="2">
        <v>153</v>
      </c>
      <c r="D167">
        <v>96</v>
      </c>
      <c r="E167" t="s">
        <v>224</v>
      </c>
      <c r="F167" s="32"/>
      <c r="G167" s="32">
        <f t="shared" si="31"/>
        <v>0.13726772631351714</v>
      </c>
      <c r="H167" s="32">
        <f t="shared" si="32"/>
        <v>0.13726772631351714</v>
      </c>
      <c r="I167" s="32">
        <f t="shared" si="32"/>
        <v>0.13726772631351714</v>
      </c>
      <c r="J167" s="32">
        <f t="shared" si="32"/>
        <v>0.13726772631351714</v>
      </c>
      <c r="K167" s="170"/>
      <c r="L167" s="174">
        <v>165</v>
      </c>
      <c r="N167" s="31">
        <v>0.12150468166324147</v>
      </c>
      <c r="O167" s="31">
        <v>0.12359159685608501</v>
      </c>
      <c r="P167" s="31">
        <v>0.12324787238901624</v>
      </c>
      <c r="Q167" s="31">
        <v>0.13217376575351314</v>
      </c>
      <c r="R167" s="31">
        <v>0.12288769765677032</v>
      </c>
      <c r="S167" s="31">
        <v>0.12919440994006814</v>
      </c>
      <c r="T167" s="31">
        <v>0.12487470386764654</v>
      </c>
      <c r="U167" s="31">
        <v>0.12097350377727345</v>
      </c>
      <c r="V167" s="31">
        <v>0.13706018401500897</v>
      </c>
      <c r="W167" s="31">
        <v>0.12870964222518633</v>
      </c>
      <c r="X167" s="31">
        <v>0.12307953610340672</v>
      </c>
      <c r="Y167" s="31">
        <v>0.13726772631351714</v>
      </c>
      <c r="Z167" s="31">
        <v>0.12198175940059586</v>
      </c>
      <c r="AA167" s="31">
        <v>0.12794174119086588</v>
      </c>
      <c r="AB167" s="31">
        <v>0.12676771898688943</v>
      </c>
      <c r="AC167" s="31">
        <v>0.12171966210426044</v>
      </c>
      <c r="AD167" s="31">
        <v>0.11428480170755995</v>
      </c>
      <c r="AE167" s="31">
        <v>0.12321666434535516</v>
      </c>
      <c r="AF167" s="31">
        <v>0.13002499084082975</v>
      </c>
      <c r="AG167" s="31">
        <v>0.12618436838216662</v>
      </c>
      <c r="AH167" s="31">
        <v>0.13146065398894646</v>
      </c>
      <c r="AI167" s="31">
        <v>0.1218073782663498</v>
      </c>
      <c r="AJ167" s="31">
        <v>0.12595743134646198</v>
      </c>
      <c r="AK167" s="31">
        <v>0.13567249409377924</v>
      </c>
      <c r="AL167" s="31">
        <v>0.12455488549148441</v>
      </c>
      <c r="AM167" s="31">
        <v>0.12368805787968395</v>
      </c>
      <c r="AN167" s="31">
        <v>0.12460459341251928</v>
      </c>
      <c r="AO167" s="31">
        <v>0.13311598005915859</v>
      </c>
      <c r="AP167" s="31">
        <v>0.12499651430944181</v>
      </c>
      <c r="AQ167" s="31">
        <v>0.12617818185698848</v>
      </c>
      <c r="AR167" s="31">
        <v>0.13060779866809447</v>
      </c>
      <c r="AS167" s="31">
        <v>0.1313154023425287</v>
      </c>
      <c r="AT167" s="31">
        <v>0.12893595599785801</v>
      </c>
      <c r="AU167" s="31">
        <v>0.12284409942711516</v>
      </c>
      <c r="AV167" s="31">
        <v>0.11202169308850274</v>
      </c>
      <c r="AW167" s="31">
        <v>0.12071467044070472</v>
      </c>
      <c r="AX167" s="31">
        <v>0.111167860155029</v>
      </c>
      <c r="AY167" s="31">
        <v>0.12795101592373048</v>
      </c>
      <c r="AZ167" s="31">
        <v>0.12693574858162182</v>
      </c>
      <c r="BA167" s="31">
        <v>0.12510208424137748</v>
      </c>
      <c r="BB167" s="31">
        <v>0.12357587300745609</v>
      </c>
      <c r="BC167" s="31">
        <v>0.14193855805786137</v>
      </c>
      <c r="BD167" s="31">
        <v>0.11139862192050343</v>
      </c>
      <c r="BE167" s="31">
        <v>0.12416910854387986</v>
      </c>
      <c r="BF167" s="31">
        <v>0.12342821347674704</v>
      </c>
      <c r="BG167" s="31">
        <v>0.14249648757510736</v>
      </c>
      <c r="BH167" s="31">
        <v>0.12527638712442601</v>
      </c>
      <c r="BI167" s="31">
        <v>0.12445997451312252</v>
      </c>
      <c r="BJ167" s="31">
        <v>0.12100049828728121</v>
      </c>
      <c r="BK167" s="31">
        <v>0.1233185145088953</v>
      </c>
      <c r="BL167" s="31">
        <v>0.12567133584468748</v>
      </c>
      <c r="BM167" s="31">
        <v>0.12657540754975516</v>
      </c>
      <c r="BN167" s="31">
        <v>0.12362413787767235</v>
      </c>
      <c r="BO167" s="31">
        <v>0.12189278087833144</v>
      </c>
      <c r="BP167" s="60"/>
      <c r="BQ167" s="60"/>
      <c r="BR167" s="60"/>
      <c r="BS167" s="60"/>
    </row>
    <row r="168" spans="2:71" outlineLevel="1" x14ac:dyDescent="0.2">
      <c r="B168" s="2">
        <v>154</v>
      </c>
      <c r="D168">
        <v>97</v>
      </c>
      <c r="E168" t="s">
        <v>225</v>
      </c>
      <c r="F168" s="32"/>
      <c r="G168" s="32">
        <f t="shared" si="31"/>
        <v>-0.36636745662078835</v>
      </c>
      <c r="H168" s="32">
        <f t="shared" si="32"/>
        <v>-0.36636745662078835</v>
      </c>
      <c r="I168" s="32">
        <f t="shared" si="32"/>
        <v>-0.36636745662078835</v>
      </c>
      <c r="J168" s="32">
        <f t="shared" si="32"/>
        <v>-0.36636745662078835</v>
      </c>
      <c r="K168" s="170"/>
      <c r="L168" s="174">
        <v>166</v>
      </c>
      <c r="N168" s="31">
        <v>-0.37229165620323451</v>
      </c>
      <c r="O168" s="31">
        <v>-0.40029655329034286</v>
      </c>
      <c r="P168" s="31">
        <v>-0.35409746395880048</v>
      </c>
      <c r="Q168" s="31">
        <v>-0.38079269995727272</v>
      </c>
      <c r="R168" s="31">
        <v>-0.37238802143178218</v>
      </c>
      <c r="S168" s="31">
        <v>-0.3479372427761262</v>
      </c>
      <c r="T168" s="31">
        <v>-0.39556858220062985</v>
      </c>
      <c r="U168" s="31">
        <v>-0.41443878646004056</v>
      </c>
      <c r="V168" s="31">
        <v>-0.33467907529638907</v>
      </c>
      <c r="W168" s="31">
        <v>-0.39218484854447522</v>
      </c>
      <c r="X168" s="31">
        <v>-0.37352077511780502</v>
      </c>
      <c r="Y168" s="31">
        <v>-0.36636745662078835</v>
      </c>
      <c r="Z168" s="31">
        <v>-0.45925238847230287</v>
      </c>
      <c r="AA168" s="31">
        <v>-0.42901924253101764</v>
      </c>
      <c r="AB168" s="31">
        <v>-0.37266565684339747</v>
      </c>
      <c r="AC168" s="31">
        <v>-0.37734922005510918</v>
      </c>
      <c r="AD168" s="31">
        <v>-0.35842476957809133</v>
      </c>
      <c r="AE168" s="31">
        <v>-0.35454392671765556</v>
      </c>
      <c r="AF168" s="31">
        <v>-0.39269300695857801</v>
      </c>
      <c r="AG168" s="31">
        <v>-0.389404678686189</v>
      </c>
      <c r="AH168" s="31">
        <v>-0.31747603649379857</v>
      </c>
      <c r="AI168" s="31">
        <v>-0.22895369706124347</v>
      </c>
      <c r="AJ168" s="31">
        <v>-0.43886947995862802</v>
      </c>
      <c r="AK168" s="31">
        <v>-0.37337600290101314</v>
      </c>
      <c r="AL168" s="31">
        <v>-0.40141903726022066</v>
      </c>
      <c r="AM168" s="31">
        <v>-0.37924679976802611</v>
      </c>
      <c r="AN168" s="31">
        <v>-0.37932477859397951</v>
      </c>
      <c r="AO168" s="31">
        <v>-0.37138961260064557</v>
      </c>
      <c r="AP168" s="31">
        <v>-0.3742197508901331</v>
      </c>
      <c r="AQ168" s="31">
        <v>-0.37768395522454962</v>
      </c>
      <c r="AR168" s="31">
        <v>-0.38956149181062166</v>
      </c>
      <c r="AS168" s="31">
        <v>-0.46205209541916481</v>
      </c>
      <c r="AT168" s="31">
        <v>-0.37218652822928527</v>
      </c>
      <c r="AU168" s="31">
        <v>-0.30443575165854886</v>
      </c>
      <c r="AV168" s="31">
        <v>-0.37415836912025918</v>
      </c>
      <c r="AW168" s="31">
        <v>-0.35102507535006755</v>
      </c>
      <c r="AX168" s="31">
        <v>-0.51829590350545818</v>
      </c>
      <c r="AY168" s="31">
        <v>-0.40931439487207433</v>
      </c>
      <c r="AZ168" s="31">
        <v>-0.37469032273540276</v>
      </c>
      <c r="BA168" s="31">
        <v>-0.405987541344832</v>
      </c>
      <c r="BB168" s="31">
        <v>-0.37280827648908577</v>
      </c>
      <c r="BC168" s="31">
        <v>-0.40964494938947582</v>
      </c>
      <c r="BD168" s="31">
        <v>-0.25488962993383857</v>
      </c>
      <c r="BE168" s="31">
        <v>-0.40561202090393783</v>
      </c>
      <c r="BF168" s="31">
        <v>-0.33851096182861345</v>
      </c>
      <c r="BG168" s="31">
        <v>-0.44696440822760047</v>
      </c>
      <c r="BH168" s="31">
        <v>-0.39134946530999126</v>
      </c>
      <c r="BI168" s="31">
        <v>-0.35637045987491234</v>
      </c>
      <c r="BJ168" s="31">
        <v>-0.24160753933709078</v>
      </c>
      <c r="BK168" s="31">
        <v>-0.3760580341659242</v>
      </c>
      <c r="BL168" s="31">
        <v>-0.39025396151577973</v>
      </c>
      <c r="BM168" s="31">
        <v>-0.38195668509070285</v>
      </c>
      <c r="BN168" s="31">
        <v>-0.34806187446929693</v>
      </c>
      <c r="BO168" s="31">
        <v>-0.34925812609869589</v>
      </c>
      <c r="BP168" s="60"/>
      <c r="BQ168" s="60"/>
      <c r="BR168" s="60"/>
      <c r="BS168" s="60"/>
    </row>
    <row r="169" spans="2:71" outlineLevel="1" x14ac:dyDescent="0.2">
      <c r="B169" s="2">
        <v>155</v>
      </c>
      <c r="D169">
        <v>98</v>
      </c>
      <c r="E169" t="s">
        <v>226</v>
      </c>
      <c r="F169" s="32"/>
      <c r="G169" s="32">
        <f t="shared" si="31"/>
        <v>0.18249730011161983</v>
      </c>
      <c r="H169" s="32">
        <f t="shared" si="32"/>
        <v>0.18249730011161983</v>
      </c>
      <c r="I169" s="32">
        <f t="shared" si="32"/>
        <v>0.18249730011161983</v>
      </c>
      <c r="J169" s="32">
        <f t="shared" si="32"/>
        <v>0.18249730011161983</v>
      </c>
      <c r="K169" s="170"/>
      <c r="L169" s="174">
        <v>167</v>
      </c>
      <c r="N169" s="31">
        <v>0.25107352360474089</v>
      </c>
      <c r="O169" s="31">
        <v>0.22272730217267106</v>
      </c>
      <c r="P169" s="31">
        <v>0.21300959127088095</v>
      </c>
      <c r="Q169" s="31">
        <v>0.17335542337902538</v>
      </c>
      <c r="R169" s="31">
        <v>0.18996236641101552</v>
      </c>
      <c r="S169" s="31">
        <v>0.20381579665316127</v>
      </c>
      <c r="T169" s="31">
        <v>0.25152891820417489</v>
      </c>
      <c r="U169" s="31">
        <v>0.17811555362105094</v>
      </c>
      <c r="V169" s="31">
        <v>0.20463766697671296</v>
      </c>
      <c r="W169" s="31">
        <v>0.16958826570242688</v>
      </c>
      <c r="X169" s="31">
        <v>0.18635031529150531</v>
      </c>
      <c r="Y169" s="31">
        <v>0.18249730011161983</v>
      </c>
      <c r="Z169" s="31">
        <v>0.15794361855622402</v>
      </c>
      <c r="AA169" s="31">
        <v>0.16844599337173957</v>
      </c>
      <c r="AB169" s="31">
        <v>0.11632977868088479</v>
      </c>
      <c r="AC169" s="31">
        <v>0.18855649782772993</v>
      </c>
      <c r="AD169" s="31">
        <v>0.21778015067159809</v>
      </c>
      <c r="AE169" s="31">
        <v>0.1956193740023032</v>
      </c>
      <c r="AF169" s="31">
        <v>0.18107885978200972</v>
      </c>
      <c r="AG169" s="31">
        <v>0.17302448085604266</v>
      </c>
      <c r="AH169" s="31">
        <v>0.27740749094919742</v>
      </c>
      <c r="AI169" s="31">
        <v>0.23571949757047889</v>
      </c>
      <c r="AJ169" s="31">
        <v>0.17421493243426237</v>
      </c>
      <c r="AK169" s="31">
        <v>0.10588288610709412</v>
      </c>
      <c r="AL169" s="31">
        <v>0.18618116751437797</v>
      </c>
      <c r="AM169" s="31">
        <v>0.19081218843470027</v>
      </c>
      <c r="AN169" s="31">
        <v>0.1805822018903388</v>
      </c>
      <c r="AO169" s="31">
        <v>0.18884973319552725</v>
      </c>
      <c r="AP169" s="31">
        <v>0.18686585189078467</v>
      </c>
      <c r="AQ169" s="31">
        <v>0.17512836761040085</v>
      </c>
      <c r="AR169" s="31">
        <v>0.1674170193964844</v>
      </c>
      <c r="AS169" s="31">
        <v>0.17121564819836485</v>
      </c>
      <c r="AT169" s="31">
        <v>0.18869188478016991</v>
      </c>
      <c r="AU169" s="31">
        <v>0.2328630013255388</v>
      </c>
      <c r="AV169" s="31">
        <v>0.19218571466043591</v>
      </c>
      <c r="AW169" s="31">
        <v>0.20632116545564333</v>
      </c>
      <c r="AX169" s="31">
        <v>0.16659946607288456</v>
      </c>
      <c r="AY169" s="31">
        <v>0.17928178064532294</v>
      </c>
      <c r="AZ169" s="31">
        <v>0.19330688239669644</v>
      </c>
      <c r="BA169" s="31">
        <v>0.1859902829732617</v>
      </c>
      <c r="BB169" s="31">
        <v>0.2290697476813679</v>
      </c>
      <c r="BC169" s="31">
        <v>0.16813952291116996</v>
      </c>
      <c r="BD169" s="31">
        <v>0.23846949280649632</v>
      </c>
      <c r="BE169" s="31">
        <v>0.17994301787009193</v>
      </c>
      <c r="BF169" s="31">
        <v>0.17481390584244072</v>
      </c>
      <c r="BG169" s="31">
        <v>0.15426972026093408</v>
      </c>
      <c r="BH169" s="31">
        <v>0.17867650841945085</v>
      </c>
      <c r="BI169" s="31">
        <v>0.20320354247111899</v>
      </c>
      <c r="BJ169" s="31">
        <v>0.30866308158943717</v>
      </c>
      <c r="BK169" s="31">
        <v>0.18276575431779585</v>
      </c>
      <c r="BL169" s="31">
        <v>0.19466101229742394</v>
      </c>
      <c r="BM169" s="31">
        <v>0.19408398963548201</v>
      </c>
      <c r="BN169" s="31">
        <v>0.20334885650391998</v>
      </c>
      <c r="BO169" s="31">
        <v>0.20491353114258057</v>
      </c>
      <c r="BP169" s="60"/>
      <c r="BQ169" s="60"/>
      <c r="BR169" s="60"/>
      <c r="BS169" s="60"/>
    </row>
    <row r="170" spans="2:71" outlineLevel="1" x14ac:dyDescent="0.2">
      <c r="B170" s="2">
        <v>156</v>
      </c>
      <c r="D170">
        <v>99</v>
      </c>
      <c r="E170" t="s">
        <v>227</v>
      </c>
      <c r="F170" s="32"/>
      <c r="G170" s="32">
        <f t="shared" si="31"/>
        <v>0.18664684042524549</v>
      </c>
      <c r="H170" s="32">
        <f t="shared" si="32"/>
        <v>0.18664684042524549</v>
      </c>
      <c r="I170" s="32">
        <f t="shared" si="32"/>
        <v>0.18664684042524549</v>
      </c>
      <c r="J170" s="32">
        <f t="shared" si="32"/>
        <v>0.18664684042524549</v>
      </c>
      <c r="K170" s="170"/>
      <c r="L170" s="174">
        <v>168</v>
      </c>
      <c r="N170" s="31">
        <v>0.14596830485981666</v>
      </c>
      <c r="O170" s="31">
        <v>0.17177849581388829</v>
      </c>
      <c r="P170" s="31">
        <v>0.15483886501318267</v>
      </c>
      <c r="Q170" s="31">
        <v>0.17794974498286584</v>
      </c>
      <c r="R170" s="31">
        <v>0.17188676846649997</v>
      </c>
      <c r="S170" s="31">
        <v>0.16001913836834675</v>
      </c>
      <c r="T170" s="31">
        <v>0.17826995710647331</v>
      </c>
      <c r="U170" s="31">
        <v>0.17432798980667397</v>
      </c>
      <c r="V170" s="31">
        <v>0.16941256687878514</v>
      </c>
      <c r="W170" s="31">
        <v>0.15529711493754556</v>
      </c>
      <c r="X170" s="31">
        <v>0.16484460359808092</v>
      </c>
      <c r="Y170" s="31">
        <v>0.18664684042524549</v>
      </c>
      <c r="Z170" s="31">
        <v>0.1547561951000799</v>
      </c>
      <c r="AA170" s="31">
        <v>0.16437855724120906</v>
      </c>
      <c r="AB170" s="31">
        <v>0.14311942948519987</v>
      </c>
      <c r="AC170" s="31">
        <v>0.16396621973346462</v>
      </c>
      <c r="AD170" s="31">
        <v>0.13416837582546362</v>
      </c>
      <c r="AE170" s="31">
        <v>0.16890950559847798</v>
      </c>
      <c r="AF170" s="31">
        <v>0.1640777783447091</v>
      </c>
      <c r="AG170" s="31">
        <v>0.21577666473416468</v>
      </c>
      <c r="AH170" s="31">
        <v>0.15393852902841731</v>
      </c>
      <c r="AI170" s="31">
        <v>0.18140575466897618</v>
      </c>
      <c r="AJ170" s="31">
        <v>0.14620866802689342</v>
      </c>
      <c r="AK170" s="31">
        <v>0.20678713176491742</v>
      </c>
      <c r="AL170" s="31">
        <v>0.15656134120190557</v>
      </c>
      <c r="AM170" s="31">
        <v>0.16404114759948579</v>
      </c>
      <c r="AN170" s="31">
        <v>0.16782890461962829</v>
      </c>
      <c r="AO170" s="31">
        <v>0.16660033235186913</v>
      </c>
      <c r="AP170" s="31">
        <v>0.15194285464472035</v>
      </c>
      <c r="AQ170" s="31">
        <v>0.16973497702744425</v>
      </c>
      <c r="AR170" s="31">
        <v>0.16720910089759156</v>
      </c>
      <c r="AS170" s="31">
        <v>0.14751708740856675</v>
      </c>
      <c r="AT170" s="31">
        <v>0.16766663884915775</v>
      </c>
      <c r="AU170" s="31">
        <v>0.16213456734626613</v>
      </c>
      <c r="AV170" s="31">
        <v>0.17567013467705989</v>
      </c>
      <c r="AW170" s="31">
        <v>0.17125280694478112</v>
      </c>
      <c r="AX170" s="31">
        <v>0.17821555056517674</v>
      </c>
      <c r="AY170" s="31">
        <v>0.16291602092212651</v>
      </c>
      <c r="AZ170" s="31">
        <v>0.17114358176948108</v>
      </c>
      <c r="BA170" s="31">
        <v>0.15716899407163007</v>
      </c>
      <c r="BB170" s="31">
        <v>0.16151670357314785</v>
      </c>
      <c r="BC170" s="31">
        <v>0.15569732564767053</v>
      </c>
      <c r="BD170" s="31">
        <v>0.17968558232475068</v>
      </c>
      <c r="BE170" s="31">
        <v>0.16936180917785057</v>
      </c>
      <c r="BF170" s="31">
        <v>0.17654307212838749</v>
      </c>
      <c r="BG170" s="31">
        <v>0.16679861288402542</v>
      </c>
      <c r="BH170" s="31">
        <v>0.16929474667119218</v>
      </c>
      <c r="BI170" s="31">
        <v>0.14636389987504791</v>
      </c>
      <c r="BJ170" s="31">
        <v>0.15542489375565871</v>
      </c>
      <c r="BK170" s="31">
        <v>0.16373590283611791</v>
      </c>
      <c r="BL170" s="31">
        <v>0.16202335231267001</v>
      </c>
      <c r="BM170" s="31">
        <v>0.1597645481501179</v>
      </c>
      <c r="BN170" s="31">
        <v>0.16900299808417318</v>
      </c>
      <c r="BO170" s="31">
        <v>0.16731089891616763</v>
      </c>
      <c r="BP170" s="60"/>
      <c r="BQ170" s="60"/>
      <c r="BR170" s="60"/>
      <c r="BS170" s="60"/>
    </row>
    <row r="171" spans="2:71" outlineLevel="1" x14ac:dyDescent="0.2">
      <c r="B171" s="2">
        <v>157</v>
      </c>
      <c r="D171">
        <v>100</v>
      </c>
      <c r="E171" t="s">
        <v>228</v>
      </c>
      <c r="F171" s="32"/>
      <c r="G171" s="32">
        <f t="shared" si="31"/>
        <v>5.13127303109433E-2</v>
      </c>
      <c r="H171" s="32">
        <f t="shared" si="32"/>
        <v>5.13127303109433E-2</v>
      </c>
      <c r="I171" s="32">
        <f t="shared" si="32"/>
        <v>5.13127303109433E-2</v>
      </c>
      <c r="J171" s="32">
        <f t="shared" si="32"/>
        <v>5.13127303109433E-2</v>
      </c>
      <c r="K171" s="170"/>
      <c r="L171" s="174">
        <v>169</v>
      </c>
      <c r="N171" s="31">
        <v>5.503990155228089E-2</v>
      </c>
      <c r="O171" s="31">
        <v>4.916034883349274E-2</v>
      </c>
      <c r="P171" s="31">
        <v>5.3284587002275452E-2</v>
      </c>
      <c r="Q171" s="31">
        <v>4.6438770495822568E-2</v>
      </c>
      <c r="R171" s="31">
        <v>5.4123928392651788E-2</v>
      </c>
      <c r="S171" s="31">
        <v>5.3204514285881799E-2</v>
      </c>
      <c r="T171" s="31">
        <v>5.3512745703827136E-2</v>
      </c>
      <c r="U171" s="31">
        <v>5.2580154946279323E-2</v>
      </c>
      <c r="V171" s="31">
        <v>5.0296776035877011E-2</v>
      </c>
      <c r="W171" s="31">
        <v>5.4182273542130122E-2</v>
      </c>
      <c r="X171" s="31">
        <v>5.4044621134801796E-2</v>
      </c>
      <c r="Y171" s="31">
        <v>5.13127303109433E-2</v>
      </c>
      <c r="Z171" s="31">
        <v>5.288435121579127E-2</v>
      </c>
      <c r="AA171" s="31">
        <v>5.4667101446115196E-2</v>
      </c>
      <c r="AB171" s="31">
        <v>5.147941371628928E-2</v>
      </c>
      <c r="AC171" s="31">
        <v>5.4158651158093707E-2</v>
      </c>
      <c r="AD171" s="31">
        <v>5.8419685387726017E-2</v>
      </c>
      <c r="AE171" s="31">
        <v>5.3813202937880944E-2</v>
      </c>
      <c r="AF171" s="31">
        <v>5.5239256895829203E-2</v>
      </c>
      <c r="AG171" s="31">
        <v>4.9449949373317037E-2</v>
      </c>
      <c r="AH171" s="31">
        <v>3.92884225511968E-2</v>
      </c>
      <c r="AI171" s="31">
        <v>5.0210375098082127E-2</v>
      </c>
      <c r="AJ171" s="31">
        <v>5.2589972630502468E-2</v>
      </c>
      <c r="AK171" s="31">
        <v>4.8389909273165221E-2</v>
      </c>
      <c r="AL171" s="31">
        <v>6.0341732873607445E-2</v>
      </c>
      <c r="AM171" s="31">
        <v>5.4713049229756505E-2</v>
      </c>
      <c r="AN171" s="31">
        <v>5.0898468907486172E-2</v>
      </c>
      <c r="AO171" s="31">
        <v>5.3265333346367405E-2</v>
      </c>
      <c r="AP171" s="31">
        <v>5.4883074935938692E-2</v>
      </c>
      <c r="AQ171" s="31">
        <v>5.2741199780716452E-2</v>
      </c>
      <c r="AR171" s="31">
        <v>5.5237188358003841E-2</v>
      </c>
      <c r="AS171" s="31">
        <v>5.6033918204693167E-2</v>
      </c>
      <c r="AT171" s="31">
        <v>5.0554854145639982E-2</v>
      </c>
      <c r="AU171" s="31">
        <v>5.4390477619424615E-2</v>
      </c>
      <c r="AV171" s="31">
        <v>5.6170591256039626E-2</v>
      </c>
      <c r="AW171" s="31">
        <v>5.4009750189700778E-2</v>
      </c>
      <c r="AX171" s="31">
        <v>5.4392669295586948E-2</v>
      </c>
      <c r="AY171" s="31">
        <v>5.5090168412796126E-2</v>
      </c>
      <c r="AZ171" s="31">
        <v>5.3716614384770489E-2</v>
      </c>
      <c r="BA171" s="31">
        <v>5.3225749366978548E-2</v>
      </c>
      <c r="BB171" s="31">
        <v>5.4270127536606649E-2</v>
      </c>
      <c r="BC171" s="31">
        <v>5.3373379568857682E-2</v>
      </c>
      <c r="BD171" s="31">
        <v>5.5167258833257127E-2</v>
      </c>
      <c r="BE171" s="31">
        <v>4.6101284287109245E-2</v>
      </c>
      <c r="BF171" s="31">
        <v>5.4131604166514968E-2</v>
      </c>
      <c r="BG171" s="31">
        <v>5.9101216571373683E-2</v>
      </c>
      <c r="BH171" s="31">
        <v>5.4762699359683475E-2</v>
      </c>
      <c r="BI171" s="31">
        <v>5.3565988595264846E-2</v>
      </c>
      <c r="BJ171" s="31">
        <v>5.3358879624143984E-2</v>
      </c>
      <c r="BK171" s="31">
        <v>5.5990134811783165E-2</v>
      </c>
      <c r="BL171" s="31">
        <v>5.4452989613549385E-2</v>
      </c>
      <c r="BM171" s="31">
        <v>5.3965274109464501E-2</v>
      </c>
      <c r="BN171" s="31">
        <v>5.2298936624469383E-2</v>
      </c>
      <c r="BO171" s="31">
        <v>5.5403825613348445E-2</v>
      </c>
      <c r="BP171" s="60"/>
      <c r="BQ171" s="60"/>
      <c r="BR171" s="60"/>
      <c r="BS171" s="60"/>
    </row>
    <row r="172" spans="2:71" outlineLevel="1" x14ac:dyDescent="0.2">
      <c r="B172" s="2">
        <v>158</v>
      </c>
      <c r="D172">
        <v>101</v>
      </c>
      <c r="E172" t="s">
        <v>229</v>
      </c>
      <c r="F172" s="32"/>
      <c r="G172" s="32">
        <f t="shared" si="31"/>
        <v>1.0491982213276518E-2</v>
      </c>
      <c r="H172" s="32">
        <f t="shared" si="32"/>
        <v>1.0491982213276518E-2</v>
      </c>
      <c r="I172" s="32">
        <f t="shared" si="32"/>
        <v>1.0491982213276518E-2</v>
      </c>
      <c r="J172" s="32">
        <f t="shared" si="32"/>
        <v>1.0491982213276518E-2</v>
      </c>
      <c r="K172" s="170"/>
      <c r="L172" s="174">
        <v>170</v>
      </c>
      <c r="N172" s="31">
        <v>8.1411608494639243E-3</v>
      </c>
      <c r="O172" s="31">
        <v>8.3780809469955475E-3</v>
      </c>
      <c r="P172" s="31">
        <v>9.7871670027535052E-3</v>
      </c>
      <c r="Q172" s="31">
        <v>1.635269041024201E-2</v>
      </c>
      <c r="R172" s="31">
        <v>9.421783718003951E-3</v>
      </c>
      <c r="S172" s="31">
        <v>1.0619573680694994E-2</v>
      </c>
      <c r="T172" s="31">
        <v>9.2589979425976576E-3</v>
      </c>
      <c r="U172" s="31">
        <v>1.0484673502828501E-2</v>
      </c>
      <c r="V172" s="31">
        <v>1.3605974269170984E-2</v>
      </c>
      <c r="W172" s="31">
        <v>9.5944400375493899E-3</v>
      </c>
      <c r="X172" s="31">
        <v>9.5187289016650523E-3</v>
      </c>
      <c r="Y172" s="31">
        <v>1.0491982213276518E-2</v>
      </c>
      <c r="Z172" s="31">
        <v>1.0884982180299985E-2</v>
      </c>
      <c r="AA172" s="31">
        <v>7.9388349901480249E-3</v>
      </c>
      <c r="AB172" s="31">
        <v>1.1006053941147842E-2</v>
      </c>
      <c r="AC172" s="31">
        <v>9.4711672338345654E-3</v>
      </c>
      <c r="AD172" s="31">
        <v>8.0165151496298659E-3</v>
      </c>
      <c r="AE172" s="31">
        <v>9.6281305977349296E-3</v>
      </c>
      <c r="AF172" s="31">
        <v>8.7768246463334476E-3</v>
      </c>
      <c r="AG172" s="31">
        <v>1.1464544361095563E-2</v>
      </c>
      <c r="AH172" s="31">
        <v>2.5779559549943265E-2</v>
      </c>
      <c r="AI172" s="31">
        <v>1.1840717811787527E-2</v>
      </c>
      <c r="AJ172" s="31">
        <v>1.1165903805033572E-2</v>
      </c>
      <c r="AK172" s="31">
        <v>1.306357983546147E-2</v>
      </c>
      <c r="AL172" s="31">
        <v>7.0053012385223878E-3</v>
      </c>
      <c r="AM172" s="31">
        <v>9.4875654709910551E-3</v>
      </c>
      <c r="AN172" s="31">
        <v>1.07932400511217E-2</v>
      </c>
      <c r="AO172" s="31">
        <v>1.0124985957135957E-2</v>
      </c>
      <c r="AP172" s="31">
        <v>9.1358843325688444E-3</v>
      </c>
      <c r="AQ172" s="31">
        <v>1.1020866526093354E-2</v>
      </c>
      <c r="AR172" s="31">
        <v>1.0118646189356317E-2</v>
      </c>
      <c r="AS172" s="31">
        <v>9.9902254520090605E-3</v>
      </c>
      <c r="AT172" s="31">
        <v>1.0346625185687741E-2</v>
      </c>
      <c r="AU172" s="31">
        <v>9.2014059929463876E-3</v>
      </c>
      <c r="AV172" s="31">
        <v>7.9296125178026644E-3</v>
      </c>
      <c r="AW172" s="31">
        <v>9.5805310949350631E-3</v>
      </c>
      <c r="AX172" s="31">
        <v>6.4690505508058771E-3</v>
      </c>
      <c r="AY172" s="31">
        <v>8.6619930215187102E-3</v>
      </c>
      <c r="AZ172" s="31">
        <v>1.0171824601749035E-2</v>
      </c>
      <c r="BA172" s="31">
        <v>1.0145632960995909E-2</v>
      </c>
      <c r="BB172" s="31">
        <v>9.3677093679656043E-3</v>
      </c>
      <c r="BC172" s="31">
        <v>1.1248129432982201E-2</v>
      </c>
      <c r="BD172" s="31">
        <v>8.9178394128427985E-3</v>
      </c>
      <c r="BE172" s="31">
        <v>1.8022794006242293E-2</v>
      </c>
      <c r="BF172" s="31">
        <v>9.3352609250269558E-3</v>
      </c>
      <c r="BG172" s="31">
        <v>6.5931192565729102E-3</v>
      </c>
      <c r="BH172" s="31">
        <v>9.537342017168271E-3</v>
      </c>
      <c r="BI172" s="31">
        <v>1.3022518819600537E-2</v>
      </c>
      <c r="BJ172" s="31">
        <v>9.8020658333177746E-3</v>
      </c>
      <c r="BK172" s="31">
        <v>8.7628386700441263E-3</v>
      </c>
      <c r="BL172" s="31">
        <v>9.9897516161615574E-3</v>
      </c>
      <c r="BM172" s="31">
        <v>9.7205101496112833E-3</v>
      </c>
      <c r="BN172" s="31">
        <v>1.0697811739488916E-2</v>
      </c>
      <c r="BO172" s="31">
        <v>8.3371804494174473E-3</v>
      </c>
      <c r="BP172" s="60"/>
      <c r="BQ172" s="60"/>
      <c r="BR172" s="60"/>
      <c r="BS172" s="60"/>
    </row>
    <row r="173" spans="2:71" outlineLevel="1" x14ac:dyDescent="0.2">
      <c r="B173" s="2">
        <v>159</v>
      </c>
      <c r="D173">
        <v>102</v>
      </c>
      <c r="E173" t="s">
        <v>230</v>
      </c>
      <c r="F173" s="32"/>
      <c r="G173" s="32">
        <f t="shared" si="31"/>
        <v>2.2701363569527511E-3</v>
      </c>
      <c r="H173" s="32">
        <f t="shared" si="32"/>
        <v>2.2701363569527511E-3</v>
      </c>
      <c r="I173" s="32">
        <f t="shared" si="32"/>
        <v>2.2701363569527511E-3</v>
      </c>
      <c r="J173" s="32">
        <f t="shared" si="32"/>
        <v>2.2701363569527511E-3</v>
      </c>
      <c r="K173" s="170"/>
      <c r="L173" s="174">
        <v>171</v>
      </c>
      <c r="N173" s="31">
        <v>4.0338828404695715E-4</v>
      </c>
      <c r="O173" s="31">
        <v>5.9946940642715829E-3</v>
      </c>
      <c r="P173" s="31">
        <v>-6.5025914175914634E-4</v>
      </c>
      <c r="Q173" s="31">
        <v>1.6759843612100256E-3</v>
      </c>
      <c r="R173" s="31">
        <v>-2.6035614297739706E-4</v>
      </c>
      <c r="S173" s="31">
        <v>-2.2490720512663431E-4</v>
      </c>
      <c r="T173" s="31">
        <v>8.5376572339093681E-4</v>
      </c>
      <c r="U173" s="31">
        <v>-9.4108140005183527E-4</v>
      </c>
      <c r="V173" s="31">
        <v>6.8268178762295739E-4</v>
      </c>
      <c r="W173" s="31">
        <v>3.4373713503621506E-5</v>
      </c>
      <c r="X173" s="31">
        <v>1.0600679838934646E-4</v>
      </c>
      <c r="Y173" s="31">
        <v>2.2701363569527511E-3</v>
      </c>
      <c r="Z173" s="31">
        <v>-3.2346528351723247E-4</v>
      </c>
      <c r="AA173" s="31">
        <v>6.1302371553551005E-5</v>
      </c>
      <c r="AB173" s="31">
        <v>1.140042255446172E-3</v>
      </c>
      <c r="AC173" s="31">
        <v>-2.1441362403668007E-4</v>
      </c>
      <c r="AD173" s="31">
        <v>-2.3827479727646372E-3</v>
      </c>
      <c r="AE173" s="31">
        <v>-1.5707053355296097E-5</v>
      </c>
      <c r="AF173" s="31">
        <v>-3.8825942909598288E-4</v>
      </c>
      <c r="AG173" s="31">
        <v>2.7192736585223976E-3</v>
      </c>
      <c r="AH173" s="31">
        <v>-1.4134374886796142E-3</v>
      </c>
      <c r="AI173" s="31">
        <v>8.9397456847595258E-4</v>
      </c>
      <c r="AJ173" s="31">
        <v>-1.1294551958965504E-3</v>
      </c>
      <c r="AK173" s="31">
        <v>1.2109405594558365E-3</v>
      </c>
      <c r="AL173" s="31">
        <v>-1.094344426412347E-3</v>
      </c>
      <c r="AM173" s="31">
        <v>-9.2664484729276797E-5</v>
      </c>
      <c r="AN173" s="31">
        <v>2.0223953221643332E-3</v>
      </c>
      <c r="AO173" s="31">
        <v>3.1725297581755574E-4</v>
      </c>
      <c r="AP173" s="31">
        <v>-4.4748950522163766E-4</v>
      </c>
      <c r="AQ173" s="31">
        <v>-3.0347596960900169E-4</v>
      </c>
      <c r="AR173" s="31">
        <v>-1.0413741656456477E-4</v>
      </c>
      <c r="AS173" s="31">
        <v>-2.2259690703941293E-3</v>
      </c>
      <c r="AT173" s="31">
        <v>2.5923324333866349E-3</v>
      </c>
      <c r="AU173" s="31">
        <v>3.2685217636735375E-4</v>
      </c>
      <c r="AV173" s="31">
        <v>1.4274970927439234E-3</v>
      </c>
      <c r="AW173" s="31">
        <v>-2.4676475388385466E-4</v>
      </c>
      <c r="AX173" s="31">
        <v>-1.4618171876717989E-4</v>
      </c>
      <c r="AY173" s="31">
        <v>-1.2931521650270394E-3</v>
      </c>
      <c r="AZ173" s="31">
        <v>-1.8589471029353821E-4</v>
      </c>
      <c r="BA173" s="31">
        <v>3.9913554246706617E-5</v>
      </c>
      <c r="BB173" s="31">
        <v>-3.7943535359061253E-4</v>
      </c>
      <c r="BC173" s="31">
        <v>-1.6964015473627803E-4</v>
      </c>
      <c r="BD173" s="31">
        <v>-3.2773297847610294E-4</v>
      </c>
      <c r="BE173" s="31">
        <v>-5.7988406067078779E-3</v>
      </c>
      <c r="BF173" s="31">
        <v>-4.2344457436627181E-4</v>
      </c>
      <c r="BG173" s="31">
        <v>-3.7832146181729365E-4</v>
      </c>
      <c r="BH173" s="31">
        <v>-5.761489034696865E-4</v>
      </c>
      <c r="BI173" s="31">
        <v>8.631702700449273E-4</v>
      </c>
      <c r="BJ173" s="31">
        <v>1.687118599302817E-5</v>
      </c>
      <c r="BK173" s="31">
        <v>-1.367785384319864E-3</v>
      </c>
      <c r="BL173" s="31">
        <v>-7.2531054784727433E-4</v>
      </c>
      <c r="BM173" s="31">
        <v>-1.6300306147759569E-4</v>
      </c>
      <c r="BN173" s="31">
        <v>-5.0436281801816141E-4</v>
      </c>
      <c r="BO173" s="31">
        <v>-5.7365548392321331E-4</v>
      </c>
      <c r="BP173" s="60"/>
      <c r="BQ173" s="60"/>
      <c r="BR173" s="60"/>
      <c r="BS173" s="60"/>
    </row>
    <row r="174" spans="2:71" outlineLevel="1" x14ac:dyDescent="0.2">
      <c r="B174" s="2">
        <v>160</v>
      </c>
      <c r="D174">
        <v>103</v>
      </c>
      <c r="E174" t="s">
        <v>231</v>
      </c>
      <c r="F174" s="32"/>
      <c r="G174" s="32">
        <f t="shared" si="31"/>
        <v>0.14857425884810532</v>
      </c>
      <c r="H174" s="32">
        <f t="shared" si="32"/>
        <v>0.14857425884810532</v>
      </c>
      <c r="I174" s="32">
        <f t="shared" si="32"/>
        <v>0.14857425884810532</v>
      </c>
      <c r="J174" s="32">
        <f t="shared" si="32"/>
        <v>0.14857425884810532</v>
      </c>
      <c r="K174" s="170"/>
      <c r="L174" s="174">
        <v>172</v>
      </c>
      <c r="N174" s="31">
        <v>0.10194906102051043</v>
      </c>
      <c r="O174" s="31">
        <v>0.13797223539543702</v>
      </c>
      <c r="P174" s="31">
        <v>0.11557135318483555</v>
      </c>
      <c r="Q174" s="31">
        <v>0.15689125870107565</v>
      </c>
      <c r="R174" s="31">
        <v>0.1420445459839475</v>
      </c>
      <c r="S174" s="31">
        <v>0.11784423877075456</v>
      </c>
      <c r="T174" s="31">
        <v>0.12466894617253094</v>
      </c>
      <c r="U174" s="31">
        <v>0.16991427230225328</v>
      </c>
      <c r="V174" s="31">
        <v>0.11405953951133221</v>
      </c>
      <c r="W174" s="31">
        <v>0.15457317439348905</v>
      </c>
      <c r="X174" s="31">
        <v>0.14168298109989297</v>
      </c>
      <c r="Y174" s="31">
        <v>0.14857425884810532</v>
      </c>
      <c r="Z174" s="31">
        <v>0.20277109741824062</v>
      </c>
      <c r="AA174" s="31">
        <v>0.17821776452137159</v>
      </c>
      <c r="AB174" s="31">
        <v>0.16927832986658353</v>
      </c>
      <c r="AC174" s="31">
        <v>0.14169574192628809</v>
      </c>
      <c r="AD174" s="31">
        <v>0.10564678612297607</v>
      </c>
      <c r="AE174" s="31">
        <v>0.12594028554582348</v>
      </c>
      <c r="AF174" s="31">
        <v>0.15376739376769985</v>
      </c>
      <c r="AG174" s="31">
        <v>0.17713174311737548</v>
      </c>
      <c r="AH174" s="31">
        <v>6.3150409965432669E-2</v>
      </c>
      <c r="AI174" s="31">
        <v>5.6930975555831653E-2</v>
      </c>
      <c r="AJ174" s="31">
        <v>0.17368009391936112</v>
      </c>
      <c r="AK174" s="31">
        <v>0.2065999902162769</v>
      </c>
      <c r="AL174" s="31">
        <v>0.14619652124988428</v>
      </c>
      <c r="AM174" s="31">
        <v>0.141222278744879</v>
      </c>
      <c r="AN174" s="31">
        <v>0.1482847141632227</v>
      </c>
      <c r="AO174" s="31">
        <v>0.1401574964782081</v>
      </c>
      <c r="AP174" s="31">
        <v>0.13473180879929952</v>
      </c>
      <c r="AQ174" s="31">
        <v>0.15126628844982973</v>
      </c>
      <c r="AR174" s="31">
        <v>0.15909842334365082</v>
      </c>
      <c r="AS174" s="31">
        <v>0.18397040305579559</v>
      </c>
      <c r="AT174" s="31">
        <v>0.14104798504886482</v>
      </c>
      <c r="AU174" s="31">
        <v>8.3835597524175937E-2</v>
      </c>
      <c r="AV174" s="31">
        <v>0.14433696871551771</v>
      </c>
      <c r="AW174" s="31">
        <v>0.12437820874556793</v>
      </c>
      <c r="AX174" s="31">
        <v>0.2326447049863789</v>
      </c>
      <c r="AY174" s="31">
        <v>0.16333677799130095</v>
      </c>
      <c r="AZ174" s="31">
        <v>0.14207316580340745</v>
      </c>
      <c r="BA174" s="31">
        <v>0.15314585004078135</v>
      </c>
      <c r="BB174" s="31">
        <v>0.11920026770553258</v>
      </c>
      <c r="BC174" s="31">
        <v>0.1644240448695794</v>
      </c>
      <c r="BD174" s="31">
        <v>6.0242307161694902E-2</v>
      </c>
      <c r="BE174" s="31">
        <v>0.16295763663883825</v>
      </c>
      <c r="BF174" s="31">
        <v>0.13835080358585455</v>
      </c>
      <c r="BG174" s="31">
        <v>0.19561400337153279</v>
      </c>
      <c r="BH174" s="31">
        <v>0.15732468491725349</v>
      </c>
      <c r="BI174" s="31">
        <v>0.1136957198299523</v>
      </c>
      <c r="BJ174" s="31">
        <v>1.0267065243983853E-2</v>
      </c>
      <c r="BK174" s="31">
        <v>0.14373198907844248</v>
      </c>
      <c r="BL174" s="31">
        <v>0.14463975314387012</v>
      </c>
      <c r="BM174" s="31">
        <v>0.13961842490702145</v>
      </c>
      <c r="BN174" s="31">
        <v>0.12197014541504286</v>
      </c>
      <c r="BO174" s="31">
        <v>0.12037419191948384</v>
      </c>
      <c r="BP174" s="60"/>
      <c r="BQ174" s="60"/>
      <c r="BR174" s="60"/>
      <c r="BS174" s="60"/>
    </row>
    <row r="175" spans="2:71" outlineLevel="1" x14ac:dyDescent="0.2">
      <c r="B175" s="2">
        <v>161</v>
      </c>
      <c r="D175">
        <v>104</v>
      </c>
      <c r="E175" t="s">
        <v>232</v>
      </c>
      <c r="F175" s="32"/>
      <c r="G175" s="32">
        <f t="shared" si="31"/>
        <v>4.3348258892874789E-2</v>
      </c>
      <c r="H175" s="32">
        <f t="shared" si="32"/>
        <v>4.3348258892874789E-2</v>
      </c>
      <c r="I175" s="32">
        <f t="shared" si="32"/>
        <v>4.3348258892874789E-2</v>
      </c>
      <c r="J175" s="32">
        <f t="shared" si="32"/>
        <v>4.3348258892874789E-2</v>
      </c>
      <c r="K175" s="170"/>
      <c r="L175" s="174">
        <v>173</v>
      </c>
      <c r="N175" s="31">
        <v>9.1189738655948011E-2</v>
      </c>
      <c r="O175" s="31">
        <v>0.10143528458581824</v>
      </c>
      <c r="P175" s="31">
        <v>7.0267007453026831E-2</v>
      </c>
      <c r="Q175" s="31">
        <v>5.232124614429616E-2</v>
      </c>
      <c r="R175" s="31">
        <v>6.003319427512703E-2</v>
      </c>
      <c r="S175" s="31">
        <v>6.051504417461831E-2</v>
      </c>
      <c r="T175" s="31">
        <v>0.10565182817113133</v>
      </c>
      <c r="U175" s="31">
        <v>7.102823441438598E-2</v>
      </c>
      <c r="V175" s="31">
        <v>5.0262202405579666E-2</v>
      </c>
      <c r="W175" s="31">
        <v>6.6071035432867714E-2</v>
      </c>
      <c r="X175" s="31">
        <v>6.2218358729399931E-2</v>
      </c>
      <c r="Y175" s="31">
        <v>4.3348258892874789E-2</v>
      </c>
      <c r="Z175" s="31">
        <v>8.7725060705797123E-2</v>
      </c>
      <c r="AA175" s="31">
        <v>7.7925564110140705E-2</v>
      </c>
      <c r="AB175" s="31">
        <v>3.6828671976821645E-2</v>
      </c>
      <c r="AC175" s="31">
        <v>6.7324079211322413E-2</v>
      </c>
      <c r="AD175" s="31">
        <v>8.8855714342797237E-2</v>
      </c>
      <c r="AE175" s="31">
        <v>5.8278593670142348E-2</v>
      </c>
      <c r="AF175" s="31">
        <v>6.8984448296552911E-2</v>
      </c>
      <c r="AG175" s="31">
        <v>3.8329632195606367E-2</v>
      </c>
      <c r="AH175" s="31">
        <v>8.4004659034318335E-2</v>
      </c>
      <c r="AI175" s="31">
        <v>2.2877463026163211E-2</v>
      </c>
      <c r="AJ175" s="31">
        <v>9.9120475637581668E-2</v>
      </c>
      <c r="AK175" s="31">
        <v>2.250803236897532E-2</v>
      </c>
      <c r="AL175" s="31">
        <v>6.5547648484522603E-2</v>
      </c>
      <c r="AM175" s="31">
        <v>6.9628395848584726E-2</v>
      </c>
      <c r="AN175" s="31">
        <v>6.0882088759193681E-2</v>
      </c>
      <c r="AO175" s="31">
        <v>6.2872155189259829E-2</v>
      </c>
      <c r="AP175" s="31">
        <v>7.281052872589204E-2</v>
      </c>
      <c r="AQ175" s="31">
        <v>5.5763489209087289E-2</v>
      </c>
      <c r="AR175" s="31">
        <v>6.450385986571594E-2</v>
      </c>
      <c r="AS175" s="31">
        <v>0.10485309734642859</v>
      </c>
      <c r="AT175" s="31">
        <v>6.259227882158809E-2</v>
      </c>
      <c r="AU175" s="31">
        <v>6.8599197531240746E-2</v>
      </c>
      <c r="AV175" s="31">
        <v>5.8453936704806808E-2</v>
      </c>
      <c r="AW175" s="31">
        <v>6.0821786295606181E-2</v>
      </c>
      <c r="AX175" s="31">
        <v>0.10871200396356162</v>
      </c>
      <c r="AY175" s="31">
        <v>8.1234353309591445E-2</v>
      </c>
      <c r="AZ175" s="31">
        <v>6.3907524365019161E-2</v>
      </c>
      <c r="BA175" s="31">
        <v>8.6219061139922698E-2</v>
      </c>
      <c r="BB175" s="31">
        <v>8.4039391655790538E-2</v>
      </c>
      <c r="BC175" s="31">
        <v>7.2918304926018515E-2</v>
      </c>
      <c r="BD175" s="31">
        <v>3.3864956833131898E-2</v>
      </c>
      <c r="BE175" s="31">
        <v>6.8816641732062048E-2</v>
      </c>
      <c r="BF175" s="31">
        <v>3.5810646123854012E-2</v>
      </c>
      <c r="BG175" s="31">
        <v>7.6883631560121374E-2</v>
      </c>
      <c r="BH175" s="31">
        <v>6.4616493049869009E-2</v>
      </c>
      <c r="BI175" s="31">
        <v>8.3766530586805971E-2</v>
      </c>
      <c r="BJ175" s="31">
        <v>6.3660439793258597E-2</v>
      </c>
      <c r="BK175" s="31">
        <v>6.2914230789096276E-2</v>
      </c>
      <c r="BL175" s="31">
        <v>7.6790539792661316E-2</v>
      </c>
      <c r="BM175" s="31">
        <v>7.3163749094575195E-2</v>
      </c>
      <c r="BN175" s="31">
        <v>7.1904631761291124E-2</v>
      </c>
      <c r="BO175" s="31">
        <v>5.8429286772212735E-2</v>
      </c>
      <c r="BP175" s="60"/>
      <c r="BQ175" s="60"/>
      <c r="BR175" s="60"/>
      <c r="BS175" s="60"/>
    </row>
    <row r="176" spans="2:71" outlineLevel="1" x14ac:dyDescent="0.2">
      <c r="B176" s="2">
        <v>162</v>
      </c>
      <c r="D176">
        <v>105</v>
      </c>
      <c r="E176" t="s">
        <v>233</v>
      </c>
      <c r="F176" s="32"/>
      <c r="G176" s="32">
        <f t="shared" si="31"/>
        <v>-0.1965192649703878</v>
      </c>
      <c r="H176" s="32">
        <f t="shared" si="32"/>
        <v>-0.1965192649703878</v>
      </c>
      <c r="I176" s="32">
        <f t="shared" si="32"/>
        <v>-0.1965192649703878</v>
      </c>
      <c r="J176" s="32">
        <f t="shared" si="32"/>
        <v>-0.1965192649703878</v>
      </c>
      <c r="K176" s="170"/>
      <c r="L176" s="174">
        <v>174</v>
      </c>
      <c r="N176" s="31">
        <v>-0.20663672686964946</v>
      </c>
      <c r="O176" s="31">
        <v>-0.23963911110966085</v>
      </c>
      <c r="P176" s="31">
        <v>-0.19377556722487993</v>
      </c>
      <c r="Q176" s="31">
        <v>-0.19667267056573109</v>
      </c>
      <c r="R176" s="31">
        <v>-0.19832146792901736</v>
      </c>
      <c r="S176" s="31">
        <v>-0.18759065264887106</v>
      </c>
      <c r="T176" s="31">
        <v>-0.24875118665730625</v>
      </c>
      <c r="U176" s="31">
        <v>-0.21250333013948025</v>
      </c>
      <c r="V176" s="31">
        <v>-0.18345276323003798</v>
      </c>
      <c r="W176" s="31">
        <v>-0.18794898767840035</v>
      </c>
      <c r="X176" s="31">
        <v>-0.19434568462543164</v>
      </c>
      <c r="Y176" s="31">
        <v>-0.1965192649703878</v>
      </c>
      <c r="Z176" s="31">
        <v>-0.21876341378886505</v>
      </c>
      <c r="AA176" s="31">
        <v>-0.20941867398814357</v>
      </c>
      <c r="AB176" s="31">
        <v>-0.15025749458548762</v>
      </c>
      <c r="AC176" s="31">
        <v>-0.19831640106704812</v>
      </c>
      <c r="AD176" s="31">
        <v>-0.19063932476945222</v>
      </c>
      <c r="AE176" s="31">
        <v>-0.19298885908759725</v>
      </c>
      <c r="AF176" s="31">
        <v>-0.19992696853124642</v>
      </c>
      <c r="AG176" s="31">
        <v>-0.21717851527880416</v>
      </c>
      <c r="AH176" s="31">
        <v>-0.20481699911382095</v>
      </c>
      <c r="AI176" s="31">
        <v>-0.17420665482110415</v>
      </c>
      <c r="AJ176" s="31">
        <v>-0.2116235581971142</v>
      </c>
      <c r="AK176" s="31">
        <v>-0.19950805269641952</v>
      </c>
      <c r="AL176" s="31">
        <v>-0.18735165460066494</v>
      </c>
      <c r="AM176" s="31">
        <v>-0.19997360443550533</v>
      </c>
      <c r="AN176" s="31">
        <v>-0.19546489563692088</v>
      </c>
      <c r="AO176" s="31">
        <v>-0.1965347725693373</v>
      </c>
      <c r="AP176" s="31">
        <v>-0.19131545113638782</v>
      </c>
      <c r="AQ176" s="31">
        <v>-0.19213129090158865</v>
      </c>
      <c r="AR176" s="31">
        <v>-0.19817626582076298</v>
      </c>
      <c r="AS176" s="31">
        <v>-0.21813974871200364</v>
      </c>
      <c r="AT176" s="31">
        <v>-0.19709701505492419</v>
      </c>
      <c r="AU176" s="31">
        <v>-0.19706067365865154</v>
      </c>
      <c r="AV176" s="31">
        <v>-0.20101963201828435</v>
      </c>
      <c r="AW176" s="31">
        <v>-0.19938526215996488</v>
      </c>
      <c r="AX176" s="31">
        <v>-0.25473357491781701</v>
      </c>
      <c r="AY176" s="31">
        <v>-0.21195870004978368</v>
      </c>
      <c r="AZ176" s="31">
        <v>-0.20210733169486494</v>
      </c>
      <c r="BA176" s="31">
        <v>-0.2089484017558583</v>
      </c>
      <c r="BB176" s="31">
        <v>-0.21329347547462973</v>
      </c>
      <c r="BC176" s="31">
        <v>-0.19593447283208443</v>
      </c>
      <c r="BD176" s="31">
        <v>-0.18136915734086642</v>
      </c>
      <c r="BE176" s="31">
        <v>-0.20477978882980941</v>
      </c>
      <c r="BF176" s="31">
        <v>-0.18160352832288848</v>
      </c>
      <c r="BG176" s="31">
        <v>-0.21056030938333606</v>
      </c>
      <c r="BH176" s="31">
        <v>-0.20156858548674542</v>
      </c>
      <c r="BI176" s="31">
        <v>-0.20256662124834143</v>
      </c>
      <c r="BJ176" s="31">
        <v>-0.18646926204413686</v>
      </c>
      <c r="BK176" s="31">
        <v>-0.19413898408103403</v>
      </c>
      <c r="BL176" s="31">
        <v>-0.20575368498050087</v>
      </c>
      <c r="BM176" s="31">
        <v>-0.199694320532977</v>
      </c>
      <c r="BN176" s="31">
        <v>-0.20667439190788128</v>
      </c>
      <c r="BO176" s="31">
        <v>-0.19208104501518797</v>
      </c>
      <c r="BP176" s="60"/>
      <c r="BQ176" s="60"/>
      <c r="BR176" s="60"/>
      <c r="BS176" s="60"/>
    </row>
    <row r="177" spans="2:71" outlineLevel="1" x14ac:dyDescent="0.2">
      <c r="B177" s="2">
        <v>163</v>
      </c>
      <c r="D177">
        <v>106</v>
      </c>
      <c r="E177" t="s">
        <v>220</v>
      </c>
      <c r="F177" s="32"/>
      <c r="G177" s="32">
        <f t="shared" si="31"/>
        <v>0.28483022925532114</v>
      </c>
      <c r="H177" s="32">
        <f t="shared" si="32"/>
        <v>0.28483022925532114</v>
      </c>
      <c r="I177" s="32">
        <f t="shared" si="32"/>
        <v>0.28483022925532114</v>
      </c>
      <c r="J177" s="32">
        <f t="shared" si="32"/>
        <v>0.28483022925532114</v>
      </c>
      <c r="K177" s="170"/>
      <c r="L177" s="174">
        <v>175</v>
      </c>
      <c r="N177" s="31">
        <v>0.28772900710890736</v>
      </c>
      <c r="O177" s="31">
        <v>0.27092696230975616</v>
      </c>
      <c r="P177" s="31">
        <v>0.2899842608063613</v>
      </c>
      <c r="Q177" s="31">
        <v>0.28298512422600247</v>
      </c>
      <c r="R177" s="31">
        <v>0.2851490113700737</v>
      </c>
      <c r="S177" s="31">
        <v>0.28500958184648895</v>
      </c>
      <c r="T177" s="31">
        <v>0.28370267151158091</v>
      </c>
      <c r="U177" s="31">
        <v>0.28674139316725961</v>
      </c>
      <c r="V177" s="31">
        <v>0.28175998233412042</v>
      </c>
      <c r="W177" s="31">
        <v>0.2816386059607896</v>
      </c>
      <c r="X177" s="31">
        <v>0.28536787107195966</v>
      </c>
      <c r="Y177" s="31">
        <v>0.28483022925532114</v>
      </c>
      <c r="Z177" s="31">
        <v>0.29049857880350527</v>
      </c>
      <c r="AA177" s="31">
        <v>0.28379003825737037</v>
      </c>
      <c r="AB177" s="31">
        <v>0.28273774566805199</v>
      </c>
      <c r="AC177" s="31">
        <v>0.2827376505232107</v>
      </c>
      <c r="AD177" s="31">
        <v>0.29843590380536777</v>
      </c>
      <c r="AE177" s="31">
        <v>0.28144827104784864</v>
      </c>
      <c r="AF177" s="31">
        <v>0.28829362994568158</v>
      </c>
      <c r="AG177" s="31">
        <v>0.28413424093437806</v>
      </c>
      <c r="AH177" s="31">
        <v>0.27952983232604545</v>
      </c>
      <c r="AI177" s="31">
        <v>0.28710962148426139</v>
      </c>
      <c r="AJ177" s="31">
        <v>0.28962031145387657</v>
      </c>
      <c r="AK177" s="31">
        <v>0.27114185557669329</v>
      </c>
      <c r="AL177" s="31">
        <v>0.28103942707747115</v>
      </c>
      <c r="AM177" s="31">
        <v>0.28514864990810113</v>
      </c>
      <c r="AN177" s="31">
        <v>0.28738107681180652</v>
      </c>
      <c r="AO177" s="31">
        <v>0.28455904652676672</v>
      </c>
      <c r="AP177" s="31">
        <v>0.28085824415958044</v>
      </c>
      <c r="AQ177" s="31">
        <v>0.29238266824468462</v>
      </c>
      <c r="AR177" s="31">
        <v>0.28031453942393714</v>
      </c>
      <c r="AS177" s="31">
        <v>0.27893679484614825</v>
      </c>
      <c r="AT177" s="31">
        <v>0.28512098255909085</v>
      </c>
      <c r="AU177" s="31">
        <v>0.26488534058798557</v>
      </c>
      <c r="AV177" s="31">
        <v>0.2778199459708583</v>
      </c>
      <c r="AW177" s="31">
        <v>0.28619542192321351</v>
      </c>
      <c r="AX177" s="31">
        <v>0.30806351907524121</v>
      </c>
      <c r="AY177" s="31">
        <v>0.28425444932860688</v>
      </c>
      <c r="AZ177" s="31">
        <v>0.28618264020825912</v>
      </c>
      <c r="BA177" s="31">
        <v>0.28465242249808648</v>
      </c>
      <c r="BB177" s="31">
        <v>0.28471988958403216</v>
      </c>
      <c r="BC177" s="31">
        <v>0.28165005765394108</v>
      </c>
      <c r="BD177" s="31">
        <v>0.29288374730803418</v>
      </c>
      <c r="BE177" s="31">
        <v>0.28111087216612968</v>
      </c>
      <c r="BF177" s="31">
        <v>0.28413142627924287</v>
      </c>
      <c r="BG177" s="31">
        <v>0.28562150100728984</v>
      </c>
      <c r="BH177" s="31">
        <v>0.2856719537668066</v>
      </c>
      <c r="BI177" s="31">
        <v>0.28632240556882116</v>
      </c>
      <c r="BJ177" s="31">
        <v>0.28547139334660182</v>
      </c>
      <c r="BK177" s="31">
        <v>0.28349120517139337</v>
      </c>
      <c r="BL177" s="31">
        <v>0.28615083352883275</v>
      </c>
      <c r="BM177" s="31">
        <v>0.2838741617953463</v>
      </c>
      <c r="BN177" s="31">
        <v>0.28037736243139383</v>
      </c>
      <c r="BO177" s="31">
        <v>0.28420139449902559</v>
      </c>
      <c r="BP177" s="60"/>
      <c r="BQ177" s="60"/>
      <c r="BR177" s="60"/>
      <c r="BS177" s="60"/>
    </row>
    <row r="178" spans="2:71" outlineLevel="1" x14ac:dyDescent="0.2">
      <c r="B178" s="2">
        <v>164</v>
      </c>
      <c r="D178">
        <v>107</v>
      </c>
      <c r="E178" t="s">
        <v>221</v>
      </c>
      <c r="F178" s="32"/>
      <c r="G178" s="32">
        <f t="shared" si="31"/>
        <v>1.4944986467434054E-2</v>
      </c>
      <c r="H178" s="32">
        <f t="shared" si="32"/>
        <v>1.4944986467434054E-2</v>
      </c>
      <c r="I178" s="32">
        <f t="shared" si="32"/>
        <v>1.4944986467434054E-2</v>
      </c>
      <c r="J178" s="32">
        <f t="shared" si="32"/>
        <v>1.4944986467434054E-2</v>
      </c>
      <c r="K178" s="170"/>
      <c r="L178" s="174">
        <v>176</v>
      </c>
      <c r="N178" s="31">
        <v>1.7069606512678453E-2</v>
      </c>
      <c r="O178" s="31">
        <v>1.6552268024858856E-2</v>
      </c>
      <c r="P178" s="31">
        <v>1.6884808980926914E-2</v>
      </c>
      <c r="Q178" s="31">
        <v>1.6313376266207182E-2</v>
      </c>
      <c r="R178" s="31">
        <v>1.6393943148746228E-2</v>
      </c>
      <c r="S178" s="31">
        <v>1.6487334535780412E-2</v>
      </c>
      <c r="T178" s="31">
        <v>1.7042358123801227E-2</v>
      </c>
      <c r="U178" s="31">
        <v>1.6397049080020095E-2</v>
      </c>
      <c r="V178" s="31">
        <v>1.7148540698927305E-2</v>
      </c>
      <c r="W178" s="31">
        <v>1.6568226227378101E-2</v>
      </c>
      <c r="X178" s="31">
        <v>1.6239658779423113E-2</v>
      </c>
      <c r="Y178" s="31">
        <v>1.4944986467434054E-2</v>
      </c>
      <c r="Z178" s="31">
        <v>1.7398767402179435E-2</v>
      </c>
      <c r="AA178" s="31">
        <v>1.7164879005947407E-2</v>
      </c>
      <c r="AB178" s="31">
        <v>1.6514003246118299E-2</v>
      </c>
      <c r="AC178" s="31">
        <v>1.6099577033044595E-2</v>
      </c>
      <c r="AD178" s="31">
        <v>1.749210972384746E-2</v>
      </c>
      <c r="AE178" s="31">
        <v>1.7776288552165551E-2</v>
      </c>
      <c r="AF178" s="31">
        <v>1.5675519503605795E-2</v>
      </c>
      <c r="AG178" s="31">
        <v>1.6630199052646653E-2</v>
      </c>
      <c r="AH178" s="31">
        <v>1.5547107133269608E-2</v>
      </c>
      <c r="AI178" s="31">
        <v>1.5159457625624144E-2</v>
      </c>
      <c r="AJ178" s="31">
        <v>1.5823455220707411E-2</v>
      </c>
      <c r="AK178" s="31">
        <v>1.6247560170027778E-2</v>
      </c>
      <c r="AL178" s="31">
        <v>1.5624869819731506E-2</v>
      </c>
      <c r="AM178" s="31">
        <v>1.6239413994782091E-2</v>
      </c>
      <c r="AN178" s="31">
        <v>1.6694250765189496E-2</v>
      </c>
      <c r="AO178" s="31">
        <v>1.6466061917639028E-2</v>
      </c>
      <c r="AP178" s="31">
        <v>1.6824620360180863E-2</v>
      </c>
      <c r="AQ178" s="31">
        <v>1.6080247796990361E-2</v>
      </c>
      <c r="AR178" s="31">
        <v>1.7765547889685835E-2</v>
      </c>
      <c r="AS178" s="31">
        <v>8.5354633160724946E-3</v>
      </c>
      <c r="AT178" s="31">
        <v>1.7100358087364081E-2</v>
      </c>
      <c r="AU178" s="31">
        <v>1.9257833067450301E-2</v>
      </c>
      <c r="AV178" s="31">
        <v>1.6493101393689487E-2</v>
      </c>
      <c r="AW178" s="31">
        <v>1.651676781430117E-2</v>
      </c>
      <c r="AX178" s="31">
        <v>1.3387604712142648E-2</v>
      </c>
      <c r="AY178" s="31">
        <v>1.681280839947228E-2</v>
      </c>
      <c r="AZ178" s="31">
        <v>1.6332104112459469E-2</v>
      </c>
      <c r="BA178" s="31">
        <v>1.596697492517023E-2</v>
      </c>
      <c r="BB178" s="31">
        <v>1.6073011167664714E-2</v>
      </c>
      <c r="BC178" s="31">
        <v>1.8271794694913294E-2</v>
      </c>
      <c r="BD178" s="31">
        <v>1.6741877542982252E-2</v>
      </c>
      <c r="BE178" s="31">
        <v>1.6560347928585229E-2</v>
      </c>
      <c r="BF178" s="31">
        <v>1.5802795299602459E-2</v>
      </c>
      <c r="BG178" s="31">
        <v>1.7401119226232727E-2</v>
      </c>
      <c r="BH178" s="31">
        <v>1.6878832535802892E-2</v>
      </c>
      <c r="BI178" s="31">
        <v>1.9028847209653924E-2</v>
      </c>
      <c r="BJ178" s="31">
        <v>1.6075484172332705E-2</v>
      </c>
      <c r="BK178" s="31">
        <v>1.6231890457665921E-2</v>
      </c>
      <c r="BL178" s="31">
        <v>1.6206708644970012E-2</v>
      </c>
      <c r="BM178" s="31">
        <v>1.6324414371964677E-2</v>
      </c>
      <c r="BN178" s="31">
        <v>1.8085973688710889E-2</v>
      </c>
      <c r="BO178" s="31">
        <v>1.5919092215677562E-2</v>
      </c>
      <c r="BP178" s="60"/>
      <c r="BQ178" s="60"/>
      <c r="BR178" s="60"/>
      <c r="BS178" s="60"/>
    </row>
    <row r="179" spans="2:71" outlineLevel="1" x14ac:dyDescent="0.2">
      <c r="B179" s="2">
        <v>165</v>
      </c>
      <c r="D179">
        <v>108</v>
      </c>
      <c r="E179" t="s">
        <v>222</v>
      </c>
      <c r="F179" s="32"/>
      <c r="G179" s="32">
        <f t="shared" si="31"/>
        <v>1.7313247671871868E-2</v>
      </c>
      <c r="H179" s="32">
        <f t="shared" si="32"/>
        <v>1.7313247671871868E-2</v>
      </c>
      <c r="I179" s="32">
        <f t="shared" si="32"/>
        <v>1.7313247671871868E-2</v>
      </c>
      <c r="J179" s="32">
        <f t="shared" si="32"/>
        <v>1.7313247671871868E-2</v>
      </c>
      <c r="K179" s="170"/>
      <c r="L179" s="174">
        <v>177</v>
      </c>
      <c r="N179" s="31">
        <v>1.6786752067508934E-2</v>
      </c>
      <c r="O179" s="31">
        <v>1.6747525564226536E-2</v>
      </c>
      <c r="P179" s="31">
        <v>1.7009932059591473E-2</v>
      </c>
      <c r="Q179" s="31">
        <v>1.6955520913816583E-2</v>
      </c>
      <c r="R179" s="31">
        <v>1.7086999661839512E-2</v>
      </c>
      <c r="S179" s="31">
        <v>1.690720112802924E-2</v>
      </c>
      <c r="T179" s="31">
        <v>1.7168498267042372E-2</v>
      </c>
      <c r="U179" s="31">
        <v>1.7428216497280095E-2</v>
      </c>
      <c r="V179" s="31">
        <v>1.7414061292593028E-2</v>
      </c>
      <c r="W179" s="31">
        <v>1.720622198906013E-2</v>
      </c>
      <c r="X179" s="31">
        <v>1.6977158990882913E-2</v>
      </c>
      <c r="Y179" s="31">
        <v>1.7313247671871868E-2</v>
      </c>
      <c r="Z179" s="31">
        <v>1.6956025473438538E-2</v>
      </c>
      <c r="AA179" s="31">
        <v>1.695041636105039E-2</v>
      </c>
      <c r="AB179" s="31">
        <v>1.7117255131705159E-2</v>
      </c>
      <c r="AC179" s="31">
        <v>1.7069436046277635E-2</v>
      </c>
      <c r="AD179" s="31">
        <v>1.6939413316907893E-2</v>
      </c>
      <c r="AE179" s="31">
        <v>1.719346265690247E-2</v>
      </c>
      <c r="AF179" s="31">
        <v>1.7161459713348436E-2</v>
      </c>
      <c r="AG179" s="31">
        <v>1.6860801541318384E-2</v>
      </c>
      <c r="AH179" s="31">
        <v>1.725507894387681E-2</v>
      </c>
      <c r="AI179" s="31">
        <v>1.7002749995337119E-2</v>
      </c>
      <c r="AJ179" s="31">
        <v>1.6823080470422646E-2</v>
      </c>
      <c r="AK179" s="31">
        <v>1.7381500251264996E-2</v>
      </c>
      <c r="AL179" s="31">
        <v>1.6978633925670391E-2</v>
      </c>
      <c r="AM179" s="31">
        <v>1.6908543562592665E-2</v>
      </c>
      <c r="AN179" s="31">
        <v>1.6810530680632627E-2</v>
      </c>
      <c r="AO179" s="31">
        <v>1.7124782362528762E-2</v>
      </c>
      <c r="AP179" s="31">
        <v>1.6923297552258253E-2</v>
      </c>
      <c r="AQ179" s="31">
        <v>1.6879451969016607E-2</v>
      </c>
      <c r="AR179" s="31">
        <v>1.6966263387364029E-2</v>
      </c>
      <c r="AS179" s="31">
        <v>1.7250460353881336E-2</v>
      </c>
      <c r="AT179" s="31">
        <v>1.7318240947118611E-2</v>
      </c>
      <c r="AU179" s="31">
        <v>1.6424473897077706E-2</v>
      </c>
      <c r="AV179" s="31">
        <v>1.6898903802612567E-2</v>
      </c>
      <c r="AW179" s="31">
        <v>1.7065638512686939E-2</v>
      </c>
      <c r="AX179" s="31">
        <v>1.7635386805908114E-2</v>
      </c>
      <c r="AY179" s="31">
        <v>1.715467325690679E-2</v>
      </c>
      <c r="AZ179" s="31">
        <v>1.7190495573677769E-2</v>
      </c>
      <c r="BA179" s="31">
        <v>1.6952934743774482E-2</v>
      </c>
      <c r="BB179" s="31">
        <v>1.7167145572104206E-2</v>
      </c>
      <c r="BC179" s="31">
        <v>1.7071273312970148E-2</v>
      </c>
      <c r="BD179" s="31">
        <v>1.7054156160156039E-2</v>
      </c>
      <c r="BE179" s="31">
        <v>1.6892411172958977E-2</v>
      </c>
      <c r="BF179" s="31">
        <v>1.6875012456433913E-2</v>
      </c>
      <c r="BG179" s="31">
        <v>1.7276607721454604E-2</v>
      </c>
      <c r="BH179" s="31">
        <v>1.6922988035720829E-2</v>
      </c>
      <c r="BI179" s="31">
        <v>1.6870773683148002E-2</v>
      </c>
      <c r="BJ179" s="31">
        <v>1.6762540532253616E-2</v>
      </c>
      <c r="BK179" s="31">
        <v>1.6943170190737777E-2</v>
      </c>
      <c r="BL179" s="31">
        <v>1.6836736100497216E-2</v>
      </c>
      <c r="BM179" s="31">
        <v>1.6954615724874465E-2</v>
      </c>
      <c r="BN179" s="31">
        <v>1.7190103196549511E-2</v>
      </c>
      <c r="BO179" s="31">
        <v>1.6996314400266339E-2</v>
      </c>
      <c r="BP179" s="60"/>
      <c r="BQ179" s="60"/>
      <c r="BR179" s="60"/>
      <c r="BS179" s="60"/>
    </row>
    <row r="180" spans="2:71" outlineLevel="1" x14ac:dyDescent="0.2">
      <c r="B180" s="2">
        <v>166</v>
      </c>
      <c r="E180"/>
      <c r="L180" s="174">
        <v>178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 s="60"/>
      <c r="BQ180" s="60"/>
      <c r="BR180" s="60"/>
      <c r="BS180" s="60"/>
    </row>
    <row r="181" spans="2:71" outlineLevel="1" x14ac:dyDescent="0.2">
      <c r="B181" s="2">
        <v>167</v>
      </c>
      <c r="C181" s="8" t="s">
        <v>234</v>
      </c>
      <c r="D181" s="8"/>
      <c r="E181"/>
      <c r="L181" s="174">
        <v>179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 s="60"/>
      <c r="BQ181" s="60"/>
      <c r="BR181" s="60"/>
      <c r="BS181" s="60"/>
    </row>
    <row r="182" spans="2:71" outlineLevel="1" x14ac:dyDescent="0.2">
      <c r="B182" s="2">
        <v>168</v>
      </c>
      <c r="E182"/>
      <c r="L182" s="174">
        <v>180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 s="60"/>
      <c r="BQ182" s="60"/>
      <c r="BR182" s="60"/>
      <c r="BS182" s="60"/>
    </row>
    <row r="183" spans="2:71" outlineLevel="1" x14ac:dyDescent="0.2">
      <c r="B183" s="2">
        <v>169</v>
      </c>
      <c r="C183" s="33"/>
      <c r="D183" s="33"/>
      <c r="E183" s="29" t="s">
        <v>215</v>
      </c>
      <c r="F183" s="32"/>
      <c r="G183" s="32">
        <f t="shared" ref="G183:G199" si="33">HLOOKUP($E$3,$M$3:$BU$269,L183,FALSE)</f>
        <v>1</v>
      </c>
      <c r="H183" s="32">
        <f t="shared" ref="H183:J199" si="34">G183</f>
        <v>1</v>
      </c>
      <c r="I183" s="32">
        <f t="shared" si="34"/>
        <v>1</v>
      </c>
      <c r="J183" s="32">
        <f t="shared" si="34"/>
        <v>1</v>
      </c>
      <c r="K183" s="170"/>
      <c r="L183" s="174">
        <v>181</v>
      </c>
      <c r="N183" s="33">
        <v>1</v>
      </c>
      <c r="O183" s="33">
        <v>1</v>
      </c>
      <c r="P183" s="33">
        <v>1</v>
      </c>
      <c r="Q183" s="33">
        <v>1</v>
      </c>
      <c r="R183" s="33">
        <v>1</v>
      </c>
      <c r="S183" s="33">
        <v>1</v>
      </c>
      <c r="T183" s="33">
        <v>1</v>
      </c>
      <c r="U183" s="33">
        <v>1</v>
      </c>
      <c r="V183" s="33">
        <v>1</v>
      </c>
      <c r="W183" s="33">
        <v>1</v>
      </c>
      <c r="X183" s="33">
        <v>1</v>
      </c>
      <c r="Y183" s="33">
        <v>1</v>
      </c>
      <c r="Z183" s="33">
        <v>1</v>
      </c>
      <c r="AA183" s="33">
        <v>1</v>
      </c>
      <c r="AB183" s="33">
        <v>1</v>
      </c>
      <c r="AC183" s="33">
        <v>1</v>
      </c>
      <c r="AD183" s="33">
        <v>1</v>
      </c>
      <c r="AE183" s="33">
        <v>1</v>
      </c>
      <c r="AF183" s="33">
        <v>1</v>
      </c>
      <c r="AG183" s="33">
        <v>1</v>
      </c>
      <c r="AH183" s="33">
        <v>1</v>
      </c>
      <c r="AI183" s="33">
        <v>1</v>
      </c>
      <c r="AJ183" s="33">
        <v>1</v>
      </c>
      <c r="AK183" s="33">
        <v>1</v>
      </c>
      <c r="AL183" s="33">
        <v>1</v>
      </c>
      <c r="AM183" s="33">
        <v>1</v>
      </c>
      <c r="AN183" s="33">
        <v>1</v>
      </c>
      <c r="AO183" s="33">
        <v>1</v>
      </c>
      <c r="AP183" s="33">
        <v>1</v>
      </c>
      <c r="AQ183" s="33">
        <v>1</v>
      </c>
      <c r="AR183" s="33">
        <v>1</v>
      </c>
      <c r="AS183" s="33">
        <v>1</v>
      </c>
      <c r="AT183" s="33">
        <v>1</v>
      </c>
      <c r="AU183" s="33">
        <v>1</v>
      </c>
      <c r="AV183" s="33">
        <v>1</v>
      </c>
      <c r="AW183" s="33">
        <v>1</v>
      </c>
      <c r="AX183" s="33">
        <v>1</v>
      </c>
      <c r="AY183" s="33">
        <v>1</v>
      </c>
      <c r="AZ183" s="33">
        <v>1</v>
      </c>
      <c r="BA183" s="33">
        <v>1</v>
      </c>
      <c r="BB183" s="33">
        <v>1</v>
      </c>
      <c r="BC183" s="33">
        <v>1</v>
      </c>
      <c r="BD183" s="33">
        <v>1</v>
      </c>
      <c r="BE183" s="33">
        <v>1</v>
      </c>
      <c r="BF183" s="33">
        <v>1</v>
      </c>
      <c r="BG183" s="33">
        <v>1</v>
      </c>
      <c r="BH183" s="33">
        <v>1</v>
      </c>
      <c r="BI183" s="33">
        <v>1</v>
      </c>
      <c r="BJ183" s="33">
        <v>1</v>
      </c>
      <c r="BK183" s="33">
        <v>1</v>
      </c>
      <c r="BL183" s="33">
        <v>1</v>
      </c>
      <c r="BM183" s="33">
        <v>1</v>
      </c>
      <c r="BN183" s="33">
        <v>1</v>
      </c>
      <c r="BO183" s="33">
        <v>1</v>
      </c>
      <c r="BP183" s="60"/>
      <c r="BQ183" s="60"/>
      <c r="BR183" s="60"/>
      <c r="BS183" s="60"/>
    </row>
    <row r="184" spans="2:71" outlineLevel="1" x14ac:dyDescent="0.2">
      <c r="B184" s="2">
        <v>170</v>
      </c>
      <c r="C184" s="33"/>
      <c r="D184" s="33"/>
      <c r="E184" s="29" t="s">
        <v>216</v>
      </c>
      <c r="F184" s="32"/>
      <c r="G184" s="32">
        <f t="shared" si="33"/>
        <v>0.16439999999999999</v>
      </c>
      <c r="H184" s="32">
        <f t="shared" si="34"/>
        <v>0.16439999999999999</v>
      </c>
      <c r="I184" s="32">
        <f t="shared" si="34"/>
        <v>0.16439999999999999</v>
      </c>
      <c r="J184" s="32">
        <f t="shared" si="34"/>
        <v>0.16439999999999999</v>
      </c>
      <c r="K184" s="170"/>
      <c r="L184" s="174">
        <v>182</v>
      </c>
      <c r="N184" s="33">
        <v>0.16439999999999999</v>
      </c>
      <c r="O184" s="33">
        <v>0.16439999999999999</v>
      </c>
      <c r="P184" s="33">
        <v>0.16439999999999999</v>
      </c>
      <c r="Q184" s="33">
        <v>0.16439999999999999</v>
      </c>
      <c r="R184" s="33">
        <v>0.16439999999999999</v>
      </c>
      <c r="S184" s="33">
        <v>0.16439999999999999</v>
      </c>
      <c r="T184" s="33">
        <v>0.16439999999999999</v>
      </c>
      <c r="U184" s="33">
        <v>0.16439999999999999</v>
      </c>
      <c r="V184" s="33">
        <v>0.16439999999999999</v>
      </c>
      <c r="W184" s="33">
        <v>0.16439999999999999</v>
      </c>
      <c r="X184" s="33">
        <v>0.16439999999999999</v>
      </c>
      <c r="Y184" s="33">
        <v>0.16439999999999999</v>
      </c>
      <c r="Z184" s="33">
        <v>0.16439999999999999</v>
      </c>
      <c r="AA184" s="33">
        <v>0.16439999999999999</v>
      </c>
      <c r="AB184" s="33">
        <v>0.16439999999999999</v>
      </c>
      <c r="AC184" s="33">
        <v>0.16439999999999999</v>
      </c>
      <c r="AD184" s="33">
        <v>0.16439999999999999</v>
      </c>
      <c r="AE184" s="33">
        <v>0.16439999999999999</v>
      </c>
      <c r="AF184" s="33">
        <v>0.16439999999999999</v>
      </c>
      <c r="AG184" s="33">
        <v>0.16439999999999999</v>
      </c>
      <c r="AH184" s="33">
        <v>0.16439999999999999</v>
      </c>
      <c r="AI184" s="33">
        <v>0.16439999999999999</v>
      </c>
      <c r="AJ184" s="33">
        <v>0.16439999999999999</v>
      </c>
      <c r="AK184" s="33">
        <v>0.16439999999999999</v>
      </c>
      <c r="AL184" s="33">
        <v>0.16439999999999999</v>
      </c>
      <c r="AM184" s="33">
        <v>0.16439999999999999</v>
      </c>
      <c r="AN184" s="33">
        <v>0.16439999999999999</v>
      </c>
      <c r="AO184" s="33">
        <v>0.16439999999999999</v>
      </c>
      <c r="AP184" s="33">
        <v>0.16439999999999999</v>
      </c>
      <c r="AQ184" s="33">
        <v>0.16439999999999999</v>
      </c>
      <c r="AR184" s="33">
        <v>0.16439999999999999</v>
      </c>
      <c r="AS184" s="33">
        <v>0.16439999999999999</v>
      </c>
      <c r="AT184" s="33">
        <v>0.16439999999999999</v>
      </c>
      <c r="AU184" s="33">
        <v>0.16439999999999999</v>
      </c>
      <c r="AV184" s="33">
        <v>0.16439999999999999</v>
      </c>
      <c r="AW184" s="33">
        <v>0.16439999999999999</v>
      </c>
      <c r="AX184" s="33">
        <v>0.16439999999999999</v>
      </c>
      <c r="AY184" s="33">
        <v>0.16439999999999999</v>
      </c>
      <c r="AZ184" s="33">
        <v>0.16439999999999999</v>
      </c>
      <c r="BA184" s="33">
        <v>0.16439999999999999</v>
      </c>
      <c r="BB184" s="33">
        <v>0.16439999999999999</v>
      </c>
      <c r="BC184" s="33">
        <v>0.16439999999999999</v>
      </c>
      <c r="BD184" s="33">
        <v>0.16439999999999999</v>
      </c>
      <c r="BE184" s="33">
        <v>0.16439999999999999</v>
      </c>
      <c r="BF184" s="33">
        <v>0.16439999999999999</v>
      </c>
      <c r="BG184" s="33">
        <v>0.16439999999999999</v>
      </c>
      <c r="BH184" s="33">
        <v>0.16439999999999999</v>
      </c>
      <c r="BI184" s="33">
        <v>0.16439999999999999</v>
      </c>
      <c r="BJ184" s="33">
        <v>0.16439999999999999</v>
      </c>
      <c r="BK184" s="33">
        <v>0.16439999999999999</v>
      </c>
      <c r="BL184" s="33">
        <v>0.16439999999999999</v>
      </c>
      <c r="BM184" s="33">
        <v>0.16439999999999999</v>
      </c>
      <c r="BN184" s="33">
        <v>0.16439999999999999</v>
      </c>
      <c r="BO184" s="33">
        <v>0.16439999999999999</v>
      </c>
      <c r="BP184" s="60"/>
      <c r="BQ184" s="60"/>
      <c r="BR184" s="60"/>
      <c r="BS184" s="60"/>
    </row>
    <row r="185" spans="2:71" outlineLevel="1" x14ac:dyDescent="0.2">
      <c r="B185" s="2">
        <v>171</v>
      </c>
      <c r="C185" s="6"/>
      <c r="D185" s="6"/>
      <c r="E185" s="34" t="s">
        <v>217</v>
      </c>
      <c r="F185" s="32"/>
      <c r="G185" s="32">
        <f t="shared" si="33"/>
        <v>63422.311800000003</v>
      </c>
      <c r="H185" s="32">
        <f t="shared" si="34"/>
        <v>63422.311800000003</v>
      </c>
      <c r="I185" s="32">
        <f t="shared" si="34"/>
        <v>63422.311800000003</v>
      </c>
      <c r="J185" s="32">
        <f t="shared" si="34"/>
        <v>63422.311800000003</v>
      </c>
      <c r="K185" s="170"/>
      <c r="L185" s="174">
        <v>183</v>
      </c>
      <c r="N185" s="33">
        <v>63422.311800000003</v>
      </c>
      <c r="O185" s="33">
        <v>63422.311800000003</v>
      </c>
      <c r="P185" s="33">
        <v>63422.311800000003</v>
      </c>
      <c r="Q185" s="33">
        <v>63422.311800000003</v>
      </c>
      <c r="R185" s="33">
        <v>63422.311800000003</v>
      </c>
      <c r="S185" s="33">
        <v>63422.311800000003</v>
      </c>
      <c r="T185" s="33">
        <v>63422.311800000003</v>
      </c>
      <c r="U185" s="33">
        <v>63422.311800000003</v>
      </c>
      <c r="V185" s="33">
        <v>63422.311800000003</v>
      </c>
      <c r="W185" s="33">
        <v>63422.311800000003</v>
      </c>
      <c r="X185" s="33">
        <v>63422.311800000003</v>
      </c>
      <c r="Y185" s="33">
        <v>63422.311800000003</v>
      </c>
      <c r="Z185" s="33">
        <v>63422.311800000003</v>
      </c>
      <c r="AA185" s="33">
        <v>63422.311800000003</v>
      </c>
      <c r="AB185" s="33">
        <v>63422.311800000003</v>
      </c>
      <c r="AC185" s="33">
        <v>63422.311800000003</v>
      </c>
      <c r="AD185" s="33">
        <v>63422.311800000003</v>
      </c>
      <c r="AE185" s="33">
        <v>63422.311800000003</v>
      </c>
      <c r="AF185" s="33">
        <v>63422.311800000003</v>
      </c>
      <c r="AG185" s="33">
        <v>63422.311800000003</v>
      </c>
      <c r="AH185" s="33">
        <v>63422.311800000003</v>
      </c>
      <c r="AI185" s="33">
        <v>63422.311800000003</v>
      </c>
      <c r="AJ185" s="33">
        <v>63422.311800000003</v>
      </c>
      <c r="AK185" s="33">
        <v>63422.311800000003</v>
      </c>
      <c r="AL185" s="33">
        <v>63422.311800000003</v>
      </c>
      <c r="AM185" s="33">
        <v>63422.311800000003</v>
      </c>
      <c r="AN185" s="33">
        <v>63422.311800000003</v>
      </c>
      <c r="AO185" s="33">
        <v>63422.311800000003</v>
      </c>
      <c r="AP185" s="33">
        <v>63422.311800000003</v>
      </c>
      <c r="AQ185" s="33">
        <v>63422.311800000003</v>
      </c>
      <c r="AR185" s="33">
        <v>63422.311800000003</v>
      </c>
      <c r="AS185" s="33">
        <v>63422.311800000003</v>
      </c>
      <c r="AT185" s="33">
        <v>63422.311800000003</v>
      </c>
      <c r="AU185" s="33">
        <v>63422.311800000003</v>
      </c>
      <c r="AV185" s="33">
        <v>63422.311800000003</v>
      </c>
      <c r="AW185" s="33">
        <v>63422.311800000003</v>
      </c>
      <c r="AX185" s="33">
        <v>63422.311800000003</v>
      </c>
      <c r="AY185" s="33">
        <v>63422.311800000003</v>
      </c>
      <c r="AZ185" s="33">
        <v>63422.311800000003</v>
      </c>
      <c r="BA185" s="33">
        <v>63422.311800000003</v>
      </c>
      <c r="BB185" s="33">
        <v>63422.311800000003</v>
      </c>
      <c r="BC185" s="33">
        <v>63422.311800000003</v>
      </c>
      <c r="BD185" s="33">
        <v>63422.311800000003</v>
      </c>
      <c r="BE185" s="33">
        <v>63422.311800000003</v>
      </c>
      <c r="BF185" s="33">
        <v>63422.311800000003</v>
      </c>
      <c r="BG185" s="33">
        <v>63422.311800000003</v>
      </c>
      <c r="BH185" s="33">
        <v>63422.311800000003</v>
      </c>
      <c r="BI185" s="33">
        <v>63422.311800000003</v>
      </c>
      <c r="BJ185" s="33">
        <v>63422.311800000003</v>
      </c>
      <c r="BK185" s="33">
        <v>63422.311800000003</v>
      </c>
      <c r="BL185" s="33">
        <v>63422.311800000003</v>
      </c>
      <c r="BM185" s="33">
        <v>63422.311800000003</v>
      </c>
      <c r="BN185" s="33">
        <v>63422.311800000003</v>
      </c>
      <c r="BO185" s="33">
        <v>63422.311800000003</v>
      </c>
      <c r="BP185" s="60"/>
      <c r="BQ185" s="60"/>
      <c r="BR185" s="60"/>
      <c r="BS185" s="60"/>
    </row>
    <row r="186" spans="2:71" outlineLevel="1" x14ac:dyDescent="0.2">
      <c r="B186" s="2">
        <v>172</v>
      </c>
      <c r="C186" s="6"/>
      <c r="D186" s="6"/>
      <c r="E186" s="34" t="s">
        <v>218</v>
      </c>
      <c r="F186" s="32"/>
      <c r="G186" s="32">
        <f t="shared" si="33"/>
        <v>345129.01459999999</v>
      </c>
      <c r="H186" s="32">
        <f t="shared" si="34"/>
        <v>345129.01459999999</v>
      </c>
      <c r="I186" s="32">
        <f t="shared" si="34"/>
        <v>345129.01459999999</v>
      </c>
      <c r="J186" s="32">
        <f t="shared" si="34"/>
        <v>345129.01459999999</v>
      </c>
      <c r="K186" s="170"/>
      <c r="L186" s="174">
        <v>184</v>
      </c>
      <c r="N186" s="6">
        <v>345129.01459999999</v>
      </c>
      <c r="O186" s="6">
        <v>345129.01459999999</v>
      </c>
      <c r="P186" s="6">
        <v>345129.01459999999</v>
      </c>
      <c r="Q186" s="6">
        <v>345129.01459999999</v>
      </c>
      <c r="R186" s="6">
        <v>345129.01459999999</v>
      </c>
      <c r="S186" s="6">
        <v>345129.01459999999</v>
      </c>
      <c r="T186" s="6">
        <v>345129.01459999999</v>
      </c>
      <c r="U186" s="6">
        <v>345129.01459999999</v>
      </c>
      <c r="V186" s="6">
        <v>345129.01459999999</v>
      </c>
      <c r="W186" s="6">
        <v>345129.01459999999</v>
      </c>
      <c r="X186" s="6">
        <v>345129.01459999999</v>
      </c>
      <c r="Y186" s="6">
        <v>345129.01459999999</v>
      </c>
      <c r="Z186" s="6">
        <v>345129.01459999999</v>
      </c>
      <c r="AA186" s="6">
        <v>345129.01459999999</v>
      </c>
      <c r="AB186" s="6">
        <v>345129.01459999999</v>
      </c>
      <c r="AC186" s="6">
        <v>345129.01459999999</v>
      </c>
      <c r="AD186" s="6">
        <v>345129.01459999999</v>
      </c>
      <c r="AE186" s="6">
        <v>345129.01459999999</v>
      </c>
      <c r="AF186" s="6">
        <v>345129.01459999999</v>
      </c>
      <c r="AG186" s="6">
        <v>345129.01459999999</v>
      </c>
      <c r="AH186" s="6">
        <v>345129.01459999999</v>
      </c>
      <c r="AI186" s="6">
        <v>345129.01459999999</v>
      </c>
      <c r="AJ186" s="6">
        <v>345129.01459999999</v>
      </c>
      <c r="AK186" s="6">
        <v>345129.01459999999</v>
      </c>
      <c r="AL186" s="6">
        <v>345129.01459999999</v>
      </c>
      <c r="AM186" s="6">
        <v>345129.01459999999</v>
      </c>
      <c r="AN186" s="6">
        <v>345129.01459999999</v>
      </c>
      <c r="AO186" s="6">
        <v>345129.01459999999</v>
      </c>
      <c r="AP186" s="6">
        <v>345129.01459999999</v>
      </c>
      <c r="AQ186" s="6">
        <v>345129.01459999999</v>
      </c>
      <c r="AR186" s="6">
        <v>345129.01459999999</v>
      </c>
      <c r="AS186" s="6">
        <v>345129.01459999999</v>
      </c>
      <c r="AT186" s="6">
        <v>345129.01459999999</v>
      </c>
      <c r="AU186" s="6">
        <v>345129.01459999999</v>
      </c>
      <c r="AV186" s="6">
        <v>345129.01459999999</v>
      </c>
      <c r="AW186" s="6">
        <v>345129.01459999999</v>
      </c>
      <c r="AX186" s="6">
        <v>345129.01459999999</v>
      </c>
      <c r="AY186" s="6">
        <v>345129.01459999999</v>
      </c>
      <c r="AZ186" s="6">
        <v>345129.01459999999</v>
      </c>
      <c r="BA186" s="6">
        <v>345129.01459999999</v>
      </c>
      <c r="BB186" s="6">
        <v>345129.01459999999</v>
      </c>
      <c r="BC186" s="6">
        <v>345129.01459999999</v>
      </c>
      <c r="BD186" s="6">
        <v>345129.01459999999</v>
      </c>
      <c r="BE186" s="6">
        <v>345129.01459999999</v>
      </c>
      <c r="BF186" s="6">
        <v>345129.01459999999</v>
      </c>
      <c r="BG186" s="6">
        <v>345129.01459999999</v>
      </c>
      <c r="BH186" s="6">
        <v>345129.01459999999</v>
      </c>
      <c r="BI186" s="6">
        <v>345129.01459999999</v>
      </c>
      <c r="BJ186" s="6">
        <v>345129.01459999999</v>
      </c>
      <c r="BK186" s="6">
        <v>345129.01459999999</v>
      </c>
      <c r="BL186" s="6">
        <v>345129.01459999999</v>
      </c>
      <c r="BM186" s="6">
        <v>345129.01459999999</v>
      </c>
      <c r="BN186" s="6">
        <v>345129.01459999999</v>
      </c>
      <c r="BO186" s="6">
        <v>345129.01459999999</v>
      </c>
      <c r="BP186" s="60"/>
      <c r="BQ186" s="60"/>
      <c r="BR186" s="60"/>
      <c r="BS186" s="60"/>
    </row>
    <row r="187" spans="2:71" outlineLevel="1" x14ac:dyDescent="0.2">
      <c r="B187" s="2">
        <v>173</v>
      </c>
      <c r="C187" s="6"/>
      <c r="D187" s="6"/>
      <c r="E187" s="34" t="s">
        <v>235</v>
      </c>
      <c r="F187" s="17"/>
      <c r="G187" s="17">
        <f t="shared" si="33"/>
        <v>1630327994.0632999</v>
      </c>
      <c r="H187" s="17">
        <f t="shared" si="34"/>
        <v>1630327994.0632999</v>
      </c>
      <c r="I187" s="17">
        <f t="shared" si="34"/>
        <v>1630327994.0632999</v>
      </c>
      <c r="J187" s="17">
        <f t="shared" si="34"/>
        <v>1630327994.0632999</v>
      </c>
      <c r="K187" s="39"/>
      <c r="L187" s="174">
        <v>185</v>
      </c>
      <c r="N187" s="6">
        <v>1630327994.0632999</v>
      </c>
      <c r="O187" s="6">
        <v>1630327994.0632999</v>
      </c>
      <c r="P187" s="6">
        <v>1630327994.0632999</v>
      </c>
      <c r="Q187" s="6">
        <v>1630327994.0632999</v>
      </c>
      <c r="R187" s="6">
        <v>1630327994.0632999</v>
      </c>
      <c r="S187" s="6">
        <v>1630327994.0632999</v>
      </c>
      <c r="T187" s="6">
        <v>1630327994.0632999</v>
      </c>
      <c r="U187" s="6">
        <v>1630327994.0632999</v>
      </c>
      <c r="V187" s="6">
        <v>1630327994.0632999</v>
      </c>
      <c r="W187" s="6">
        <v>1630327994.0632999</v>
      </c>
      <c r="X187" s="6">
        <v>1630327994.0632999</v>
      </c>
      <c r="Y187" s="6">
        <v>1630327994.0632999</v>
      </c>
      <c r="Z187" s="6">
        <v>1630327994.0632999</v>
      </c>
      <c r="AA187" s="6">
        <v>1630327994.0632999</v>
      </c>
      <c r="AB187" s="6">
        <v>1630327994.0632999</v>
      </c>
      <c r="AC187" s="6">
        <v>1630327994.0632999</v>
      </c>
      <c r="AD187" s="6">
        <v>1630327994.0632999</v>
      </c>
      <c r="AE187" s="6">
        <v>1630327994.0632999</v>
      </c>
      <c r="AF187" s="6">
        <v>1630327994.0632999</v>
      </c>
      <c r="AG187" s="6">
        <v>1630327994.0632999</v>
      </c>
      <c r="AH187" s="6">
        <v>1630327994.0632999</v>
      </c>
      <c r="AI187" s="6">
        <v>1630327994.0632999</v>
      </c>
      <c r="AJ187" s="6">
        <v>1630327994.0632999</v>
      </c>
      <c r="AK187" s="6">
        <v>1630327994.0632999</v>
      </c>
      <c r="AL187" s="6">
        <v>1630327994.0632999</v>
      </c>
      <c r="AM187" s="6">
        <v>1630327994.0632999</v>
      </c>
      <c r="AN187" s="6">
        <v>1630327994.0632999</v>
      </c>
      <c r="AO187" s="6">
        <v>1630327994.0632999</v>
      </c>
      <c r="AP187" s="6">
        <v>1630327994.0632999</v>
      </c>
      <c r="AQ187" s="6">
        <v>1630327994.0632999</v>
      </c>
      <c r="AR187" s="6">
        <v>1630327994.0632999</v>
      </c>
      <c r="AS187" s="6">
        <v>1630327994.0632999</v>
      </c>
      <c r="AT187" s="6">
        <v>1630327994.0632999</v>
      </c>
      <c r="AU187" s="6">
        <v>1630327994.0632999</v>
      </c>
      <c r="AV187" s="6">
        <v>1630327994.0632999</v>
      </c>
      <c r="AW187" s="6">
        <v>1630327994.0632999</v>
      </c>
      <c r="AX187" s="6">
        <v>1630327994.0632999</v>
      </c>
      <c r="AY187" s="6">
        <v>1630327994.0632999</v>
      </c>
      <c r="AZ187" s="6">
        <v>1630327994.0632999</v>
      </c>
      <c r="BA187" s="6">
        <v>1630327994.0632999</v>
      </c>
      <c r="BB187" s="6">
        <v>1630327994.0632999</v>
      </c>
      <c r="BC187" s="6">
        <v>1630327994.0632999</v>
      </c>
      <c r="BD187" s="6">
        <v>1630327994.0632999</v>
      </c>
      <c r="BE187" s="6">
        <v>1630327994.0632999</v>
      </c>
      <c r="BF187" s="6">
        <v>1630327994.0632999</v>
      </c>
      <c r="BG187" s="6">
        <v>1630327994.0632999</v>
      </c>
      <c r="BH187" s="6">
        <v>1630327994.0632999</v>
      </c>
      <c r="BI187" s="6">
        <v>1630327994.0632999</v>
      </c>
      <c r="BJ187" s="6">
        <v>1630327994.0632999</v>
      </c>
      <c r="BK187" s="6">
        <v>1630327994.0632999</v>
      </c>
      <c r="BL187" s="6">
        <v>1630327994.0632999</v>
      </c>
      <c r="BM187" s="6">
        <v>1630327994.0632999</v>
      </c>
      <c r="BN187" s="6">
        <v>1630327994.0632999</v>
      </c>
      <c r="BO187" s="6">
        <v>1630327994.0632999</v>
      </c>
      <c r="BP187" s="60"/>
      <c r="BQ187" s="60"/>
      <c r="BR187" s="60"/>
      <c r="BS187" s="60"/>
    </row>
    <row r="188" spans="2:71" outlineLevel="1" x14ac:dyDescent="0.2">
      <c r="B188" s="2">
        <v>174</v>
      </c>
      <c r="C188" s="33"/>
      <c r="D188" s="33"/>
      <c r="E188" s="29" t="s">
        <v>224</v>
      </c>
      <c r="F188" s="32"/>
      <c r="G188" s="32">
        <f t="shared" si="33"/>
        <v>1</v>
      </c>
      <c r="H188" s="32">
        <f t="shared" si="34"/>
        <v>1</v>
      </c>
      <c r="I188" s="32">
        <f t="shared" si="34"/>
        <v>1</v>
      </c>
      <c r="J188" s="32">
        <f t="shared" si="34"/>
        <v>1</v>
      </c>
      <c r="K188" s="170"/>
      <c r="L188" s="174">
        <v>186</v>
      </c>
      <c r="N188" s="33">
        <v>1</v>
      </c>
      <c r="O188" s="33">
        <v>1</v>
      </c>
      <c r="P188" s="33">
        <v>1</v>
      </c>
      <c r="Q188" s="33">
        <v>1</v>
      </c>
      <c r="R188" s="33">
        <v>1</v>
      </c>
      <c r="S188" s="33">
        <v>1</v>
      </c>
      <c r="T188" s="33">
        <v>1</v>
      </c>
      <c r="U188" s="33">
        <v>1</v>
      </c>
      <c r="V188" s="33">
        <v>1</v>
      </c>
      <c r="W188" s="33">
        <v>1</v>
      </c>
      <c r="X188" s="33">
        <v>1</v>
      </c>
      <c r="Y188" s="33">
        <v>1</v>
      </c>
      <c r="Z188" s="33">
        <v>1</v>
      </c>
      <c r="AA188" s="33">
        <v>1</v>
      </c>
      <c r="AB188" s="33">
        <v>1</v>
      </c>
      <c r="AC188" s="33">
        <v>1</v>
      </c>
      <c r="AD188" s="33">
        <v>1</v>
      </c>
      <c r="AE188" s="33">
        <v>1</v>
      </c>
      <c r="AF188" s="33">
        <v>1</v>
      </c>
      <c r="AG188" s="33">
        <v>1</v>
      </c>
      <c r="AH188" s="33">
        <v>1</v>
      </c>
      <c r="AI188" s="33">
        <v>1</v>
      </c>
      <c r="AJ188" s="33">
        <v>1</v>
      </c>
      <c r="AK188" s="33">
        <v>1</v>
      </c>
      <c r="AL188" s="33">
        <v>1</v>
      </c>
      <c r="AM188" s="33">
        <v>1</v>
      </c>
      <c r="AN188" s="33">
        <v>1</v>
      </c>
      <c r="AO188" s="33">
        <v>1</v>
      </c>
      <c r="AP188" s="33">
        <v>1</v>
      </c>
      <c r="AQ188" s="33">
        <v>1</v>
      </c>
      <c r="AR188" s="33">
        <v>1</v>
      </c>
      <c r="AS188" s="33">
        <v>1</v>
      </c>
      <c r="AT188" s="33">
        <v>1</v>
      </c>
      <c r="AU188" s="33">
        <v>1</v>
      </c>
      <c r="AV188" s="33">
        <v>1</v>
      </c>
      <c r="AW188" s="33">
        <v>1</v>
      </c>
      <c r="AX188" s="33">
        <v>1</v>
      </c>
      <c r="AY188" s="33">
        <v>1</v>
      </c>
      <c r="AZ188" s="33">
        <v>1</v>
      </c>
      <c r="BA188" s="33">
        <v>1</v>
      </c>
      <c r="BB188" s="33">
        <v>1</v>
      </c>
      <c r="BC188" s="33">
        <v>1</v>
      </c>
      <c r="BD188" s="33">
        <v>1</v>
      </c>
      <c r="BE188" s="33">
        <v>1</v>
      </c>
      <c r="BF188" s="33">
        <v>1</v>
      </c>
      <c r="BG188" s="33">
        <v>1</v>
      </c>
      <c r="BH188" s="33">
        <v>1</v>
      </c>
      <c r="BI188" s="33">
        <v>1</v>
      </c>
      <c r="BJ188" s="33">
        <v>1</v>
      </c>
      <c r="BK188" s="33">
        <v>1</v>
      </c>
      <c r="BL188" s="33">
        <v>1</v>
      </c>
      <c r="BM188" s="33">
        <v>1</v>
      </c>
      <c r="BN188" s="33">
        <v>1</v>
      </c>
      <c r="BO188" s="33">
        <v>1</v>
      </c>
      <c r="BP188" s="60"/>
      <c r="BQ188" s="60"/>
      <c r="BR188" s="60"/>
      <c r="BS188" s="60"/>
    </row>
    <row r="189" spans="2:71" outlineLevel="1" x14ac:dyDescent="0.2">
      <c r="B189" s="2">
        <v>175</v>
      </c>
      <c r="C189" s="33"/>
      <c r="D189" s="33"/>
      <c r="E189" s="29" t="s">
        <v>225</v>
      </c>
      <c r="F189" s="32"/>
      <c r="G189" s="32">
        <f t="shared" si="33"/>
        <v>1</v>
      </c>
      <c r="H189" s="32">
        <f t="shared" si="34"/>
        <v>1</v>
      </c>
      <c r="I189" s="32">
        <f t="shared" si="34"/>
        <v>1</v>
      </c>
      <c r="J189" s="32">
        <f t="shared" si="34"/>
        <v>1</v>
      </c>
      <c r="K189" s="170"/>
      <c r="L189" s="174">
        <v>187</v>
      </c>
      <c r="N189" s="33">
        <v>1</v>
      </c>
      <c r="O189" s="33">
        <v>1</v>
      </c>
      <c r="P189" s="33">
        <v>1</v>
      </c>
      <c r="Q189" s="33">
        <v>1</v>
      </c>
      <c r="R189" s="33">
        <v>1</v>
      </c>
      <c r="S189" s="33">
        <v>1</v>
      </c>
      <c r="T189" s="33">
        <v>1</v>
      </c>
      <c r="U189" s="33">
        <v>1</v>
      </c>
      <c r="V189" s="33">
        <v>1</v>
      </c>
      <c r="W189" s="33">
        <v>1</v>
      </c>
      <c r="X189" s="33">
        <v>1</v>
      </c>
      <c r="Y189" s="33">
        <v>1</v>
      </c>
      <c r="Z189" s="33">
        <v>1</v>
      </c>
      <c r="AA189" s="33">
        <v>1</v>
      </c>
      <c r="AB189" s="33">
        <v>1</v>
      </c>
      <c r="AC189" s="33">
        <v>1</v>
      </c>
      <c r="AD189" s="33">
        <v>1</v>
      </c>
      <c r="AE189" s="33">
        <v>1</v>
      </c>
      <c r="AF189" s="33">
        <v>1</v>
      </c>
      <c r="AG189" s="33">
        <v>1</v>
      </c>
      <c r="AH189" s="33">
        <v>1</v>
      </c>
      <c r="AI189" s="33">
        <v>1</v>
      </c>
      <c r="AJ189" s="33">
        <v>1</v>
      </c>
      <c r="AK189" s="33">
        <v>1</v>
      </c>
      <c r="AL189" s="33">
        <v>1</v>
      </c>
      <c r="AM189" s="33">
        <v>1</v>
      </c>
      <c r="AN189" s="33">
        <v>1</v>
      </c>
      <c r="AO189" s="33">
        <v>1</v>
      </c>
      <c r="AP189" s="33">
        <v>1</v>
      </c>
      <c r="AQ189" s="33">
        <v>1</v>
      </c>
      <c r="AR189" s="33">
        <v>1</v>
      </c>
      <c r="AS189" s="33">
        <v>1</v>
      </c>
      <c r="AT189" s="33">
        <v>1</v>
      </c>
      <c r="AU189" s="33">
        <v>1</v>
      </c>
      <c r="AV189" s="33">
        <v>1</v>
      </c>
      <c r="AW189" s="33">
        <v>1</v>
      </c>
      <c r="AX189" s="33">
        <v>1</v>
      </c>
      <c r="AY189" s="33">
        <v>1</v>
      </c>
      <c r="AZ189" s="33">
        <v>1</v>
      </c>
      <c r="BA189" s="33">
        <v>1</v>
      </c>
      <c r="BB189" s="33">
        <v>1</v>
      </c>
      <c r="BC189" s="33">
        <v>1</v>
      </c>
      <c r="BD189" s="33">
        <v>1</v>
      </c>
      <c r="BE189" s="33">
        <v>1</v>
      </c>
      <c r="BF189" s="33">
        <v>1</v>
      </c>
      <c r="BG189" s="33">
        <v>1</v>
      </c>
      <c r="BH189" s="33">
        <v>1</v>
      </c>
      <c r="BI189" s="33">
        <v>1</v>
      </c>
      <c r="BJ189" s="33">
        <v>1</v>
      </c>
      <c r="BK189" s="33">
        <v>1</v>
      </c>
      <c r="BL189" s="33">
        <v>1</v>
      </c>
      <c r="BM189" s="33">
        <v>1</v>
      </c>
      <c r="BN189" s="33">
        <v>1</v>
      </c>
      <c r="BO189" s="33">
        <v>1</v>
      </c>
      <c r="BP189" s="60"/>
      <c r="BQ189" s="60"/>
      <c r="BR189" s="60"/>
      <c r="BS189" s="60"/>
    </row>
    <row r="190" spans="2:71" outlineLevel="1" x14ac:dyDescent="0.2">
      <c r="B190" s="2">
        <v>176</v>
      </c>
      <c r="C190" s="33"/>
      <c r="D190" s="33"/>
      <c r="E190" s="29" t="s">
        <v>226</v>
      </c>
      <c r="F190" s="32"/>
      <c r="G190" s="32">
        <f t="shared" si="33"/>
        <v>1</v>
      </c>
      <c r="H190" s="32">
        <f t="shared" si="34"/>
        <v>1</v>
      </c>
      <c r="I190" s="32">
        <f t="shared" si="34"/>
        <v>1</v>
      </c>
      <c r="J190" s="32">
        <f t="shared" si="34"/>
        <v>1</v>
      </c>
      <c r="K190" s="170"/>
      <c r="L190" s="174">
        <v>188</v>
      </c>
      <c r="N190" s="33">
        <v>1</v>
      </c>
      <c r="O190" s="33">
        <v>1</v>
      </c>
      <c r="P190" s="33">
        <v>1</v>
      </c>
      <c r="Q190" s="33">
        <v>1</v>
      </c>
      <c r="R190" s="33">
        <v>1</v>
      </c>
      <c r="S190" s="33">
        <v>1</v>
      </c>
      <c r="T190" s="33">
        <v>1</v>
      </c>
      <c r="U190" s="33">
        <v>1</v>
      </c>
      <c r="V190" s="33">
        <v>1</v>
      </c>
      <c r="W190" s="33">
        <v>1</v>
      </c>
      <c r="X190" s="33">
        <v>1</v>
      </c>
      <c r="Y190" s="33">
        <v>1</v>
      </c>
      <c r="Z190" s="33">
        <v>1</v>
      </c>
      <c r="AA190" s="33">
        <v>1</v>
      </c>
      <c r="AB190" s="33">
        <v>1</v>
      </c>
      <c r="AC190" s="33">
        <v>1</v>
      </c>
      <c r="AD190" s="33">
        <v>1</v>
      </c>
      <c r="AE190" s="33">
        <v>1</v>
      </c>
      <c r="AF190" s="33">
        <v>1</v>
      </c>
      <c r="AG190" s="33">
        <v>1</v>
      </c>
      <c r="AH190" s="33">
        <v>1</v>
      </c>
      <c r="AI190" s="33">
        <v>1</v>
      </c>
      <c r="AJ190" s="33">
        <v>1</v>
      </c>
      <c r="AK190" s="33">
        <v>1</v>
      </c>
      <c r="AL190" s="33">
        <v>1</v>
      </c>
      <c r="AM190" s="33">
        <v>1</v>
      </c>
      <c r="AN190" s="33">
        <v>1</v>
      </c>
      <c r="AO190" s="33">
        <v>1</v>
      </c>
      <c r="AP190" s="33">
        <v>1</v>
      </c>
      <c r="AQ190" s="33">
        <v>1</v>
      </c>
      <c r="AR190" s="33">
        <v>1</v>
      </c>
      <c r="AS190" s="33">
        <v>1</v>
      </c>
      <c r="AT190" s="33">
        <v>1</v>
      </c>
      <c r="AU190" s="33">
        <v>1</v>
      </c>
      <c r="AV190" s="33">
        <v>1</v>
      </c>
      <c r="AW190" s="33">
        <v>1</v>
      </c>
      <c r="AX190" s="33">
        <v>1</v>
      </c>
      <c r="AY190" s="33">
        <v>1</v>
      </c>
      <c r="AZ190" s="33">
        <v>1</v>
      </c>
      <c r="BA190" s="33">
        <v>1</v>
      </c>
      <c r="BB190" s="33">
        <v>1</v>
      </c>
      <c r="BC190" s="33">
        <v>1</v>
      </c>
      <c r="BD190" s="33">
        <v>1</v>
      </c>
      <c r="BE190" s="33">
        <v>1</v>
      </c>
      <c r="BF190" s="33">
        <v>1</v>
      </c>
      <c r="BG190" s="33">
        <v>1</v>
      </c>
      <c r="BH190" s="33">
        <v>1</v>
      </c>
      <c r="BI190" s="33">
        <v>1</v>
      </c>
      <c r="BJ190" s="33">
        <v>1</v>
      </c>
      <c r="BK190" s="33">
        <v>1</v>
      </c>
      <c r="BL190" s="33">
        <v>1</v>
      </c>
      <c r="BM190" s="33">
        <v>1</v>
      </c>
      <c r="BN190" s="33">
        <v>1</v>
      </c>
      <c r="BO190" s="33">
        <v>1</v>
      </c>
      <c r="BP190" s="60"/>
      <c r="BQ190" s="60"/>
      <c r="BR190" s="60"/>
      <c r="BS190" s="60"/>
    </row>
    <row r="191" spans="2:71" outlineLevel="1" x14ac:dyDescent="0.2">
      <c r="B191" s="2">
        <v>177</v>
      </c>
      <c r="C191" s="33"/>
      <c r="D191" s="33"/>
      <c r="E191" s="29" t="s">
        <v>227</v>
      </c>
      <c r="F191" s="32"/>
      <c r="G191" s="32">
        <f t="shared" si="33"/>
        <v>1</v>
      </c>
      <c r="H191" s="32">
        <f t="shared" si="34"/>
        <v>1</v>
      </c>
      <c r="I191" s="32">
        <f t="shared" si="34"/>
        <v>1</v>
      </c>
      <c r="J191" s="32">
        <f t="shared" si="34"/>
        <v>1</v>
      </c>
      <c r="K191" s="170"/>
      <c r="L191" s="174">
        <v>189</v>
      </c>
      <c r="N191" s="33">
        <v>1</v>
      </c>
      <c r="O191" s="33">
        <v>1</v>
      </c>
      <c r="P191" s="33">
        <v>1</v>
      </c>
      <c r="Q191" s="33">
        <v>1</v>
      </c>
      <c r="R191" s="33">
        <v>1</v>
      </c>
      <c r="S191" s="33">
        <v>1</v>
      </c>
      <c r="T191" s="33">
        <v>1</v>
      </c>
      <c r="U191" s="33">
        <v>1</v>
      </c>
      <c r="V191" s="33">
        <v>1</v>
      </c>
      <c r="W191" s="33">
        <v>1</v>
      </c>
      <c r="X191" s="33">
        <v>1</v>
      </c>
      <c r="Y191" s="33">
        <v>1</v>
      </c>
      <c r="Z191" s="33">
        <v>1</v>
      </c>
      <c r="AA191" s="33">
        <v>1</v>
      </c>
      <c r="AB191" s="33">
        <v>1</v>
      </c>
      <c r="AC191" s="33">
        <v>1</v>
      </c>
      <c r="AD191" s="33">
        <v>1</v>
      </c>
      <c r="AE191" s="33">
        <v>1</v>
      </c>
      <c r="AF191" s="33">
        <v>1</v>
      </c>
      <c r="AG191" s="33">
        <v>1</v>
      </c>
      <c r="AH191" s="33">
        <v>1</v>
      </c>
      <c r="AI191" s="33">
        <v>1</v>
      </c>
      <c r="AJ191" s="33">
        <v>1</v>
      </c>
      <c r="AK191" s="33">
        <v>1</v>
      </c>
      <c r="AL191" s="33">
        <v>1</v>
      </c>
      <c r="AM191" s="33">
        <v>1</v>
      </c>
      <c r="AN191" s="33">
        <v>1</v>
      </c>
      <c r="AO191" s="33">
        <v>1</v>
      </c>
      <c r="AP191" s="33">
        <v>1</v>
      </c>
      <c r="AQ191" s="33">
        <v>1</v>
      </c>
      <c r="AR191" s="33">
        <v>1</v>
      </c>
      <c r="AS191" s="33">
        <v>1</v>
      </c>
      <c r="AT191" s="33">
        <v>1</v>
      </c>
      <c r="AU191" s="33">
        <v>1</v>
      </c>
      <c r="AV191" s="33">
        <v>1</v>
      </c>
      <c r="AW191" s="33">
        <v>1</v>
      </c>
      <c r="AX191" s="33">
        <v>1</v>
      </c>
      <c r="AY191" s="33">
        <v>1</v>
      </c>
      <c r="AZ191" s="33">
        <v>1</v>
      </c>
      <c r="BA191" s="33">
        <v>1</v>
      </c>
      <c r="BB191" s="33">
        <v>1</v>
      </c>
      <c r="BC191" s="33">
        <v>1</v>
      </c>
      <c r="BD191" s="33">
        <v>1</v>
      </c>
      <c r="BE191" s="33">
        <v>1</v>
      </c>
      <c r="BF191" s="33">
        <v>1</v>
      </c>
      <c r="BG191" s="33">
        <v>1</v>
      </c>
      <c r="BH191" s="33">
        <v>1</v>
      </c>
      <c r="BI191" s="33">
        <v>1</v>
      </c>
      <c r="BJ191" s="33">
        <v>1</v>
      </c>
      <c r="BK191" s="33">
        <v>1</v>
      </c>
      <c r="BL191" s="33">
        <v>1</v>
      </c>
      <c r="BM191" s="33">
        <v>1</v>
      </c>
      <c r="BN191" s="33">
        <v>1</v>
      </c>
      <c r="BO191" s="33">
        <v>1</v>
      </c>
      <c r="BP191" s="60"/>
      <c r="BQ191" s="60"/>
      <c r="BR191" s="60"/>
      <c r="BS191" s="60"/>
    </row>
    <row r="192" spans="2:71" outlineLevel="1" x14ac:dyDescent="0.2">
      <c r="B192" s="2">
        <v>178</v>
      </c>
      <c r="C192" s="33"/>
      <c r="D192" s="33"/>
      <c r="E192" s="29" t="s">
        <v>228</v>
      </c>
      <c r="F192" s="32"/>
      <c r="G192" s="32">
        <f t="shared" si="33"/>
        <v>1</v>
      </c>
      <c r="H192" s="32">
        <f t="shared" si="34"/>
        <v>1</v>
      </c>
      <c r="I192" s="32">
        <f t="shared" si="34"/>
        <v>1</v>
      </c>
      <c r="J192" s="32">
        <f t="shared" si="34"/>
        <v>1</v>
      </c>
      <c r="K192" s="170"/>
      <c r="L192" s="174">
        <v>190</v>
      </c>
      <c r="N192" s="33">
        <v>1</v>
      </c>
      <c r="O192" s="33">
        <v>1</v>
      </c>
      <c r="P192" s="33">
        <v>1</v>
      </c>
      <c r="Q192" s="33">
        <v>1</v>
      </c>
      <c r="R192" s="33">
        <v>1</v>
      </c>
      <c r="S192" s="33">
        <v>1</v>
      </c>
      <c r="T192" s="33">
        <v>1</v>
      </c>
      <c r="U192" s="33">
        <v>1</v>
      </c>
      <c r="V192" s="33">
        <v>1</v>
      </c>
      <c r="W192" s="33">
        <v>1</v>
      </c>
      <c r="X192" s="33">
        <v>1</v>
      </c>
      <c r="Y192" s="33">
        <v>1</v>
      </c>
      <c r="Z192" s="33">
        <v>1</v>
      </c>
      <c r="AA192" s="33">
        <v>1</v>
      </c>
      <c r="AB192" s="33">
        <v>1</v>
      </c>
      <c r="AC192" s="33">
        <v>1</v>
      </c>
      <c r="AD192" s="33">
        <v>1</v>
      </c>
      <c r="AE192" s="33">
        <v>1</v>
      </c>
      <c r="AF192" s="33">
        <v>1</v>
      </c>
      <c r="AG192" s="33">
        <v>1</v>
      </c>
      <c r="AH192" s="33">
        <v>1</v>
      </c>
      <c r="AI192" s="33">
        <v>1</v>
      </c>
      <c r="AJ192" s="33">
        <v>1</v>
      </c>
      <c r="AK192" s="33">
        <v>1</v>
      </c>
      <c r="AL192" s="33">
        <v>1</v>
      </c>
      <c r="AM192" s="33">
        <v>1</v>
      </c>
      <c r="AN192" s="33">
        <v>1</v>
      </c>
      <c r="AO192" s="33">
        <v>1</v>
      </c>
      <c r="AP192" s="33">
        <v>1</v>
      </c>
      <c r="AQ192" s="33">
        <v>1</v>
      </c>
      <c r="AR192" s="33">
        <v>1</v>
      </c>
      <c r="AS192" s="33">
        <v>1</v>
      </c>
      <c r="AT192" s="33">
        <v>1</v>
      </c>
      <c r="AU192" s="33">
        <v>1</v>
      </c>
      <c r="AV192" s="33">
        <v>1</v>
      </c>
      <c r="AW192" s="33">
        <v>1</v>
      </c>
      <c r="AX192" s="33">
        <v>1</v>
      </c>
      <c r="AY192" s="33">
        <v>1</v>
      </c>
      <c r="AZ192" s="33">
        <v>1</v>
      </c>
      <c r="BA192" s="33">
        <v>1</v>
      </c>
      <c r="BB192" s="33">
        <v>1</v>
      </c>
      <c r="BC192" s="33">
        <v>1</v>
      </c>
      <c r="BD192" s="33">
        <v>1</v>
      </c>
      <c r="BE192" s="33">
        <v>1</v>
      </c>
      <c r="BF192" s="33">
        <v>1</v>
      </c>
      <c r="BG192" s="33">
        <v>1</v>
      </c>
      <c r="BH192" s="33">
        <v>1</v>
      </c>
      <c r="BI192" s="33">
        <v>1</v>
      </c>
      <c r="BJ192" s="33">
        <v>1</v>
      </c>
      <c r="BK192" s="33">
        <v>1</v>
      </c>
      <c r="BL192" s="33">
        <v>1</v>
      </c>
      <c r="BM192" s="33">
        <v>1</v>
      </c>
      <c r="BN192" s="33">
        <v>1</v>
      </c>
      <c r="BO192" s="33">
        <v>1</v>
      </c>
      <c r="BP192" s="60"/>
      <c r="BQ192" s="60"/>
      <c r="BR192" s="60"/>
      <c r="BS192" s="60"/>
    </row>
    <row r="193" spans="2:71" outlineLevel="1" x14ac:dyDescent="0.2">
      <c r="B193" s="2">
        <v>179</v>
      </c>
      <c r="C193" s="33"/>
      <c r="D193" s="33"/>
      <c r="E193" s="29" t="s">
        <v>229</v>
      </c>
      <c r="F193" s="32"/>
      <c r="G193" s="32">
        <f t="shared" si="33"/>
        <v>1</v>
      </c>
      <c r="H193" s="32">
        <f t="shared" si="34"/>
        <v>1</v>
      </c>
      <c r="I193" s="32">
        <f t="shared" si="34"/>
        <v>1</v>
      </c>
      <c r="J193" s="32">
        <f t="shared" si="34"/>
        <v>1</v>
      </c>
      <c r="K193" s="170"/>
      <c r="L193" s="174">
        <v>191</v>
      </c>
      <c r="N193" s="33">
        <v>1</v>
      </c>
      <c r="O193" s="33">
        <v>1</v>
      </c>
      <c r="P193" s="33">
        <v>1</v>
      </c>
      <c r="Q193" s="33">
        <v>1</v>
      </c>
      <c r="R193" s="33">
        <v>1</v>
      </c>
      <c r="S193" s="33">
        <v>1</v>
      </c>
      <c r="T193" s="33">
        <v>1</v>
      </c>
      <c r="U193" s="33">
        <v>1</v>
      </c>
      <c r="V193" s="33">
        <v>1</v>
      </c>
      <c r="W193" s="33">
        <v>1</v>
      </c>
      <c r="X193" s="33">
        <v>1</v>
      </c>
      <c r="Y193" s="33">
        <v>1</v>
      </c>
      <c r="Z193" s="33">
        <v>1</v>
      </c>
      <c r="AA193" s="33">
        <v>1</v>
      </c>
      <c r="AB193" s="33">
        <v>1</v>
      </c>
      <c r="AC193" s="33">
        <v>1</v>
      </c>
      <c r="AD193" s="33">
        <v>1</v>
      </c>
      <c r="AE193" s="33">
        <v>1</v>
      </c>
      <c r="AF193" s="33">
        <v>1</v>
      </c>
      <c r="AG193" s="33">
        <v>1</v>
      </c>
      <c r="AH193" s="33">
        <v>1</v>
      </c>
      <c r="AI193" s="33">
        <v>1</v>
      </c>
      <c r="AJ193" s="33">
        <v>1</v>
      </c>
      <c r="AK193" s="33">
        <v>1</v>
      </c>
      <c r="AL193" s="33">
        <v>1</v>
      </c>
      <c r="AM193" s="33">
        <v>1</v>
      </c>
      <c r="AN193" s="33">
        <v>1</v>
      </c>
      <c r="AO193" s="33">
        <v>1</v>
      </c>
      <c r="AP193" s="33">
        <v>1</v>
      </c>
      <c r="AQ193" s="33">
        <v>1</v>
      </c>
      <c r="AR193" s="33">
        <v>1</v>
      </c>
      <c r="AS193" s="33">
        <v>1</v>
      </c>
      <c r="AT193" s="33">
        <v>1</v>
      </c>
      <c r="AU193" s="33">
        <v>1</v>
      </c>
      <c r="AV193" s="33">
        <v>1</v>
      </c>
      <c r="AW193" s="33">
        <v>1</v>
      </c>
      <c r="AX193" s="33">
        <v>1</v>
      </c>
      <c r="AY193" s="33">
        <v>1</v>
      </c>
      <c r="AZ193" s="33">
        <v>1</v>
      </c>
      <c r="BA193" s="33">
        <v>1</v>
      </c>
      <c r="BB193" s="33">
        <v>1</v>
      </c>
      <c r="BC193" s="33">
        <v>1</v>
      </c>
      <c r="BD193" s="33">
        <v>1</v>
      </c>
      <c r="BE193" s="33">
        <v>1</v>
      </c>
      <c r="BF193" s="33">
        <v>1</v>
      </c>
      <c r="BG193" s="33">
        <v>1</v>
      </c>
      <c r="BH193" s="33">
        <v>1</v>
      </c>
      <c r="BI193" s="33">
        <v>1</v>
      </c>
      <c r="BJ193" s="33">
        <v>1</v>
      </c>
      <c r="BK193" s="33">
        <v>1</v>
      </c>
      <c r="BL193" s="33">
        <v>1</v>
      </c>
      <c r="BM193" s="33">
        <v>1</v>
      </c>
      <c r="BN193" s="33">
        <v>1</v>
      </c>
      <c r="BO193" s="33">
        <v>1</v>
      </c>
      <c r="BP193" s="60"/>
      <c r="BQ193" s="60"/>
      <c r="BR193" s="60"/>
      <c r="BS193" s="60"/>
    </row>
    <row r="194" spans="2:71" outlineLevel="1" x14ac:dyDescent="0.2">
      <c r="B194" s="2">
        <v>180</v>
      </c>
      <c r="C194" s="33"/>
      <c r="D194" s="33"/>
      <c r="E194" s="29" t="s">
        <v>230</v>
      </c>
      <c r="F194" s="32"/>
      <c r="G194" s="32">
        <f t="shared" si="33"/>
        <v>1</v>
      </c>
      <c r="H194" s="32">
        <f t="shared" si="34"/>
        <v>1</v>
      </c>
      <c r="I194" s="32">
        <f t="shared" si="34"/>
        <v>1</v>
      </c>
      <c r="J194" s="32">
        <f t="shared" si="34"/>
        <v>1</v>
      </c>
      <c r="K194" s="170"/>
      <c r="L194" s="174">
        <v>192</v>
      </c>
      <c r="N194" s="33">
        <v>1</v>
      </c>
      <c r="O194" s="33">
        <v>1</v>
      </c>
      <c r="P194" s="33">
        <v>1</v>
      </c>
      <c r="Q194" s="33">
        <v>1</v>
      </c>
      <c r="R194" s="33">
        <v>1</v>
      </c>
      <c r="S194" s="33">
        <v>1</v>
      </c>
      <c r="T194" s="33">
        <v>1</v>
      </c>
      <c r="U194" s="33">
        <v>1</v>
      </c>
      <c r="V194" s="33">
        <v>1</v>
      </c>
      <c r="W194" s="33">
        <v>1</v>
      </c>
      <c r="X194" s="33">
        <v>1</v>
      </c>
      <c r="Y194" s="33">
        <v>1</v>
      </c>
      <c r="Z194" s="33">
        <v>1</v>
      </c>
      <c r="AA194" s="33">
        <v>1</v>
      </c>
      <c r="AB194" s="33">
        <v>1</v>
      </c>
      <c r="AC194" s="33">
        <v>1</v>
      </c>
      <c r="AD194" s="33">
        <v>1</v>
      </c>
      <c r="AE194" s="33">
        <v>1</v>
      </c>
      <c r="AF194" s="33">
        <v>1</v>
      </c>
      <c r="AG194" s="33">
        <v>1</v>
      </c>
      <c r="AH194" s="33">
        <v>1</v>
      </c>
      <c r="AI194" s="33">
        <v>1</v>
      </c>
      <c r="AJ194" s="33">
        <v>1</v>
      </c>
      <c r="AK194" s="33">
        <v>1</v>
      </c>
      <c r="AL194" s="33">
        <v>1</v>
      </c>
      <c r="AM194" s="33">
        <v>1</v>
      </c>
      <c r="AN194" s="33">
        <v>1</v>
      </c>
      <c r="AO194" s="33">
        <v>1</v>
      </c>
      <c r="AP194" s="33">
        <v>1</v>
      </c>
      <c r="AQ194" s="33">
        <v>1</v>
      </c>
      <c r="AR194" s="33">
        <v>1</v>
      </c>
      <c r="AS194" s="33">
        <v>1</v>
      </c>
      <c r="AT194" s="33">
        <v>1</v>
      </c>
      <c r="AU194" s="33">
        <v>1</v>
      </c>
      <c r="AV194" s="33">
        <v>1</v>
      </c>
      <c r="AW194" s="33">
        <v>1</v>
      </c>
      <c r="AX194" s="33">
        <v>1</v>
      </c>
      <c r="AY194" s="33">
        <v>1</v>
      </c>
      <c r="AZ194" s="33">
        <v>1</v>
      </c>
      <c r="BA194" s="33">
        <v>1</v>
      </c>
      <c r="BB194" s="33">
        <v>1</v>
      </c>
      <c r="BC194" s="33">
        <v>1</v>
      </c>
      <c r="BD194" s="33">
        <v>1</v>
      </c>
      <c r="BE194" s="33">
        <v>1</v>
      </c>
      <c r="BF194" s="33">
        <v>1</v>
      </c>
      <c r="BG194" s="33">
        <v>1</v>
      </c>
      <c r="BH194" s="33">
        <v>1</v>
      </c>
      <c r="BI194" s="33">
        <v>1</v>
      </c>
      <c r="BJ194" s="33">
        <v>1</v>
      </c>
      <c r="BK194" s="33">
        <v>1</v>
      </c>
      <c r="BL194" s="33">
        <v>1</v>
      </c>
      <c r="BM194" s="33">
        <v>1</v>
      </c>
      <c r="BN194" s="33">
        <v>1</v>
      </c>
      <c r="BO194" s="33">
        <v>1</v>
      </c>
      <c r="BP194" s="60"/>
      <c r="BQ194" s="60"/>
      <c r="BR194" s="60"/>
      <c r="BS194" s="60"/>
    </row>
    <row r="195" spans="2:71" outlineLevel="1" x14ac:dyDescent="0.2">
      <c r="B195" s="2">
        <v>181</v>
      </c>
      <c r="C195" s="33"/>
      <c r="D195" s="33"/>
      <c r="E195" s="29" t="s">
        <v>231</v>
      </c>
      <c r="F195" s="32"/>
      <c r="G195" s="32">
        <f t="shared" si="33"/>
        <v>1</v>
      </c>
      <c r="H195" s="32">
        <f t="shared" si="34"/>
        <v>1</v>
      </c>
      <c r="I195" s="32">
        <f t="shared" si="34"/>
        <v>1</v>
      </c>
      <c r="J195" s="32">
        <f t="shared" si="34"/>
        <v>1</v>
      </c>
      <c r="K195" s="170"/>
      <c r="L195" s="174">
        <v>193</v>
      </c>
      <c r="N195" s="33">
        <v>1</v>
      </c>
      <c r="O195" s="33">
        <v>1</v>
      </c>
      <c r="P195" s="33">
        <v>1</v>
      </c>
      <c r="Q195" s="33">
        <v>1</v>
      </c>
      <c r="R195" s="33">
        <v>1</v>
      </c>
      <c r="S195" s="33">
        <v>1</v>
      </c>
      <c r="T195" s="33">
        <v>1</v>
      </c>
      <c r="U195" s="33">
        <v>1</v>
      </c>
      <c r="V195" s="33">
        <v>1</v>
      </c>
      <c r="W195" s="33">
        <v>1</v>
      </c>
      <c r="X195" s="33">
        <v>1</v>
      </c>
      <c r="Y195" s="33">
        <v>1</v>
      </c>
      <c r="Z195" s="33">
        <v>1</v>
      </c>
      <c r="AA195" s="33">
        <v>1</v>
      </c>
      <c r="AB195" s="33">
        <v>1</v>
      </c>
      <c r="AC195" s="33">
        <v>1</v>
      </c>
      <c r="AD195" s="33">
        <v>1</v>
      </c>
      <c r="AE195" s="33">
        <v>1</v>
      </c>
      <c r="AF195" s="33">
        <v>1</v>
      </c>
      <c r="AG195" s="33">
        <v>1</v>
      </c>
      <c r="AH195" s="33">
        <v>1</v>
      </c>
      <c r="AI195" s="33">
        <v>1</v>
      </c>
      <c r="AJ195" s="33">
        <v>1</v>
      </c>
      <c r="AK195" s="33">
        <v>1</v>
      </c>
      <c r="AL195" s="33">
        <v>1</v>
      </c>
      <c r="AM195" s="33">
        <v>1</v>
      </c>
      <c r="AN195" s="33">
        <v>1</v>
      </c>
      <c r="AO195" s="33">
        <v>1</v>
      </c>
      <c r="AP195" s="33">
        <v>1</v>
      </c>
      <c r="AQ195" s="33">
        <v>1</v>
      </c>
      <c r="AR195" s="33">
        <v>1</v>
      </c>
      <c r="AS195" s="33">
        <v>1</v>
      </c>
      <c r="AT195" s="33">
        <v>1</v>
      </c>
      <c r="AU195" s="33">
        <v>1</v>
      </c>
      <c r="AV195" s="33">
        <v>1</v>
      </c>
      <c r="AW195" s="33">
        <v>1</v>
      </c>
      <c r="AX195" s="33">
        <v>1</v>
      </c>
      <c r="AY195" s="33">
        <v>1</v>
      </c>
      <c r="AZ195" s="33">
        <v>1</v>
      </c>
      <c r="BA195" s="33">
        <v>1</v>
      </c>
      <c r="BB195" s="33">
        <v>1</v>
      </c>
      <c r="BC195" s="33">
        <v>1</v>
      </c>
      <c r="BD195" s="33">
        <v>1</v>
      </c>
      <c r="BE195" s="33">
        <v>1</v>
      </c>
      <c r="BF195" s="33">
        <v>1</v>
      </c>
      <c r="BG195" s="33">
        <v>1</v>
      </c>
      <c r="BH195" s="33">
        <v>1</v>
      </c>
      <c r="BI195" s="33">
        <v>1</v>
      </c>
      <c r="BJ195" s="33">
        <v>1</v>
      </c>
      <c r="BK195" s="33">
        <v>1</v>
      </c>
      <c r="BL195" s="33">
        <v>1</v>
      </c>
      <c r="BM195" s="33">
        <v>1</v>
      </c>
      <c r="BN195" s="33">
        <v>1</v>
      </c>
      <c r="BO195" s="33">
        <v>1</v>
      </c>
      <c r="BP195" s="60"/>
      <c r="BQ195" s="60"/>
      <c r="BR195" s="60"/>
      <c r="BS195" s="60"/>
    </row>
    <row r="196" spans="2:71" outlineLevel="1" x14ac:dyDescent="0.2">
      <c r="B196" s="2">
        <v>182</v>
      </c>
      <c r="C196" s="33"/>
      <c r="D196" s="33"/>
      <c r="E196" s="29" t="s">
        <v>232</v>
      </c>
      <c r="F196" s="32"/>
      <c r="G196" s="32">
        <f t="shared" si="33"/>
        <v>1</v>
      </c>
      <c r="H196" s="32">
        <f t="shared" si="34"/>
        <v>1</v>
      </c>
      <c r="I196" s="32">
        <f t="shared" si="34"/>
        <v>1</v>
      </c>
      <c r="J196" s="32">
        <f t="shared" si="34"/>
        <v>1</v>
      </c>
      <c r="K196" s="170"/>
      <c r="L196" s="174">
        <v>194</v>
      </c>
      <c r="N196" s="33">
        <v>1</v>
      </c>
      <c r="O196" s="33">
        <v>1</v>
      </c>
      <c r="P196" s="33">
        <v>1</v>
      </c>
      <c r="Q196" s="33">
        <v>1</v>
      </c>
      <c r="R196" s="33">
        <v>1</v>
      </c>
      <c r="S196" s="33">
        <v>1</v>
      </c>
      <c r="T196" s="33">
        <v>1</v>
      </c>
      <c r="U196" s="33">
        <v>1</v>
      </c>
      <c r="V196" s="33">
        <v>1</v>
      </c>
      <c r="W196" s="33">
        <v>1</v>
      </c>
      <c r="X196" s="33">
        <v>1</v>
      </c>
      <c r="Y196" s="33">
        <v>1</v>
      </c>
      <c r="Z196" s="33">
        <v>1</v>
      </c>
      <c r="AA196" s="33">
        <v>1</v>
      </c>
      <c r="AB196" s="33">
        <v>1</v>
      </c>
      <c r="AC196" s="33">
        <v>1</v>
      </c>
      <c r="AD196" s="33">
        <v>1</v>
      </c>
      <c r="AE196" s="33">
        <v>1</v>
      </c>
      <c r="AF196" s="33">
        <v>1</v>
      </c>
      <c r="AG196" s="33">
        <v>1</v>
      </c>
      <c r="AH196" s="33">
        <v>1</v>
      </c>
      <c r="AI196" s="33">
        <v>1</v>
      </c>
      <c r="AJ196" s="33">
        <v>1</v>
      </c>
      <c r="AK196" s="33">
        <v>1</v>
      </c>
      <c r="AL196" s="33">
        <v>1</v>
      </c>
      <c r="AM196" s="33">
        <v>1</v>
      </c>
      <c r="AN196" s="33">
        <v>1</v>
      </c>
      <c r="AO196" s="33">
        <v>1</v>
      </c>
      <c r="AP196" s="33">
        <v>1</v>
      </c>
      <c r="AQ196" s="33">
        <v>1</v>
      </c>
      <c r="AR196" s="33">
        <v>1</v>
      </c>
      <c r="AS196" s="33">
        <v>1</v>
      </c>
      <c r="AT196" s="33">
        <v>1</v>
      </c>
      <c r="AU196" s="33">
        <v>1</v>
      </c>
      <c r="AV196" s="33">
        <v>1</v>
      </c>
      <c r="AW196" s="33">
        <v>1</v>
      </c>
      <c r="AX196" s="33">
        <v>1</v>
      </c>
      <c r="AY196" s="33">
        <v>1</v>
      </c>
      <c r="AZ196" s="33">
        <v>1</v>
      </c>
      <c r="BA196" s="33">
        <v>1</v>
      </c>
      <c r="BB196" s="33">
        <v>1</v>
      </c>
      <c r="BC196" s="33">
        <v>1</v>
      </c>
      <c r="BD196" s="33">
        <v>1</v>
      </c>
      <c r="BE196" s="33">
        <v>1</v>
      </c>
      <c r="BF196" s="33">
        <v>1</v>
      </c>
      <c r="BG196" s="33">
        <v>1</v>
      </c>
      <c r="BH196" s="33">
        <v>1</v>
      </c>
      <c r="BI196" s="33">
        <v>1</v>
      </c>
      <c r="BJ196" s="33">
        <v>1</v>
      </c>
      <c r="BK196" s="33">
        <v>1</v>
      </c>
      <c r="BL196" s="33">
        <v>1</v>
      </c>
      <c r="BM196" s="33">
        <v>1</v>
      </c>
      <c r="BN196" s="33">
        <v>1</v>
      </c>
      <c r="BO196" s="33">
        <v>1</v>
      </c>
      <c r="BP196" s="60"/>
      <c r="BQ196" s="60"/>
      <c r="BR196" s="60"/>
      <c r="BS196" s="60"/>
    </row>
    <row r="197" spans="2:71" outlineLevel="1" x14ac:dyDescent="0.2">
      <c r="B197" s="2">
        <v>183</v>
      </c>
      <c r="C197" s="33"/>
      <c r="D197" s="33"/>
      <c r="E197" s="29" t="s">
        <v>233</v>
      </c>
      <c r="F197" s="32"/>
      <c r="G197" s="32">
        <f t="shared" si="33"/>
        <v>1</v>
      </c>
      <c r="H197" s="32">
        <f t="shared" si="34"/>
        <v>1</v>
      </c>
      <c r="I197" s="32">
        <f t="shared" si="34"/>
        <v>1</v>
      </c>
      <c r="J197" s="32">
        <f t="shared" si="34"/>
        <v>1</v>
      </c>
      <c r="K197" s="170"/>
      <c r="L197" s="174">
        <v>195</v>
      </c>
      <c r="N197" s="33">
        <v>1</v>
      </c>
      <c r="O197" s="33">
        <v>1</v>
      </c>
      <c r="P197" s="33">
        <v>1</v>
      </c>
      <c r="Q197" s="33">
        <v>1</v>
      </c>
      <c r="R197" s="33">
        <v>1</v>
      </c>
      <c r="S197" s="33">
        <v>1</v>
      </c>
      <c r="T197" s="33">
        <v>1</v>
      </c>
      <c r="U197" s="33">
        <v>1</v>
      </c>
      <c r="V197" s="33">
        <v>1</v>
      </c>
      <c r="W197" s="33">
        <v>1</v>
      </c>
      <c r="X197" s="33">
        <v>1</v>
      </c>
      <c r="Y197" s="33">
        <v>1</v>
      </c>
      <c r="Z197" s="33">
        <v>1</v>
      </c>
      <c r="AA197" s="33">
        <v>1</v>
      </c>
      <c r="AB197" s="33">
        <v>1</v>
      </c>
      <c r="AC197" s="33">
        <v>1</v>
      </c>
      <c r="AD197" s="33">
        <v>1</v>
      </c>
      <c r="AE197" s="33">
        <v>1</v>
      </c>
      <c r="AF197" s="33">
        <v>1</v>
      </c>
      <c r="AG197" s="33">
        <v>1</v>
      </c>
      <c r="AH197" s="33">
        <v>1</v>
      </c>
      <c r="AI197" s="33">
        <v>1</v>
      </c>
      <c r="AJ197" s="33">
        <v>1</v>
      </c>
      <c r="AK197" s="33">
        <v>1</v>
      </c>
      <c r="AL197" s="33">
        <v>1</v>
      </c>
      <c r="AM197" s="33">
        <v>1</v>
      </c>
      <c r="AN197" s="33">
        <v>1</v>
      </c>
      <c r="AO197" s="33">
        <v>1</v>
      </c>
      <c r="AP197" s="33">
        <v>1</v>
      </c>
      <c r="AQ197" s="33">
        <v>1</v>
      </c>
      <c r="AR197" s="33">
        <v>1</v>
      </c>
      <c r="AS197" s="33">
        <v>1</v>
      </c>
      <c r="AT197" s="33">
        <v>1</v>
      </c>
      <c r="AU197" s="33">
        <v>1</v>
      </c>
      <c r="AV197" s="33">
        <v>1</v>
      </c>
      <c r="AW197" s="33">
        <v>1</v>
      </c>
      <c r="AX197" s="33">
        <v>1</v>
      </c>
      <c r="AY197" s="33">
        <v>1</v>
      </c>
      <c r="AZ197" s="33">
        <v>1</v>
      </c>
      <c r="BA197" s="33">
        <v>1</v>
      </c>
      <c r="BB197" s="33">
        <v>1</v>
      </c>
      <c r="BC197" s="33">
        <v>1</v>
      </c>
      <c r="BD197" s="33">
        <v>1</v>
      </c>
      <c r="BE197" s="33">
        <v>1</v>
      </c>
      <c r="BF197" s="33">
        <v>1</v>
      </c>
      <c r="BG197" s="33">
        <v>1</v>
      </c>
      <c r="BH197" s="33">
        <v>1</v>
      </c>
      <c r="BI197" s="33">
        <v>1</v>
      </c>
      <c r="BJ197" s="33">
        <v>1</v>
      </c>
      <c r="BK197" s="33">
        <v>1</v>
      </c>
      <c r="BL197" s="33">
        <v>1</v>
      </c>
      <c r="BM197" s="33">
        <v>1</v>
      </c>
      <c r="BN197" s="33">
        <v>1</v>
      </c>
      <c r="BO197" s="33">
        <v>1</v>
      </c>
      <c r="BP197" s="60"/>
      <c r="BQ197" s="60"/>
      <c r="BR197" s="60"/>
      <c r="BS197" s="60"/>
    </row>
    <row r="198" spans="2:71" outlineLevel="1" x14ac:dyDescent="0.2">
      <c r="B198" s="2">
        <v>184</v>
      </c>
      <c r="C198" s="6"/>
      <c r="D198" s="6"/>
      <c r="E198" s="34" t="s">
        <v>220</v>
      </c>
      <c r="F198" s="17"/>
      <c r="G198" s="17">
        <f t="shared" si="33"/>
        <v>2722.7979999999998</v>
      </c>
      <c r="H198" s="17">
        <f t="shared" si="34"/>
        <v>2722.7979999999998</v>
      </c>
      <c r="I198" s="17">
        <f t="shared" si="34"/>
        <v>2722.7979999999998</v>
      </c>
      <c r="J198" s="17">
        <f t="shared" si="34"/>
        <v>2722.7979999999998</v>
      </c>
      <c r="K198" s="39"/>
      <c r="L198" s="174">
        <v>196</v>
      </c>
      <c r="N198" s="6">
        <v>2722.7979999999998</v>
      </c>
      <c r="O198" s="6">
        <v>2722.7979999999998</v>
      </c>
      <c r="P198" s="6">
        <v>2722.7979999999998</v>
      </c>
      <c r="Q198" s="6">
        <v>2722.7979999999998</v>
      </c>
      <c r="R198" s="6">
        <v>2722.7979999999998</v>
      </c>
      <c r="S198" s="6">
        <v>2722.7979999999998</v>
      </c>
      <c r="T198" s="6">
        <v>2722.7979999999998</v>
      </c>
      <c r="U198" s="6">
        <v>2722.7979999999998</v>
      </c>
      <c r="V198" s="6">
        <v>2722.7979999999998</v>
      </c>
      <c r="W198" s="6">
        <v>2722.7979999999998</v>
      </c>
      <c r="X198" s="6">
        <v>2722.7979999999998</v>
      </c>
      <c r="Y198" s="6">
        <v>2722.7979999999998</v>
      </c>
      <c r="Z198" s="6">
        <v>2722.7979999999998</v>
      </c>
      <c r="AA198" s="6">
        <v>2722.7979999999998</v>
      </c>
      <c r="AB198" s="6">
        <v>2722.7979999999998</v>
      </c>
      <c r="AC198" s="6">
        <v>2722.7979999999998</v>
      </c>
      <c r="AD198" s="6">
        <v>2722.7979999999998</v>
      </c>
      <c r="AE198" s="6">
        <v>2722.7979999999998</v>
      </c>
      <c r="AF198" s="6">
        <v>2722.7979999999998</v>
      </c>
      <c r="AG198" s="6">
        <v>2722.7979999999998</v>
      </c>
      <c r="AH198" s="6">
        <v>2722.7979999999998</v>
      </c>
      <c r="AI198" s="6">
        <v>2722.7979999999998</v>
      </c>
      <c r="AJ198" s="6">
        <v>2722.7979999999998</v>
      </c>
      <c r="AK198" s="6">
        <v>2722.7979999999998</v>
      </c>
      <c r="AL198" s="6">
        <v>2722.7979999999998</v>
      </c>
      <c r="AM198" s="6">
        <v>2722.7979999999998</v>
      </c>
      <c r="AN198" s="6">
        <v>2722.7979999999998</v>
      </c>
      <c r="AO198" s="6">
        <v>2722.7979999999998</v>
      </c>
      <c r="AP198" s="6">
        <v>2722.7979999999998</v>
      </c>
      <c r="AQ198" s="6">
        <v>2722.7979999999998</v>
      </c>
      <c r="AR198" s="6">
        <v>2722.7979999999998</v>
      </c>
      <c r="AS198" s="6">
        <v>2722.7979999999998</v>
      </c>
      <c r="AT198" s="6">
        <v>2722.7979999999998</v>
      </c>
      <c r="AU198" s="6">
        <v>2722.7979999999998</v>
      </c>
      <c r="AV198" s="6">
        <v>2722.7979999999998</v>
      </c>
      <c r="AW198" s="6">
        <v>2722.7979999999998</v>
      </c>
      <c r="AX198" s="6">
        <v>2722.7979999999998</v>
      </c>
      <c r="AY198" s="6">
        <v>2722.7979999999998</v>
      </c>
      <c r="AZ198" s="6">
        <v>2722.7979999999998</v>
      </c>
      <c r="BA198" s="6">
        <v>2722.7979999999998</v>
      </c>
      <c r="BB198" s="6">
        <v>2722.7979999999998</v>
      </c>
      <c r="BC198" s="6">
        <v>2722.7979999999998</v>
      </c>
      <c r="BD198" s="6">
        <v>2722.7979999999998</v>
      </c>
      <c r="BE198" s="6">
        <v>2722.7979999999998</v>
      </c>
      <c r="BF198" s="6">
        <v>2722.7979999999998</v>
      </c>
      <c r="BG198" s="6">
        <v>2722.7979999999998</v>
      </c>
      <c r="BH198" s="6">
        <v>2722.7979999999998</v>
      </c>
      <c r="BI198" s="6">
        <v>2722.7979999999998</v>
      </c>
      <c r="BJ198" s="6">
        <v>2722.7979999999998</v>
      </c>
      <c r="BK198" s="6">
        <v>2722.7979999999998</v>
      </c>
      <c r="BL198" s="6">
        <v>2722.7979999999998</v>
      </c>
      <c r="BM198" s="6">
        <v>2722.7979999999998</v>
      </c>
      <c r="BN198" s="6">
        <v>2722.7979999999998</v>
      </c>
      <c r="BO198" s="6">
        <v>2722.7979999999998</v>
      </c>
      <c r="BP198" s="60"/>
      <c r="BQ198" s="60"/>
      <c r="BR198" s="60"/>
      <c r="BS198" s="60"/>
    </row>
    <row r="199" spans="2:71" outlineLevel="1" x14ac:dyDescent="0.2">
      <c r="B199" s="2">
        <v>185</v>
      </c>
      <c r="C199" s="35"/>
      <c r="D199" s="35"/>
      <c r="E199" s="36" t="s">
        <v>221</v>
      </c>
      <c r="F199" s="32"/>
      <c r="G199" s="32">
        <f t="shared" si="33"/>
        <v>0.12859999999999999</v>
      </c>
      <c r="H199" s="32">
        <f t="shared" si="34"/>
        <v>0.12859999999999999</v>
      </c>
      <c r="I199" s="32">
        <f t="shared" si="34"/>
        <v>0.12859999999999999</v>
      </c>
      <c r="J199" s="32">
        <f t="shared" si="34"/>
        <v>0.12859999999999999</v>
      </c>
      <c r="K199" s="170"/>
      <c r="L199" s="174">
        <v>197</v>
      </c>
      <c r="N199" s="19">
        <v>0.12859999999999999</v>
      </c>
      <c r="O199" s="19">
        <v>0.12859999999999999</v>
      </c>
      <c r="P199" s="19">
        <v>0.12859999999999999</v>
      </c>
      <c r="Q199" s="19">
        <v>0.12859999999999999</v>
      </c>
      <c r="R199" s="19">
        <v>0.12859999999999999</v>
      </c>
      <c r="S199" s="19">
        <v>0.12859999999999999</v>
      </c>
      <c r="T199" s="19">
        <v>0.12859999999999999</v>
      </c>
      <c r="U199" s="19">
        <v>0.12859999999999999</v>
      </c>
      <c r="V199" s="19">
        <v>0.12859999999999999</v>
      </c>
      <c r="W199" s="19">
        <v>0.12859999999999999</v>
      </c>
      <c r="X199" s="19">
        <v>0.12859999999999999</v>
      </c>
      <c r="Y199" s="19">
        <v>0.12859999999999999</v>
      </c>
      <c r="Z199" s="19">
        <v>0.12859999999999999</v>
      </c>
      <c r="AA199" s="19">
        <v>0.12859999999999999</v>
      </c>
      <c r="AB199" s="19">
        <v>0.12859999999999999</v>
      </c>
      <c r="AC199" s="19">
        <v>0.12859999999999999</v>
      </c>
      <c r="AD199" s="19">
        <v>0.12859999999999999</v>
      </c>
      <c r="AE199" s="19">
        <v>0.12859999999999999</v>
      </c>
      <c r="AF199" s="19">
        <v>0.12859999999999999</v>
      </c>
      <c r="AG199" s="19">
        <v>0.12859999999999999</v>
      </c>
      <c r="AH199" s="19">
        <v>0.12859999999999999</v>
      </c>
      <c r="AI199" s="19">
        <v>0.12859999999999999</v>
      </c>
      <c r="AJ199" s="19">
        <v>0.12859999999999999</v>
      </c>
      <c r="AK199" s="19">
        <v>0.12859999999999999</v>
      </c>
      <c r="AL199" s="19">
        <v>0.12859999999999999</v>
      </c>
      <c r="AM199" s="19">
        <v>0.12859999999999999</v>
      </c>
      <c r="AN199" s="19">
        <v>0.12859999999999999</v>
      </c>
      <c r="AO199" s="19">
        <v>0.12859999999999999</v>
      </c>
      <c r="AP199" s="19">
        <v>0.12859999999999999</v>
      </c>
      <c r="AQ199" s="19">
        <v>0.12859999999999999</v>
      </c>
      <c r="AR199" s="19">
        <v>0.12859999999999999</v>
      </c>
      <c r="AS199" s="19">
        <v>0.12859999999999999</v>
      </c>
      <c r="AT199" s="19">
        <v>0.12859999999999999</v>
      </c>
      <c r="AU199" s="19">
        <v>0.12859999999999999</v>
      </c>
      <c r="AV199" s="19">
        <v>0.12859999999999999</v>
      </c>
      <c r="AW199" s="19">
        <v>0.12859999999999999</v>
      </c>
      <c r="AX199" s="19">
        <v>0.12859999999999999</v>
      </c>
      <c r="AY199" s="19">
        <v>0.12859999999999999</v>
      </c>
      <c r="AZ199" s="19">
        <v>0.12859999999999999</v>
      </c>
      <c r="BA199" s="19">
        <v>0.12859999999999999</v>
      </c>
      <c r="BB199" s="19">
        <v>0.12859999999999999</v>
      </c>
      <c r="BC199" s="19">
        <v>0.12859999999999999</v>
      </c>
      <c r="BD199" s="19">
        <v>0.12859999999999999</v>
      </c>
      <c r="BE199" s="19">
        <v>0.12859999999999999</v>
      </c>
      <c r="BF199" s="19">
        <v>0.12859999999999999</v>
      </c>
      <c r="BG199" s="19">
        <v>0.12859999999999999</v>
      </c>
      <c r="BH199" s="19">
        <v>0.12859999999999999</v>
      </c>
      <c r="BI199" s="19">
        <v>0.12859999999999999</v>
      </c>
      <c r="BJ199" s="19">
        <v>0.12859999999999999</v>
      </c>
      <c r="BK199" s="19">
        <v>0.12859999999999999</v>
      </c>
      <c r="BL199" s="19">
        <v>0.12859999999999999</v>
      </c>
      <c r="BM199" s="19">
        <v>0.12859999999999999</v>
      </c>
      <c r="BN199" s="19">
        <v>0.12859999999999999</v>
      </c>
      <c r="BO199" s="19">
        <v>0.12859999999999999</v>
      </c>
      <c r="BP199" s="60"/>
      <c r="BQ199" s="60"/>
      <c r="BR199" s="60"/>
      <c r="BS199" s="60"/>
    </row>
    <row r="200" spans="2:71" outlineLevel="1" x14ac:dyDescent="0.2">
      <c r="B200" s="2">
        <v>186</v>
      </c>
      <c r="C200" s="33"/>
      <c r="D200" s="33"/>
      <c r="E200" s="29"/>
      <c r="F200" s="32"/>
      <c r="G200" s="32"/>
      <c r="H200" s="32"/>
      <c r="I200" s="32"/>
      <c r="J200" s="32"/>
      <c r="K200" s="170"/>
      <c r="L200" s="174">
        <v>198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 s="60"/>
      <c r="BQ200" s="60"/>
      <c r="BR200" s="60"/>
      <c r="BS200" s="60"/>
    </row>
    <row r="201" spans="2:71" outlineLevel="1" x14ac:dyDescent="0.2">
      <c r="B201" s="2">
        <v>187</v>
      </c>
      <c r="E201"/>
      <c r="L201" s="174">
        <v>199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 s="60"/>
      <c r="BQ201" s="60"/>
      <c r="BR201" s="60"/>
      <c r="BS201" s="60"/>
    </row>
    <row r="202" spans="2:71" outlineLevel="1" x14ac:dyDescent="0.2">
      <c r="B202" s="2">
        <v>188</v>
      </c>
      <c r="E202"/>
      <c r="L202" s="174">
        <v>200</v>
      </c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 s="60"/>
      <c r="BQ202" s="60"/>
      <c r="BR202" s="60"/>
      <c r="BS202" s="60"/>
    </row>
    <row r="203" spans="2:71" outlineLevel="1" x14ac:dyDescent="0.2">
      <c r="B203" s="2">
        <v>189</v>
      </c>
      <c r="C203" s="8" t="s">
        <v>236</v>
      </c>
      <c r="D203" s="8"/>
      <c r="E203"/>
      <c r="L203" s="174">
        <v>201</v>
      </c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 s="60"/>
      <c r="BQ203" s="60"/>
      <c r="BR203" s="60"/>
      <c r="BS203" s="60"/>
    </row>
    <row r="204" spans="2:71" outlineLevel="1" x14ac:dyDescent="0.2">
      <c r="B204" s="2">
        <v>190</v>
      </c>
      <c r="E204"/>
      <c r="L204" s="174">
        <v>202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 s="60"/>
      <c r="BQ204" s="60"/>
      <c r="BR204" s="60"/>
      <c r="BS204" s="60"/>
    </row>
    <row r="205" spans="2:71" outlineLevel="1" x14ac:dyDescent="0.2">
      <c r="B205" s="2">
        <v>191</v>
      </c>
      <c r="E205" t="s">
        <v>215</v>
      </c>
      <c r="F205" s="31"/>
      <c r="G205" s="31">
        <f t="shared" ref="G205:G222" si="35">HLOOKUP($E$3,$M$3:$BU$269,L205,FALSE)</f>
        <v>1</v>
      </c>
      <c r="H205" s="30">
        <v>1</v>
      </c>
      <c r="I205" s="30">
        <v>1</v>
      </c>
      <c r="J205" s="30">
        <v>1</v>
      </c>
      <c r="K205" s="171"/>
      <c r="L205" s="174">
        <v>203</v>
      </c>
      <c r="N205" s="31">
        <v>1</v>
      </c>
      <c r="O205" s="31">
        <v>1</v>
      </c>
      <c r="P205" s="31">
        <v>1</v>
      </c>
      <c r="Q205" s="31">
        <v>1</v>
      </c>
      <c r="R205" s="31">
        <v>1</v>
      </c>
      <c r="S205" s="31">
        <v>1</v>
      </c>
      <c r="T205" s="31">
        <v>1</v>
      </c>
      <c r="U205" s="31">
        <v>1</v>
      </c>
      <c r="V205" s="31">
        <v>1</v>
      </c>
      <c r="W205" s="31">
        <v>1</v>
      </c>
      <c r="X205" s="31">
        <v>1</v>
      </c>
      <c r="Y205" s="31">
        <v>1</v>
      </c>
      <c r="Z205" s="31">
        <v>1</v>
      </c>
      <c r="AA205" s="31">
        <v>1</v>
      </c>
      <c r="AB205" s="31">
        <v>1</v>
      </c>
      <c r="AC205" s="31">
        <v>1</v>
      </c>
      <c r="AD205" s="31">
        <v>1</v>
      </c>
      <c r="AE205" s="31">
        <v>1</v>
      </c>
      <c r="AF205" s="31">
        <v>1</v>
      </c>
      <c r="AG205" s="31">
        <v>1</v>
      </c>
      <c r="AH205" s="31">
        <v>1</v>
      </c>
      <c r="AI205" s="31">
        <v>1</v>
      </c>
      <c r="AJ205" s="31">
        <v>1</v>
      </c>
      <c r="AK205" s="31">
        <v>1</v>
      </c>
      <c r="AL205" s="31">
        <v>1</v>
      </c>
      <c r="AM205" s="31">
        <v>1</v>
      </c>
      <c r="AN205" s="31">
        <v>1</v>
      </c>
      <c r="AO205" s="31">
        <v>1</v>
      </c>
      <c r="AP205" s="31">
        <v>1</v>
      </c>
      <c r="AQ205" s="31">
        <v>1</v>
      </c>
      <c r="AR205" s="31">
        <v>1</v>
      </c>
      <c r="AS205" s="31">
        <v>1</v>
      </c>
      <c r="AT205" s="31">
        <v>1</v>
      </c>
      <c r="AU205" s="31">
        <v>1</v>
      </c>
      <c r="AV205" s="31">
        <v>1</v>
      </c>
      <c r="AW205" s="31">
        <v>1</v>
      </c>
      <c r="AX205" s="31">
        <v>1</v>
      </c>
      <c r="AY205" s="31">
        <v>1</v>
      </c>
      <c r="AZ205" s="31">
        <v>1</v>
      </c>
      <c r="BA205" s="31">
        <v>1</v>
      </c>
      <c r="BB205" s="31">
        <v>1</v>
      </c>
      <c r="BC205" s="31">
        <v>1</v>
      </c>
      <c r="BD205" s="31">
        <v>1</v>
      </c>
      <c r="BE205" s="31">
        <v>1</v>
      </c>
      <c r="BF205" s="31">
        <v>1</v>
      </c>
      <c r="BG205" s="31">
        <v>1</v>
      </c>
      <c r="BH205" s="31">
        <v>1</v>
      </c>
      <c r="BI205" s="31">
        <v>1</v>
      </c>
      <c r="BJ205" s="31">
        <v>1</v>
      </c>
      <c r="BK205" s="31">
        <v>1</v>
      </c>
      <c r="BL205" s="31">
        <v>1</v>
      </c>
      <c r="BM205" s="31">
        <v>1</v>
      </c>
      <c r="BN205" s="31">
        <v>1</v>
      </c>
      <c r="BO205" s="31">
        <v>1</v>
      </c>
      <c r="BP205" s="60"/>
      <c r="BQ205" s="60"/>
      <c r="BR205" s="60"/>
      <c r="BS205" s="60"/>
    </row>
    <row r="206" spans="2:71" outlineLevel="1" x14ac:dyDescent="0.2">
      <c r="B206" s="2">
        <v>192</v>
      </c>
      <c r="E206" t="s">
        <v>216</v>
      </c>
      <c r="F206" s="31"/>
      <c r="G206" s="31">
        <f t="shared" si="35"/>
        <v>-0.14046868787682512</v>
      </c>
      <c r="H206" s="31">
        <v>-0.16186285355222166</v>
      </c>
      <c r="I206" s="31">
        <f t="shared" ref="I206:J209" si="36">LN(I152/I184)</f>
        <v>-0.1646975331062214</v>
      </c>
      <c r="J206" s="31">
        <f t="shared" si="36"/>
        <v>-0.18936707433960875</v>
      </c>
      <c r="K206" s="171"/>
      <c r="L206" s="174">
        <v>204</v>
      </c>
      <c r="N206" s="31">
        <v>-0.27860566517288737</v>
      </c>
      <c r="O206" s="31">
        <v>-4.6809245710585881E-2</v>
      </c>
      <c r="P206" s="31">
        <v>-0.10662785721160657</v>
      </c>
      <c r="Q206" s="31">
        <v>-0.18607902535105175</v>
      </c>
      <c r="R206" s="31">
        <v>-0.23846537992458341</v>
      </c>
      <c r="S206" s="31">
        <v>-0.10812030304492842</v>
      </c>
      <c r="T206" s="31">
        <v>-0.1710653985305553</v>
      </c>
      <c r="U206" s="31">
        <v>-0.11966441263663993</v>
      </c>
      <c r="V206" s="31">
        <v>-0.27089216138360495</v>
      </c>
      <c r="W206" s="31">
        <v>-0.30187400455893615</v>
      </c>
      <c r="X206" s="31">
        <v>-0.28335860580943817</v>
      </c>
      <c r="Y206" s="31">
        <v>-0.14046868787682512</v>
      </c>
      <c r="Z206" s="31">
        <v>-0.30187400455893615</v>
      </c>
      <c r="AA206" s="31">
        <v>-7.2199809819999752E-2</v>
      </c>
      <c r="AB206" s="31">
        <v>-0.14648825179982586</v>
      </c>
      <c r="AC206" s="31">
        <v>-0.30187400455893615</v>
      </c>
      <c r="AD206" s="31">
        <v>-0.12312560898949541</v>
      </c>
      <c r="AE206" s="31">
        <v>-0.10662785721160657</v>
      </c>
      <c r="AF206" s="31">
        <v>-0.11966441263663993</v>
      </c>
      <c r="AG206" s="31">
        <v>-0.23846537992458341</v>
      </c>
      <c r="AH206" s="31">
        <v>-0.25873691434129326</v>
      </c>
      <c r="AI206" s="31">
        <v>-0.11966441263663993</v>
      </c>
      <c r="AJ206" s="31">
        <v>-2.7207795183724143E-2</v>
      </c>
      <c r="AK206" s="31">
        <v>-2.7207795183724143E-2</v>
      </c>
      <c r="AL206" s="31">
        <v>-0.22354633258848983</v>
      </c>
      <c r="AM206" s="31">
        <v>-0.27089216138360495</v>
      </c>
      <c r="AN206" s="31">
        <v>-0.21483205936941471</v>
      </c>
      <c r="AO206" s="31">
        <v>-7.1467530530642809E-2</v>
      </c>
      <c r="AP206" s="31">
        <v>-0.12666167153667149</v>
      </c>
      <c r="AQ206" s="31">
        <v>-0.13562498907573281</v>
      </c>
      <c r="AR206" s="31">
        <v>-0.14648825179982586</v>
      </c>
      <c r="AS206" s="31">
        <v>-0.23846537992458341</v>
      </c>
      <c r="AT206" s="31">
        <v>-0.24722716024268754</v>
      </c>
      <c r="AU206" s="31">
        <v>-0.10812030304492842</v>
      </c>
      <c r="AV206" s="31">
        <v>-0.10812030304492842</v>
      </c>
      <c r="AW206" s="31">
        <v>-4.9600284103159489E-2</v>
      </c>
      <c r="AX206" s="31">
        <v>-0.15610521212694589</v>
      </c>
      <c r="AY206" s="31">
        <v>-0.25873691434129326</v>
      </c>
      <c r="AZ206" s="31">
        <v>-0.24722716024268754</v>
      </c>
      <c r="BA206" s="31">
        <v>-0.27860566517288737</v>
      </c>
      <c r="BB206" s="31">
        <v>3.3482491245442954E-2</v>
      </c>
      <c r="BC206" s="31">
        <v>-4.6809245710585881E-2</v>
      </c>
      <c r="BD206" s="31">
        <v>3.3482491245442954E-2</v>
      </c>
      <c r="BE206" s="31">
        <v>-0.11170961529735104</v>
      </c>
      <c r="BF206" s="31">
        <v>-0.10662785721160657</v>
      </c>
      <c r="BG206" s="31">
        <v>-0.10662785721160657</v>
      </c>
      <c r="BH206" s="31">
        <v>-0.17598874993483299</v>
      </c>
      <c r="BI206" s="31">
        <v>-0.27860566517288737</v>
      </c>
      <c r="BJ206" s="31">
        <v>-0.21483205936941471</v>
      </c>
      <c r="BK206" s="31">
        <v>-0.10812030304492842</v>
      </c>
      <c r="BL206" s="31">
        <v>-0.11829373944670619</v>
      </c>
      <c r="BM206" s="31">
        <v>-1.7953406826544966E-2</v>
      </c>
      <c r="BN206" s="31">
        <v>-7.1467530530642809E-2</v>
      </c>
      <c r="BO206" s="31">
        <v>-0.20947766820792882</v>
      </c>
      <c r="BP206" s="60"/>
      <c r="BQ206" s="60"/>
      <c r="BR206" s="60"/>
      <c r="BS206" s="60"/>
    </row>
    <row r="207" spans="2:71" outlineLevel="1" x14ac:dyDescent="0.2">
      <c r="B207" s="2">
        <v>193</v>
      </c>
      <c r="E207" t="s">
        <v>217</v>
      </c>
      <c r="F207" s="31"/>
      <c r="G207" s="31">
        <f t="shared" si="35"/>
        <v>-8.0629010520166713E-3</v>
      </c>
      <c r="H207" s="31">
        <v>9.7218497620364295E-4</v>
      </c>
      <c r="I207" s="31">
        <f t="shared" si="36"/>
        <v>8.6940706635317798E-3</v>
      </c>
      <c r="J207" s="31">
        <f t="shared" si="36"/>
        <v>2.0933468444947305E-2</v>
      </c>
      <c r="K207" s="171"/>
      <c r="L207" s="174">
        <v>205</v>
      </c>
      <c r="N207" s="31">
        <v>2.8373485267547336</v>
      </c>
      <c r="O207" s="31">
        <v>-1.6298637291383076</v>
      </c>
      <c r="P207" s="31">
        <v>-3.6686249020328088</v>
      </c>
      <c r="Q207" s="31">
        <v>-0.52400919553113356</v>
      </c>
      <c r="R207" s="31">
        <v>8.6765978973477362E-2</v>
      </c>
      <c r="S207" s="31">
        <v>-0.72535764543240133</v>
      </c>
      <c r="T207" s="31">
        <v>-2.134912700126844</v>
      </c>
      <c r="U207" s="31">
        <v>-3.9468748766724184</v>
      </c>
      <c r="V207" s="31">
        <v>-3.1874050531814002</v>
      </c>
      <c r="W207" s="31">
        <v>-1.6098686391232977</v>
      </c>
      <c r="X207" s="31">
        <v>1.0247791313879091</v>
      </c>
      <c r="Y207" s="31">
        <v>-8.0629010520166713E-3</v>
      </c>
      <c r="Z207" s="31">
        <v>0.36628278554424937</v>
      </c>
      <c r="AA207" s="31">
        <v>-1.2054293744667055</v>
      </c>
      <c r="AB207" s="31">
        <v>-0.94808605463587836</v>
      </c>
      <c r="AC207" s="31">
        <v>-0.70456955617227213</v>
      </c>
      <c r="AD207" s="31">
        <v>-1.0430788890722063</v>
      </c>
      <c r="AE207" s="31">
        <v>-2.8272602005162248</v>
      </c>
      <c r="AF207" s="31">
        <v>-0.2760347074978306</v>
      </c>
      <c r="AG207" s="31">
        <v>-1.6700891309226504</v>
      </c>
      <c r="AH207" s="31">
        <v>-1.0119330550104397</v>
      </c>
      <c r="AI207" s="31">
        <v>-3.1647454734001279</v>
      </c>
      <c r="AJ207" s="31">
        <v>-3.9045193647137655</v>
      </c>
      <c r="AK207" s="31">
        <v>-2.4199316551591412</v>
      </c>
      <c r="AL207" s="31">
        <v>3.1350477150008618</v>
      </c>
      <c r="AM207" s="31">
        <v>1.7482553086638126</v>
      </c>
      <c r="AN207" s="31">
        <v>-1.0436159940891465</v>
      </c>
      <c r="AO207" s="31">
        <v>-0.81138066074326864</v>
      </c>
      <c r="AP207" s="31">
        <v>-1.7445837907149202</v>
      </c>
      <c r="AQ207" s="31">
        <v>-1.4692052353256801</v>
      </c>
      <c r="AR207" s="31">
        <v>0.96866300409876605</v>
      </c>
      <c r="AS207" s="31">
        <v>-0.38200956600137148</v>
      </c>
      <c r="AT207" s="31">
        <v>-0.32566264249760302</v>
      </c>
      <c r="AU207" s="31">
        <v>-7.2074907613788125E-2</v>
      </c>
      <c r="AV207" s="31">
        <v>-1.8423425936022868</v>
      </c>
      <c r="AW207" s="31">
        <v>-0.82697635545888115</v>
      </c>
      <c r="AX207" s="31">
        <v>-2.3645774684313192</v>
      </c>
      <c r="AY207" s="31">
        <v>0.18981215621307354</v>
      </c>
      <c r="AZ207" s="31">
        <v>-1.587176722340756</v>
      </c>
      <c r="BA207" s="31">
        <v>-2.0345356471633713E-2</v>
      </c>
      <c r="BB207" s="31">
        <v>-1.687495569553904</v>
      </c>
      <c r="BC207" s="31">
        <v>-0.6219563199292113</v>
      </c>
      <c r="BD207" s="31">
        <v>-2.6688932304704354</v>
      </c>
      <c r="BE207" s="31">
        <v>-2.3304410844080801</v>
      </c>
      <c r="BF207" s="31">
        <v>-3.0693674026286701</v>
      </c>
      <c r="BG207" s="31">
        <v>-0.10235314434713834</v>
      </c>
      <c r="BH207" s="31">
        <v>-2.0209889538085295</v>
      </c>
      <c r="BI207" s="31">
        <v>2.5256694867205178</v>
      </c>
      <c r="BJ207" s="31">
        <v>-1.4140206592583398</v>
      </c>
      <c r="BK207" s="31">
        <v>-0.901264595491158</v>
      </c>
      <c r="BL207" s="31">
        <v>-2.7045451544489207</v>
      </c>
      <c r="BM207" s="31">
        <v>-0.94361994895828238</v>
      </c>
      <c r="BN207" s="31">
        <v>0.93792875173857049</v>
      </c>
      <c r="BO207" s="31">
        <v>0.57831518471778876</v>
      </c>
      <c r="BP207" s="60"/>
      <c r="BQ207" s="60"/>
      <c r="BR207" s="60"/>
      <c r="BS207" s="60"/>
    </row>
    <row r="208" spans="2:71" outlineLevel="1" x14ac:dyDescent="0.2">
      <c r="B208" s="2">
        <v>194</v>
      </c>
      <c r="E208" t="s">
        <v>218</v>
      </c>
      <c r="F208" s="31"/>
      <c r="G208" s="31">
        <f t="shared" si="35"/>
        <v>-9.3016900672931627E-2</v>
      </c>
      <c r="H208" s="31">
        <v>-9.3016900672931627E-2</v>
      </c>
      <c r="I208" s="31">
        <f t="shared" si="36"/>
        <v>-9.3016900672931627E-2</v>
      </c>
      <c r="J208" s="31">
        <f t="shared" si="36"/>
        <v>-9.3016900672931627E-2</v>
      </c>
      <c r="K208" s="171"/>
      <c r="L208" s="174">
        <v>206</v>
      </c>
      <c r="N208" s="31">
        <v>2.8739128809447472</v>
      </c>
      <c r="O208" s="31">
        <v>-1.9240660259473197</v>
      </c>
      <c r="P208" s="31">
        <v>-3.6780697330692242</v>
      </c>
      <c r="Q208" s="31">
        <v>-0.45318585197698569</v>
      </c>
      <c r="R208" s="31">
        <v>9.5436827819632281E-2</v>
      </c>
      <c r="S208" s="31">
        <v>-1.0821889109311928</v>
      </c>
      <c r="T208" s="31">
        <v>-2.1564147945557934</v>
      </c>
      <c r="U208" s="31">
        <v>-3.6602293644396093</v>
      </c>
      <c r="V208" s="31">
        <v>-3.810128106229052</v>
      </c>
      <c r="W208" s="31">
        <v>-1.6601596964395595</v>
      </c>
      <c r="X208" s="31">
        <v>0.77695191967253319</v>
      </c>
      <c r="Y208" s="31">
        <v>-9.3016900672931627E-2</v>
      </c>
      <c r="Z208" s="31">
        <v>0.6433089907071281</v>
      </c>
      <c r="AA208" s="31">
        <v>-1.5879794047418916</v>
      </c>
      <c r="AB208" s="31">
        <v>-0.92914067137276812</v>
      </c>
      <c r="AC208" s="31">
        <v>-0.87814091403536998</v>
      </c>
      <c r="AD208" s="31">
        <v>-1.0840204603001919</v>
      </c>
      <c r="AE208" s="31">
        <v>-2.9069280489595708</v>
      </c>
      <c r="AF208" s="31">
        <v>-0.51148940631299422</v>
      </c>
      <c r="AG208" s="31">
        <v>-1.6035128374834962</v>
      </c>
      <c r="AH208" s="31">
        <v>-0.47723225922383888</v>
      </c>
      <c r="AI208" s="31">
        <v>-2.7252164665921241</v>
      </c>
      <c r="AJ208" s="31">
        <v>-3.8088205746620147</v>
      </c>
      <c r="AK208" s="31">
        <v>-2.1549638511882216</v>
      </c>
      <c r="AL208" s="31">
        <v>2.9854753636729074</v>
      </c>
      <c r="AM208" s="31">
        <v>1.4813413212788484</v>
      </c>
      <c r="AN208" s="31">
        <v>-1.6413024649839103</v>
      </c>
      <c r="AO208" s="31">
        <v>-0.85034778702013525</v>
      </c>
      <c r="AP208" s="31">
        <v>-1.9179726682212965</v>
      </c>
      <c r="AQ208" s="31">
        <v>-1.5956516579954414</v>
      </c>
      <c r="AR208" s="31">
        <v>0.7344644769863482</v>
      </c>
      <c r="AS208" s="31">
        <v>-0.57214000217893901</v>
      </c>
      <c r="AT208" s="31">
        <v>-0.5229201017187044</v>
      </c>
      <c r="AU208" s="31">
        <v>-0.24820742255487613</v>
      </c>
      <c r="AV208" s="31">
        <v>-1.8913869517241604</v>
      </c>
      <c r="AW208" s="31">
        <v>-0.91374858324057917</v>
      </c>
      <c r="AX208" s="31">
        <v>-2.5519779067645927</v>
      </c>
      <c r="AY208" s="31">
        <v>9.6516073505404171E-2</v>
      </c>
      <c r="AZ208" s="31">
        <v>-1.8614368334130913</v>
      </c>
      <c r="BA208" s="31">
        <v>-0.34658615620614708</v>
      </c>
      <c r="BB208" s="31">
        <v>-1.9739680734835605</v>
      </c>
      <c r="BC208" s="31">
        <v>-0.79191076528781146</v>
      </c>
      <c r="BD208" s="31">
        <v>-2.8486361302161929</v>
      </c>
      <c r="BE208" s="31">
        <v>-2.1645337829376641</v>
      </c>
      <c r="BF208" s="31">
        <v>-2.7192212976548094</v>
      </c>
      <c r="BG208" s="31">
        <v>-0.44235866217505515</v>
      </c>
      <c r="BH208" s="31">
        <v>-1.9636749635976791</v>
      </c>
      <c r="BI208" s="31">
        <v>2.6769238234600059</v>
      </c>
      <c r="BJ208" s="31">
        <v>-2.2219802541297442</v>
      </c>
      <c r="BK208" s="31">
        <v>-1.1959568622468233</v>
      </c>
      <c r="BL208" s="31">
        <v>-2.8886955722740177</v>
      </c>
      <c r="BM208" s="31">
        <v>-1.2964831671529458</v>
      </c>
      <c r="BN208" s="31">
        <v>0.6806684420327711</v>
      </c>
      <c r="BO208" s="31">
        <v>0.51915462763214681</v>
      </c>
      <c r="BP208" s="60"/>
      <c r="BQ208" s="60"/>
      <c r="BR208" s="60"/>
      <c r="BS208" s="60"/>
    </row>
    <row r="209" spans="1:140" outlineLevel="1" x14ac:dyDescent="0.2">
      <c r="B209" s="2">
        <v>195</v>
      </c>
      <c r="E209" t="s">
        <v>219</v>
      </c>
      <c r="F209" s="31"/>
      <c r="G209" s="31">
        <f t="shared" si="35"/>
        <v>-0.2926513388399255</v>
      </c>
      <c r="H209" s="31">
        <v>-0.26379822421742416</v>
      </c>
      <c r="I209" s="31">
        <f t="shared" si="36"/>
        <v>-0.28766826298825943</v>
      </c>
      <c r="J209" s="31">
        <f t="shared" si="36"/>
        <v>-0.29315714898379069</v>
      </c>
      <c r="K209" s="171"/>
      <c r="L209" s="174">
        <v>207</v>
      </c>
      <c r="N209" s="31">
        <v>2.7918751586240611</v>
      </c>
      <c r="O209" s="31">
        <v>-1.8389170177301406</v>
      </c>
      <c r="P209" s="31">
        <v>-4.0158991925366783</v>
      </c>
      <c r="Q209" s="31">
        <v>-0.55716189363043644</v>
      </c>
      <c r="R209" s="31">
        <v>-9.9653483567905432E-2</v>
      </c>
      <c r="S209" s="31">
        <v>-1.2360230939375405</v>
      </c>
      <c r="T209" s="31">
        <v>-2.4309044792220207</v>
      </c>
      <c r="U209" s="31">
        <v>-4.2977406787172638</v>
      </c>
      <c r="V209" s="31">
        <v>-3.999558805631851</v>
      </c>
      <c r="W209" s="31">
        <v>-1.9609413042850428</v>
      </c>
      <c r="X209" s="31">
        <v>0.77443349571997622</v>
      </c>
      <c r="Y209" s="31">
        <v>-0.2926513388399255</v>
      </c>
      <c r="Z209" s="31">
        <v>0.24326271635000307</v>
      </c>
      <c r="AA209" s="31">
        <v>-1.6693164041891384</v>
      </c>
      <c r="AB209" s="31">
        <v>-0.96230672866776001</v>
      </c>
      <c r="AC209" s="31">
        <v>-1.1080853355678335</v>
      </c>
      <c r="AD209" s="31">
        <v>-0.99892598209785077</v>
      </c>
      <c r="AE209" s="31">
        <v>-3.1545175829308665</v>
      </c>
      <c r="AF209" s="31">
        <v>-0.67168239466482937</v>
      </c>
      <c r="AG209" s="31">
        <v>-1.8731655712743041</v>
      </c>
      <c r="AH209" s="31">
        <v>-1.2016053277241427</v>
      </c>
      <c r="AI209" s="31">
        <v>-3.0915038200738181</v>
      </c>
      <c r="AJ209" s="31">
        <v>-4.4457224606181596</v>
      </c>
      <c r="AK209" s="31">
        <v>-2.4787511604278598</v>
      </c>
      <c r="AL209" s="31">
        <v>3.1358336712470134</v>
      </c>
      <c r="AM209" s="31">
        <v>1.489044276370123</v>
      </c>
      <c r="AN209" s="31">
        <v>-1.7457612312206863</v>
      </c>
      <c r="AO209" s="31">
        <v>-0.88846273661921549</v>
      </c>
      <c r="AP209" s="31">
        <v>-1.9416801588606023</v>
      </c>
      <c r="AQ209" s="31">
        <v>-1.7073593126443698</v>
      </c>
      <c r="AR209" s="31">
        <v>0.65582063484032005</v>
      </c>
      <c r="AS209" s="31">
        <v>-0.54787485498709532</v>
      </c>
      <c r="AT209" s="31">
        <v>-0.69415699166995382</v>
      </c>
      <c r="AU209" s="31">
        <v>-0.2731516657949869</v>
      </c>
      <c r="AV209" s="31">
        <v>-1.8275620711332488</v>
      </c>
      <c r="AW209" s="31">
        <v>-1.1134343128456596</v>
      </c>
      <c r="AX209" s="31">
        <v>-2.6722741971931723</v>
      </c>
      <c r="AY209" s="31">
        <v>2.2872205203031872E-3</v>
      </c>
      <c r="AZ209" s="31">
        <v>-1.8318521116989048</v>
      </c>
      <c r="BA209" s="31">
        <v>-0.42711734263755874</v>
      </c>
      <c r="BB209" s="31">
        <v>-2.2104622211398195</v>
      </c>
      <c r="BC209" s="31">
        <v>-0.99859814967789473</v>
      </c>
      <c r="BD209" s="31">
        <v>-2.9585932823471341</v>
      </c>
      <c r="BE209" s="31">
        <v>-2.7852846727299205</v>
      </c>
      <c r="BF209" s="31">
        <v>-3.0183453932397191</v>
      </c>
      <c r="BG209" s="31">
        <v>-0.55590276172314568</v>
      </c>
      <c r="BH209" s="31">
        <v>-2.2100345452402643</v>
      </c>
      <c r="BI209" s="31">
        <v>2.6560152510281934</v>
      </c>
      <c r="BJ209" s="31">
        <v>-2.4293923466233491</v>
      </c>
      <c r="BK209" s="31">
        <v>-1.4881732991042493</v>
      </c>
      <c r="BL209" s="31">
        <v>-2.6717514411206951</v>
      </c>
      <c r="BM209" s="31">
        <v>-1.3194440521494017</v>
      </c>
      <c r="BN209" s="31">
        <v>0.68524250953911803</v>
      </c>
      <c r="BO209" s="31">
        <v>0.54119223075549561</v>
      </c>
      <c r="BP209" s="60"/>
      <c r="BQ209" s="60"/>
      <c r="BR209" s="60"/>
      <c r="BS209" s="60"/>
    </row>
    <row r="210" spans="1:140" outlineLevel="1" x14ac:dyDescent="0.2">
      <c r="B210" s="2">
        <v>196</v>
      </c>
      <c r="E210" t="s">
        <v>224</v>
      </c>
      <c r="F210" s="31"/>
      <c r="G210" s="31">
        <f t="shared" si="35"/>
        <v>9.8657261369184592E-3</v>
      </c>
      <c r="H210" s="31">
        <v>1.3099791680033978E-2</v>
      </c>
      <c r="I210" s="31">
        <f t="shared" ref="I210:J213" si="37">I206*I206/2</f>
        <v>1.3562638705637446E-2</v>
      </c>
      <c r="J210" s="31">
        <f t="shared" si="37"/>
        <v>1.7929944421971454E-2</v>
      </c>
      <c r="K210" s="171"/>
      <c r="L210" s="174">
        <v>208</v>
      </c>
      <c r="N210" s="31">
        <v>3.8810558333213514E-2</v>
      </c>
      <c r="O210" s="31">
        <v>1.0955527419970015E-3</v>
      </c>
      <c r="P210" s="31">
        <v>5.6847499667693801E-3</v>
      </c>
      <c r="Q210" s="31">
        <v>1.7312701837798681E-2</v>
      </c>
      <c r="R210" s="31">
        <v>2.8432868711287956E-2</v>
      </c>
      <c r="S210" s="31">
        <v>5.8449999652635792E-3</v>
      </c>
      <c r="T210" s="31">
        <v>1.4631685287208856E-2</v>
      </c>
      <c r="U210" s="31">
        <v>7.1597858258360151E-3</v>
      </c>
      <c r="V210" s="31">
        <v>3.669128154954053E-2</v>
      </c>
      <c r="W210" s="31">
        <v>4.5563957314224302E-2</v>
      </c>
      <c r="X210" s="31">
        <v>4.0146049743134286E-2</v>
      </c>
      <c r="Y210" s="31">
        <v>9.8657261369184592E-3</v>
      </c>
      <c r="Z210" s="31">
        <v>4.5563957314224302E-2</v>
      </c>
      <c r="AA210" s="31">
        <v>2.6064062690220663E-3</v>
      </c>
      <c r="AB210" s="31">
        <v>1.0729403957684592E-2</v>
      </c>
      <c r="AC210" s="31">
        <v>4.5563957314224302E-2</v>
      </c>
      <c r="AD210" s="31">
        <v>7.5799577945170572E-3</v>
      </c>
      <c r="AE210" s="31">
        <v>5.6847499667693801E-3</v>
      </c>
      <c r="AF210" s="31">
        <v>7.1597858258360151E-3</v>
      </c>
      <c r="AG210" s="31">
        <v>2.8432868711287956E-2</v>
      </c>
      <c r="AH210" s="31">
        <v>3.3472395421426861E-2</v>
      </c>
      <c r="AI210" s="31">
        <v>7.1597858258360151E-3</v>
      </c>
      <c r="AJ210" s="31">
        <v>3.7013205937974137E-4</v>
      </c>
      <c r="AK210" s="31">
        <v>3.7013205937974137E-4</v>
      </c>
      <c r="AL210" s="31">
        <v>2.4986481406881856E-2</v>
      </c>
      <c r="AM210" s="31">
        <v>3.669128154954053E-2</v>
      </c>
      <c r="AN210" s="31">
        <v>2.3076406866451862E-2</v>
      </c>
      <c r="AO210" s="31">
        <v>2.5538039600741811E-3</v>
      </c>
      <c r="AP210" s="31">
        <v>8.0215895182318281E-3</v>
      </c>
      <c r="AQ210" s="31">
        <v>9.1970688308963214E-3</v>
      </c>
      <c r="AR210" s="31">
        <v>1.0729403957684592E-2</v>
      </c>
      <c r="AS210" s="31">
        <v>2.8432868711287956E-2</v>
      </c>
      <c r="AT210" s="31">
        <v>3.0560634380831751E-2</v>
      </c>
      <c r="AU210" s="31">
        <v>5.8449999652635792E-3</v>
      </c>
      <c r="AV210" s="31">
        <v>5.8449999652635792E-3</v>
      </c>
      <c r="AW210" s="31">
        <v>1.2300940915570681E-3</v>
      </c>
      <c r="AX210" s="31">
        <v>1.2184418626599388E-2</v>
      </c>
      <c r="AY210" s="31">
        <v>3.3472395421426861E-2</v>
      </c>
      <c r="AZ210" s="31">
        <v>3.0560634380831751E-2</v>
      </c>
      <c r="BA210" s="31">
        <v>3.8810558333213514E-2</v>
      </c>
      <c r="BB210" s="31">
        <v>5.6053861000058202E-4</v>
      </c>
      <c r="BC210" s="31">
        <v>1.0955527419970015E-3</v>
      </c>
      <c r="BD210" s="31">
        <v>5.6053861000058202E-4</v>
      </c>
      <c r="BE210" s="31">
        <v>6.2395190749410835E-3</v>
      </c>
      <c r="BF210" s="31">
        <v>5.6847499667693801E-3</v>
      </c>
      <c r="BG210" s="31">
        <v>5.6847499667693801E-3</v>
      </c>
      <c r="BH210" s="31">
        <v>1.5486020051812589E-2</v>
      </c>
      <c r="BI210" s="31">
        <v>3.8810558333213514E-2</v>
      </c>
      <c r="BJ210" s="31">
        <v>2.3076406866451862E-2</v>
      </c>
      <c r="BK210" s="31">
        <v>5.8449999652635792E-3</v>
      </c>
      <c r="BL210" s="31">
        <v>6.9967043961426069E-3</v>
      </c>
      <c r="BM210" s="31">
        <v>1.6116240833971571E-4</v>
      </c>
      <c r="BN210" s="31">
        <v>2.5538039600741811E-3</v>
      </c>
      <c r="BO210" s="31">
        <v>2.1940446738915556E-2</v>
      </c>
      <c r="BP210" s="60"/>
      <c r="BQ210" s="60"/>
      <c r="BR210" s="60"/>
      <c r="BS210" s="60"/>
    </row>
    <row r="211" spans="1:140" outlineLevel="1" x14ac:dyDescent="0.2">
      <c r="B211" s="2">
        <v>197</v>
      </c>
      <c r="E211" t="s">
        <v>225</v>
      </c>
      <c r="F211" s="31"/>
      <c r="G211" s="31">
        <f t="shared" si="35"/>
        <v>3.2505186687305773E-5</v>
      </c>
      <c r="H211" s="31">
        <v>4.7257181397803889E-7</v>
      </c>
      <c r="I211" s="31">
        <f t="shared" si="37"/>
        <v>3.7793432351241962E-5</v>
      </c>
      <c r="J211" s="31">
        <f t="shared" si="37"/>
        <v>2.1910505056780226E-4</v>
      </c>
      <c r="K211" s="171"/>
      <c r="L211" s="174">
        <v>209</v>
      </c>
      <c r="N211" s="31">
        <v>4.0252733311386288</v>
      </c>
      <c r="O211" s="31">
        <v>1.3282278877803153</v>
      </c>
      <c r="P211" s="31">
        <v>6.7294043359076179</v>
      </c>
      <c r="Q211" s="31">
        <v>0.13729281850059288</v>
      </c>
      <c r="R211" s="31">
        <v>3.7641675536129577E-3</v>
      </c>
      <c r="S211" s="31">
        <v>0.26307185689361862</v>
      </c>
      <c r="T211" s="31">
        <v>2.2789261185814458</v>
      </c>
      <c r="U211" s="31">
        <v>7.7889106460539592</v>
      </c>
      <c r="V211" s="31">
        <v>5.0797754865231628</v>
      </c>
      <c r="W211" s="31">
        <v>1.2958385176163492</v>
      </c>
      <c r="X211" s="31">
        <v>0.52508613406407878</v>
      </c>
      <c r="Y211" s="31">
        <v>3.2505186687305773E-5</v>
      </c>
      <c r="Z211" s="31">
        <v>6.7081539493027281E-2</v>
      </c>
      <c r="AA211" s="31">
        <v>0.72652998841359651</v>
      </c>
      <c r="AB211" s="31">
        <v>0.44943358349751289</v>
      </c>
      <c r="AC211" s="31">
        <v>0.24820912974239626</v>
      </c>
      <c r="AD211" s="31">
        <v>0.54400678441405392</v>
      </c>
      <c r="AE211" s="31">
        <v>3.9967001207115218</v>
      </c>
      <c r="AF211" s="31">
        <v>3.809757987170645E-2</v>
      </c>
      <c r="AG211" s="31">
        <v>1.3945988526129869</v>
      </c>
      <c r="AH211" s="31">
        <v>0.51200425391138082</v>
      </c>
      <c r="AI211" s="31">
        <v>5.0078069557033</v>
      </c>
      <c r="AJ211" s="31">
        <v>7.622635734712393</v>
      </c>
      <c r="AK211" s="31">
        <v>2.9280346078206305</v>
      </c>
      <c r="AL211" s="31">
        <v>4.9142620876660619</v>
      </c>
      <c r="AM211" s="31">
        <v>1.5281983121356013</v>
      </c>
      <c r="AN211" s="31">
        <v>0.54456717155933876</v>
      </c>
      <c r="AO211" s="31">
        <v>0.32916928831409159</v>
      </c>
      <c r="AP211" s="31">
        <v>1.5217863014126203</v>
      </c>
      <c r="AQ211" s="31">
        <v>1.0792820117541937</v>
      </c>
      <c r="AR211" s="31">
        <v>0.46915400775482302</v>
      </c>
      <c r="AS211" s="31">
        <v>7.2965654258278098E-2</v>
      </c>
      <c r="AT211" s="31">
        <v>5.3028078359260794E-2</v>
      </c>
      <c r="AU211" s="31">
        <v>2.5973961537680466E-3</v>
      </c>
      <c r="AV211" s="31">
        <v>1.6971131161006006</v>
      </c>
      <c r="AW211" s="31">
        <v>0.34194494624402688</v>
      </c>
      <c r="AX211" s="31">
        <v>2.795613302106533</v>
      </c>
      <c r="AY211" s="31">
        <v>1.8014327323128115E-2</v>
      </c>
      <c r="AZ211" s="31">
        <v>1.2595649739701726</v>
      </c>
      <c r="BA211" s="31">
        <v>2.069667649789239E-4</v>
      </c>
      <c r="BB211" s="31">
        <v>1.4238206486320275</v>
      </c>
      <c r="BC211" s="31">
        <v>0.19341483194994372</v>
      </c>
      <c r="BD211" s="31">
        <v>3.5614955378254582</v>
      </c>
      <c r="BE211" s="31">
        <v>2.7154778239485542</v>
      </c>
      <c r="BF211" s="31">
        <v>4.7105081261597341</v>
      </c>
      <c r="BG211" s="31">
        <v>5.2380830788730688E-3</v>
      </c>
      <c r="BH211" s="31">
        <v>2.0421981757080472</v>
      </c>
      <c r="BI211" s="31">
        <v>3.1895031780755421</v>
      </c>
      <c r="BJ211" s="31">
        <v>0.99972721240469486</v>
      </c>
      <c r="BK211" s="31">
        <v>0.40613893554292035</v>
      </c>
      <c r="BL211" s="31">
        <v>3.6572822462265684</v>
      </c>
      <c r="BM211" s="31">
        <v>0.44520930403601572</v>
      </c>
      <c r="BN211" s="31">
        <v>0.43985517166893651</v>
      </c>
      <c r="BO211" s="31">
        <v>0.16722422643758506</v>
      </c>
      <c r="BP211" s="60"/>
      <c r="BQ211" s="60"/>
      <c r="BR211" s="60"/>
      <c r="BS211" s="60"/>
    </row>
    <row r="212" spans="1:140" outlineLevel="1" x14ac:dyDescent="0.2">
      <c r="B212" s="2">
        <v>198</v>
      </c>
      <c r="E212" t="s">
        <v>226</v>
      </c>
      <c r="F212" s="31"/>
      <c r="G212" s="31">
        <f t="shared" si="35"/>
        <v>4.3260719053990144E-3</v>
      </c>
      <c r="H212" s="31">
        <v>4.3260719053990144E-3</v>
      </c>
      <c r="I212" s="31">
        <f t="shared" si="37"/>
        <v>4.3260719053990144E-3</v>
      </c>
      <c r="J212" s="31">
        <f t="shared" si="37"/>
        <v>4.3260719053990144E-3</v>
      </c>
      <c r="K212" s="171"/>
      <c r="L212" s="174">
        <v>210</v>
      </c>
      <c r="N212" s="31">
        <v>4.1296876236300681</v>
      </c>
      <c r="O212" s="31">
        <v>1.8510150361023558</v>
      </c>
      <c r="P212" s="31">
        <v>6.7640984806599569</v>
      </c>
      <c r="Q212" s="31">
        <v>0.10268870821605319</v>
      </c>
      <c r="R212" s="31">
        <v>4.5540940521370688E-3</v>
      </c>
      <c r="S212" s="31">
        <v>0.58556641947122068</v>
      </c>
      <c r="T212" s="31">
        <v>2.3250623830895525</v>
      </c>
      <c r="U212" s="31">
        <v>6.6986395001529928</v>
      </c>
      <c r="V212" s="31">
        <v>7.2585380929382906</v>
      </c>
      <c r="W212" s="31">
        <v>1.3780651088411453</v>
      </c>
      <c r="X212" s="31">
        <v>0.30182714274141725</v>
      </c>
      <c r="Y212" s="31">
        <v>4.3260719053990144E-3</v>
      </c>
      <c r="Z212" s="31">
        <v>0.20692322876231192</v>
      </c>
      <c r="AA212" s="31">
        <v>1.2608392949422063</v>
      </c>
      <c r="AB212" s="31">
        <v>0.43165119359951915</v>
      </c>
      <c r="AC212" s="31">
        <v>0.38556573245143755</v>
      </c>
      <c r="AD212" s="31">
        <v>0.58755017917471997</v>
      </c>
      <c r="AE212" s="31">
        <v>4.2251153409139484</v>
      </c>
      <c r="AF212" s="31">
        <v>0.13081070638520964</v>
      </c>
      <c r="AG212" s="31">
        <v>1.2856267099871865</v>
      </c>
      <c r="AH212" s="31">
        <v>0.11387531462194468</v>
      </c>
      <c r="AI212" s="31">
        <v>3.7134023948924311</v>
      </c>
      <c r="AJ212" s="31">
        <v>7.2535570849843403</v>
      </c>
      <c r="AK212" s="31">
        <v>2.3219345999639858</v>
      </c>
      <c r="AL212" s="31">
        <v>4.4565315735489399</v>
      </c>
      <c r="AM212" s="31">
        <v>1.0971860550640822</v>
      </c>
      <c r="AN212" s="31">
        <v>1.3469368907811301</v>
      </c>
      <c r="AO212" s="31">
        <v>0.36154567944502064</v>
      </c>
      <c r="AP212" s="31">
        <v>1.8393095780219597</v>
      </c>
      <c r="AQ212" s="31">
        <v>1.2730521068318006</v>
      </c>
      <c r="AR212" s="31">
        <v>0.26971903397741498</v>
      </c>
      <c r="AS212" s="31">
        <v>0.16367209104665817</v>
      </c>
      <c r="AT212" s="31">
        <v>0.13672271639075007</v>
      </c>
      <c r="AU212" s="31">
        <v>3.0803462305667415E-2</v>
      </c>
      <c r="AV212" s="31">
        <v>1.7886723005762057</v>
      </c>
      <c r="AW212" s="31">
        <v>0.41746823668708283</v>
      </c>
      <c r="AX212" s="31">
        <v>3.2562956183072962</v>
      </c>
      <c r="AY212" s="31">
        <v>4.6576762224502903E-3</v>
      </c>
      <c r="AZ212" s="31">
        <v>1.7324735423934783</v>
      </c>
      <c r="BA212" s="31">
        <v>6.0060981836875894E-2</v>
      </c>
      <c r="BB212" s="31">
        <v>1.9482749775661996</v>
      </c>
      <c r="BC212" s="31">
        <v>0.3135613300893636</v>
      </c>
      <c r="BD212" s="31">
        <v>4.0573639011865437</v>
      </c>
      <c r="BE212" s="31">
        <v>2.3426032487392172</v>
      </c>
      <c r="BF212" s="31">
        <v>3.6970822328097528</v>
      </c>
      <c r="BG212" s="31">
        <v>9.7840593000652287E-2</v>
      </c>
      <c r="BH212" s="31">
        <v>1.9280096813301733</v>
      </c>
      <c r="BI212" s="31">
        <v>3.5829605783038683</v>
      </c>
      <c r="BJ212" s="31">
        <v>2.4685981248712414</v>
      </c>
      <c r="BK212" s="31">
        <v>0.71515640817763348</v>
      </c>
      <c r="BL212" s="31">
        <v>4.1722810546377573</v>
      </c>
      <c r="BM212" s="31">
        <v>0.8404343013554666</v>
      </c>
      <c r="BN212" s="31">
        <v>0.23165476398965995</v>
      </c>
      <c r="BO212" s="31">
        <v>0.13476076369593651</v>
      </c>
      <c r="BP212" s="60"/>
      <c r="BQ212" s="60"/>
      <c r="BR212" s="60"/>
      <c r="BS212" s="60"/>
    </row>
    <row r="213" spans="1:140" outlineLevel="1" x14ac:dyDescent="0.2">
      <c r="B213" s="2">
        <v>199</v>
      </c>
      <c r="E213" t="s">
        <v>227</v>
      </c>
      <c r="F213" s="31"/>
      <c r="G213" s="31">
        <f t="shared" si="35"/>
        <v>4.2822403062400441E-2</v>
      </c>
      <c r="H213" s="31">
        <v>3.4794751550133195E-2</v>
      </c>
      <c r="I213" s="31">
        <f t="shared" si="37"/>
        <v>4.1376514765341196E-2</v>
      </c>
      <c r="J213" s="31">
        <f t="shared" si="37"/>
        <v>4.2970557000152225E-2</v>
      </c>
      <c r="K213" s="171"/>
      <c r="L213" s="174">
        <v>211</v>
      </c>
      <c r="N213" s="31">
        <v>3.897283450671063</v>
      </c>
      <c r="O213" s="31">
        <v>1.6908078990487572</v>
      </c>
      <c r="P213" s="31">
        <v>8.0637231623083725</v>
      </c>
      <c r="Q213" s="31">
        <v>0.15521468785692688</v>
      </c>
      <c r="R213" s="31">
        <v>4.9654083936093987E-3</v>
      </c>
      <c r="S213" s="31">
        <v>0.76387654437346508</v>
      </c>
      <c r="T213" s="31">
        <v>2.954648293550842</v>
      </c>
      <c r="U213" s="31">
        <v>9.2352874707505634</v>
      </c>
      <c r="V213" s="31">
        <v>7.9982353198536389</v>
      </c>
      <c r="W213" s="31">
        <v>1.9226453994255623</v>
      </c>
      <c r="X213" s="31">
        <v>0.2998736196465312</v>
      </c>
      <c r="Y213" s="31">
        <v>4.2822403062400441E-2</v>
      </c>
      <c r="Z213" s="31">
        <v>2.9588374582991028E-2</v>
      </c>
      <c r="AA213" s="31">
        <v>1.3933086286474774</v>
      </c>
      <c r="AB213" s="31">
        <v>0.46301712001962297</v>
      </c>
      <c r="AC213" s="31">
        <v>0.61392655545023911</v>
      </c>
      <c r="AD213" s="31">
        <v>0.49892655885507786</v>
      </c>
      <c r="AE213" s="31">
        <v>4.975490590509998</v>
      </c>
      <c r="AF213" s="31">
        <v>0.2255786196513398</v>
      </c>
      <c r="AG213" s="31">
        <v>1.754374628703695</v>
      </c>
      <c r="AH213" s="31">
        <v>0.7219276818075222</v>
      </c>
      <c r="AI213" s="31">
        <v>4.7786979347655052</v>
      </c>
      <c r="AJ213" s="31">
        <v>9.882224098422391</v>
      </c>
      <c r="AK213" s="31">
        <v>3.0721036576612306</v>
      </c>
      <c r="AL213" s="31">
        <v>4.916726406863261</v>
      </c>
      <c r="AM213" s="31">
        <v>1.1086264284953118</v>
      </c>
      <c r="AN213" s="31">
        <v>1.5238411382165833</v>
      </c>
      <c r="AO213" s="31">
        <v>0.39468301718045273</v>
      </c>
      <c r="AP213" s="31">
        <v>1.8850609196564669</v>
      </c>
      <c r="AQ213" s="31">
        <v>1.4575379112367275</v>
      </c>
      <c r="AR213" s="31">
        <v>0.21505035254118021</v>
      </c>
      <c r="AS213" s="31">
        <v>0.15008342836356536</v>
      </c>
      <c r="AT213" s="31">
        <v>0.24092696454214016</v>
      </c>
      <c r="AU213" s="31">
        <v>3.7305916263288108E-2</v>
      </c>
      <c r="AV213" s="31">
        <v>1.6699915619224248</v>
      </c>
      <c r="AW213" s="31">
        <v>0.61986798451104308</v>
      </c>
      <c r="AX213" s="31">
        <v>3.5705246924922065</v>
      </c>
      <c r="AY213" s="31">
        <v>2.6156888542479911E-6</v>
      </c>
      <c r="AZ213" s="31">
        <v>1.6778410795678684</v>
      </c>
      <c r="BA213" s="31">
        <v>9.1214612190884878E-2</v>
      </c>
      <c r="BB213" s="31">
        <v>2.4430716155431922</v>
      </c>
      <c r="BC213" s="31">
        <v>0.49859913227005753</v>
      </c>
      <c r="BD213" s="31">
        <v>4.3766371051747948</v>
      </c>
      <c r="BE213" s="31">
        <v>3.8789053540721103</v>
      </c>
      <c r="BF213" s="31">
        <v>4.5552044564457175</v>
      </c>
      <c r="BG213" s="31">
        <v>0.15451394024571025</v>
      </c>
      <c r="BH213" s="31">
        <v>2.4421263455776709</v>
      </c>
      <c r="BI213" s="31">
        <v>3.5272085068471783</v>
      </c>
      <c r="BJ213" s="31">
        <v>2.9509735869160516</v>
      </c>
      <c r="BK213" s="31">
        <v>1.1073298840834127</v>
      </c>
      <c r="BL213" s="31">
        <v>3.5691278815652554</v>
      </c>
      <c r="BM213" s="31">
        <v>0.87046630337621655</v>
      </c>
      <c r="BN213" s="31">
        <v>0.23477864843973412</v>
      </c>
      <c r="BO213" s="31">
        <v>0.14644451531505481</v>
      </c>
      <c r="BP213" s="60"/>
      <c r="BQ213" s="60"/>
      <c r="BR213" s="60"/>
      <c r="BS213" s="60"/>
    </row>
    <row r="214" spans="1:140" outlineLevel="1" x14ac:dyDescent="0.2">
      <c r="B214" s="2">
        <v>200</v>
      </c>
      <c r="E214" t="s">
        <v>228</v>
      </c>
      <c r="F214" s="31"/>
      <c r="G214" s="31">
        <f t="shared" si="35"/>
        <v>1.1325851312574547E-3</v>
      </c>
      <c r="H214" s="31">
        <v>-1.5736063442892037E-4</v>
      </c>
      <c r="I214" s="31">
        <f t="shared" ref="I214:J214" si="38">I206*I207</f>
        <v>-1.4318919909348535E-3</v>
      </c>
      <c r="J214" s="31">
        <f t="shared" si="38"/>
        <v>-3.9641096752001904E-3</v>
      </c>
      <c r="K214" s="171"/>
      <c r="L214" s="174">
        <v>212</v>
      </c>
      <c r="N214" s="31">
        <v>-0.79050137362381456</v>
      </c>
      <c r="O214" s="31">
        <v>7.6292691772006829E-2</v>
      </c>
      <c r="P214" s="31">
        <v>0.39117761221689851</v>
      </c>
      <c r="Q214" s="31">
        <v>9.7507120379422038E-2</v>
      </c>
      <c r="R214" s="31">
        <v>-2.0690682140438694E-2</v>
      </c>
      <c r="S214" s="31">
        <v>7.8425888440106978E-2</v>
      </c>
      <c r="T214" s="31">
        <v>0.36520969187514246</v>
      </c>
      <c r="U214" s="31">
        <v>0.47230046386731561</v>
      </c>
      <c r="V214" s="31">
        <v>0.86344304406133376</v>
      </c>
      <c r="W214" s="31">
        <v>0.48597749290599468</v>
      </c>
      <c r="X214" s="31">
        <v>-0.29037998593268499</v>
      </c>
      <c r="Y214" s="31">
        <v>1.1325851312574547E-3</v>
      </c>
      <c r="Z214" s="31">
        <v>-0.11057125127324456</v>
      </c>
      <c r="AA214" s="31">
        <v>8.7031771587937401E-2</v>
      </c>
      <c r="AB214" s="31">
        <v>0.13888346869940402</v>
      </c>
      <c r="AC214" s="31">
        <v>0.21269123341203611</v>
      </c>
      <c r="AD214" s="31">
        <v>0.12842972344110173</v>
      </c>
      <c r="AE214" s="31">
        <v>0.30146469696070216</v>
      </c>
      <c r="AF214" s="31">
        <v>3.303153114005461E-2</v>
      </c>
      <c r="AG214" s="31">
        <v>0.39825843911338715</v>
      </c>
      <c r="AH214" s="31">
        <v>0.26182443617335932</v>
      </c>
      <c r="AI214" s="31">
        <v>0.37870740821889132</v>
      </c>
      <c r="AJ214" s="31">
        <v>0.10623336316601684</v>
      </c>
      <c r="AK214" s="31">
        <v>6.5841004832180472E-2</v>
      </c>
      <c r="AL214" s="31">
        <v>-0.70082841917836769</v>
      </c>
      <c r="AM214" s="31">
        <v>-0.4735886592143016</v>
      </c>
      <c r="AN214" s="31">
        <v>0.22420217320103028</v>
      </c>
      <c r="AO214" s="31">
        <v>5.798737214364269E-2</v>
      </c>
      <c r="AP214" s="31">
        <v>0.22097189906773446</v>
      </c>
      <c r="AQ214" s="31">
        <v>0.19926094399105482</v>
      </c>
      <c r="AR214" s="31">
        <v>-0.14189775005359578</v>
      </c>
      <c r="AS214" s="31">
        <v>9.1096056291342278E-2</v>
      </c>
      <c r="AT214" s="31">
        <v>8.0512650301811969E-2</v>
      </c>
      <c r="AU214" s="31">
        <v>7.7927608531379909E-3</v>
      </c>
      <c r="AV214" s="31">
        <v>0.19919463953285865</v>
      </c>
      <c r="AW214" s="31">
        <v>4.1018262177355914E-2</v>
      </c>
      <c r="AX214" s="31">
        <v>0.36912286730006777</v>
      </c>
      <c r="AY214" s="31">
        <v>-4.9111411603038183E-2</v>
      </c>
      <c r="AZ214" s="31">
        <v>0.39239319386760169</v>
      </c>
      <c r="BA214" s="31">
        <v>5.6683315729590192E-3</v>
      </c>
      <c r="BB214" s="31">
        <v>-5.6501555634312361E-2</v>
      </c>
      <c r="BC214" s="31">
        <v>2.9113306200818215E-2</v>
      </c>
      <c r="BD214" s="31">
        <v>-8.9361194224248319E-2</v>
      </c>
      <c r="BE214" s="31">
        <v>0.26033267701236823</v>
      </c>
      <c r="BF214" s="31">
        <v>0.32728006913744956</v>
      </c>
      <c r="BG214" s="31">
        <v>1.0913696460605624E-2</v>
      </c>
      <c r="BH214" s="31">
        <v>0.35567131961286902</v>
      </c>
      <c r="BI214" s="31">
        <v>-0.7036658273546349</v>
      </c>
      <c r="BJ214" s="31">
        <v>0.30377697021936656</v>
      </c>
      <c r="BK214" s="31">
        <v>9.7445001188168831E-2</v>
      </c>
      <c r="BL214" s="31">
        <v>0.3199307598222324</v>
      </c>
      <c r="BM214" s="31">
        <v>1.6941192833291638E-2</v>
      </c>
      <c r="BN214" s="31">
        <v>-6.7031451700443986E-2</v>
      </c>
      <c r="BO214" s="31">
        <v>-0.12114411638392002</v>
      </c>
      <c r="BP214" s="60"/>
      <c r="BQ214" s="60"/>
      <c r="BR214" s="60"/>
      <c r="BS214" s="60"/>
    </row>
    <row r="215" spans="1:140" outlineLevel="1" x14ac:dyDescent="0.2">
      <c r="B215" s="2">
        <v>201</v>
      </c>
      <c r="E215" t="s">
        <v>229</v>
      </c>
      <c r="F215" s="31"/>
      <c r="G215" s="31">
        <f t="shared" si="35"/>
        <v>1.3065961987895678E-2</v>
      </c>
      <c r="H215" s="31">
        <v>1.505598097150428E-2</v>
      </c>
      <c r="I215" s="31">
        <f t="shared" ref="I215:J215" si="39">I206*I208</f>
        <v>1.5319654078018264E-2</v>
      </c>
      <c r="J215" s="31">
        <f t="shared" si="39"/>
        <v>1.7614338344571046E-2</v>
      </c>
      <c r="K215" s="171"/>
      <c r="L215" s="174">
        <v>213</v>
      </c>
      <c r="N215" s="31">
        <v>-0.80068840984454037</v>
      </c>
      <c r="O215" s="31">
        <v>9.0064079371958594E-2</v>
      </c>
      <c r="P215" s="31">
        <v>0.39218469431203712</v>
      </c>
      <c r="Q215" s="31">
        <v>8.4328381638763508E-2</v>
      </c>
      <c r="R215" s="31">
        <v>-2.2758379404805663E-2</v>
      </c>
      <c r="S215" s="31">
        <v>0.11700659300174163</v>
      </c>
      <c r="T215" s="31">
        <v>0.36888795622787235</v>
      </c>
      <c r="U215" s="31">
        <v>0.43799919701104773</v>
      </c>
      <c r="V215" s="31">
        <v>1.0321338378448095</v>
      </c>
      <c r="W215" s="31">
        <v>0.50115905577155762</v>
      </c>
      <c r="X215" s="31">
        <v>-0.2201560127393756</v>
      </c>
      <c r="Y215" s="31">
        <v>1.3065961987895678E-2</v>
      </c>
      <c r="Z215" s="31">
        <v>-0.1941982611935282</v>
      </c>
      <c r="AA215" s="31">
        <v>0.11465181102044099</v>
      </c>
      <c r="AB215" s="31">
        <v>0.1361081926255133</v>
      </c>
      <c r="AC215" s="31">
        <v>0.26508791428690165</v>
      </c>
      <c r="AD215" s="31">
        <v>0.13347067933153428</v>
      </c>
      <c r="AE215" s="31">
        <v>0.30995950892887519</v>
      </c>
      <c r="AF215" s="31">
        <v>6.1207079376308121E-2</v>
      </c>
      <c r="AG215" s="31">
        <v>0.38238229800444867</v>
      </c>
      <c r="AH215" s="31">
        <v>0.12347760217570027</v>
      </c>
      <c r="AI215" s="31">
        <v>0.32611142778244578</v>
      </c>
      <c r="AJ215" s="31">
        <v>0.10362961008695859</v>
      </c>
      <c r="AK215" s="31">
        <v>5.8631815091458532E-2</v>
      </c>
      <c r="AL215" s="31">
        <v>-0.66739206858236644</v>
      </c>
      <c r="AM215" s="31">
        <v>-0.40128375226807239</v>
      </c>
      <c r="AN215" s="31">
        <v>0.35260438860059012</v>
      </c>
      <c r="AO215" s="31">
        <v>6.0772256430526063E-2</v>
      </c>
      <c r="AP215" s="31">
        <v>0.24293362411855926</v>
      </c>
      <c r="AQ215" s="31">
        <v>0.2164102386843067</v>
      </c>
      <c r="AR215" s="31">
        <v>-0.10759041724280358</v>
      </c>
      <c r="AS215" s="31">
        <v>0.13643558298965267</v>
      </c>
      <c r="AT215" s="31">
        <v>0.1292800517817326</v>
      </c>
      <c r="AU215" s="31">
        <v>2.683626174463381E-2</v>
      </c>
      <c r="AV215" s="31">
        <v>0.20449733039563964</v>
      </c>
      <c r="AW215" s="31">
        <v>4.5322189327592202E-2</v>
      </c>
      <c r="AX215" s="31">
        <v>0.39837705247876609</v>
      </c>
      <c r="AY215" s="31">
        <v>-2.4972271043125722E-2</v>
      </c>
      <c r="AZ215" s="31">
        <v>0.46019774229585919</v>
      </c>
      <c r="BA215" s="31">
        <v>9.6560866589527852E-2</v>
      </c>
      <c r="BB215" s="31">
        <v>-6.6093368739197203E-2</v>
      </c>
      <c r="BC215" s="31">
        <v>3.7068745593215269E-2</v>
      </c>
      <c r="BD215" s="31">
        <v>-9.5379434291416168E-2</v>
      </c>
      <c r="BE215" s="31">
        <v>0.24179923619008639</v>
      </c>
      <c r="BF215" s="31">
        <v>0.28994474025309652</v>
      </c>
      <c r="BG215" s="31">
        <v>4.7167756266719089E-2</v>
      </c>
      <c r="BH215" s="31">
        <v>0.34558470212188425</v>
      </c>
      <c r="BI215" s="31">
        <v>-0.74580614245222387</v>
      </c>
      <c r="BJ215" s="31">
        <v>0.47735259387286838</v>
      </c>
      <c r="BK215" s="31">
        <v>0.12930721837478826</v>
      </c>
      <c r="BL215" s="31">
        <v>0.34171460136743648</v>
      </c>
      <c r="BM215" s="31">
        <v>2.3276289743664334E-2</v>
      </c>
      <c r="BN215" s="31">
        <v>-4.8645692662222142E-2</v>
      </c>
      <c r="BO215" s="31">
        <v>-0.10875130083573768</v>
      </c>
      <c r="BP215" s="60"/>
      <c r="BQ215" s="60"/>
      <c r="BR215" s="60"/>
      <c r="BS215" s="60"/>
    </row>
    <row r="216" spans="1:140" outlineLevel="1" x14ac:dyDescent="0.2">
      <c r="B216" s="2">
        <v>202</v>
      </c>
      <c r="E216" t="s">
        <v>230</v>
      </c>
      <c r="F216" s="31"/>
      <c r="G216" s="31">
        <f t="shared" si="35"/>
        <v>4.1108349572240487E-2</v>
      </c>
      <c r="H216" s="31">
        <v>4.2699133333841059E-2</v>
      </c>
      <c r="I216" s="31">
        <f t="shared" ref="I216:J216" si="40">I206*I209</f>
        <v>4.7378253267118059E-2</v>
      </c>
      <c r="J216" s="31">
        <f t="shared" si="40"/>
        <v>5.5514311624801249E-2</v>
      </c>
      <c r="K216" s="171"/>
      <c r="L216" s="174">
        <v>214</v>
      </c>
      <c r="N216" s="31">
        <v>-0.77783223564811699</v>
      </c>
      <c r="O216" s="31">
        <v>8.6078318524307959E-2</v>
      </c>
      <c r="P216" s="31">
        <v>0.42820672567800705</v>
      </c>
      <c r="Q216" s="31">
        <v>0.10367614212949798</v>
      </c>
      <c r="R216" s="31">
        <v>2.37639058198288E-2</v>
      </c>
      <c r="S216" s="31">
        <v>0.13363919148705691</v>
      </c>
      <c r="T216" s="31">
        <v>0.41584364352782693</v>
      </c>
      <c r="U216" s="31">
        <v>0.51428661398329567</v>
      </c>
      <c r="V216" s="31">
        <v>1.0834491294384416</v>
      </c>
      <c r="W216" s="31">
        <v>0.59195720422954923</v>
      </c>
      <c r="X216" s="31">
        <v>-0.21944239563934195</v>
      </c>
      <c r="Y216" s="31">
        <v>4.1108349572240487E-2</v>
      </c>
      <c r="Z216" s="31">
        <v>-7.3434690344460013E-2</v>
      </c>
      <c r="AA216" s="31">
        <v>0.12052432691186163</v>
      </c>
      <c r="AB216" s="31">
        <v>0.14096663037774954</v>
      </c>
      <c r="AC216" s="31">
        <v>0.33450215764089447</v>
      </c>
      <c r="AD216" s="31">
        <v>0.12299336988122767</v>
      </c>
      <c r="AE216" s="31">
        <v>0.33635945040425475</v>
      </c>
      <c r="AF216" s="31">
        <v>8.0376479235938575E-2</v>
      </c>
      <c r="AG216" s="31">
        <v>0.44668513961557627</v>
      </c>
      <c r="AH216" s="31">
        <v>0.31089965475140313</v>
      </c>
      <c r="AI216" s="31">
        <v>0.36994298879306203</v>
      </c>
      <c r="AJ216" s="31">
        <v>0.12095830615218101</v>
      </c>
      <c r="AK216" s="31">
        <v>6.744135388433975E-2</v>
      </c>
      <c r="AL216" s="31">
        <v>-0.70100411681476993</v>
      </c>
      <c r="AM216" s="31">
        <v>-0.40337042242178861</v>
      </c>
      <c r="AN216" s="31">
        <v>0.37504548047042502</v>
      </c>
      <c r="AO216" s="31">
        <v>6.3496237754672238E-2</v>
      </c>
      <c r="AP216" s="31">
        <v>0.24593645451087373</v>
      </c>
      <c r="AQ216" s="31">
        <v>0.23156058812574334</v>
      </c>
      <c r="AR216" s="31">
        <v>-9.6070018292010451E-2</v>
      </c>
      <c r="AS216" s="31">
        <v>0.13064918544562373</v>
      </c>
      <c r="AT216" s="31">
        <v>0.17161446181316958</v>
      </c>
      <c r="AU216" s="31">
        <v>2.9533240882980993E-2</v>
      </c>
      <c r="AV216" s="31">
        <v>0.19759656496434388</v>
      </c>
      <c r="AW216" s="31">
        <v>5.5226658247350881E-2</v>
      </c>
      <c r="AX216" s="31">
        <v>0.41715593041420418</v>
      </c>
      <c r="AY216" s="31">
        <v>-5.9178837984133394E-4</v>
      </c>
      <c r="AZ216" s="31">
        <v>0.45288359555989072</v>
      </c>
      <c r="BA216" s="31">
        <v>0.11899731135241311</v>
      </c>
      <c r="BB216" s="31">
        <v>-7.4011781967696394E-2</v>
      </c>
      <c r="BC216" s="31">
        <v>4.6743626154408989E-2</v>
      </c>
      <c r="BD216" s="31">
        <v>-9.9061073675014252E-2</v>
      </c>
      <c r="BE216" s="31">
        <v>0.31114307928426771</v>
      </c>
      <c r="BF216" s="31">
        <v>0.32183970160567527</v>
      </c>
      <c r="BG216" s="31">
        <v>5.9274720300553328E-2</v>
      </c>
      <c r="BH216" s="31">
        <v>0.38894121692963124</v>
      </c>
      <c r="BI216" s="31">
        <v>-0.73998089572204329</v>
      </c>
      <c r="BJ216" s="31">
        <v>0.52191136084138912</v>
      </c>
      <c r="BK216" s="31">
        <v>0.16090174808252233</v>
      </c>
      <c r="BL216" s="31">
        <v>0.31605146884229329</v>
      </c>
      <c r="BM216" s="31">
        <v>2.368851585310322E-2</v>
      </c>
      <c r="BN216" s="31">
        <v>-4.8972589971381215E-2</v>
      </c>
      <c r="BO216" s="31">
        <v>-0.11336768655090856</v>
      </c>
      <c r="BP216" s="60"/>
      <c r="BQ216" s="60"/>
      <c r="BR216" s="60"/>
      <c r="BS216" s="60"/>
    </row>
    <row r="217" spans="1:140" outlineLevel="1" x14ac:dyDescent="0.2">
      <c r="B217" s="2">
        <v>203</v>
      </c>
      <c r="E217" t="s">
        <v>231</v>
      </c>
      <c r="F217" s="31"/>
      <c r="G217" s="31">
        <f t="shared" si="35"/>
        <v>7.4998606629111063E-4</v>
      </c>
      <c r="H217" s="31">
        <v>-9.0429633367250653E-5</v>
      </c>
      <c r="I217" s="31">
        <f t="shared" ref="I217:J217" si="41">I207*I208</f>
        <v>-8.0869550735318432E-4</v>
      </c>
      <c r="J217" s="31">
        <f t="shared" si="41"/>
        <v>-1.947166355083612E-3</v>
      </c>
      <c r="K217" s="171"/>
      <c r="L217" s="174">
        <v>215</v>
      </c>
      <c r="N217" s="31">
        <v>8.1542924787700297</v>
      </c>
      <c r="O217" s="31">
        <v>3.1359654281588223</v>
      </c>
      <c r="P217" s="31">
        <v>13.493458214150921</v>
      </c>
      <c r="Q217" s="31">
        <v>0.23747355372055165</v>
      </c>
      <c r="R217" s="31">
        <v>8.2806697958935933E-3</v>
      </c>
      <c r="S217" s="31">
        <v>0.78497400034610476</v>
      </c>
      <c r="T217" s="31">
        <v>4.6037573316385823</v>
      </c>
      <c r="U217" s="31">
        <v>14.446467321365347</v>
      </c>
      <c r="V217" s="31">
        <v>12.144421579062959</v>
      </c>
      <c r="W217" s="31">
        <v>2.6726390312345005</v>
      </c>
      <c r="X217" s="31">
        <v>0.79620411337218711</v>
      </c>
      <c r="Y217" s="31">
        <v>7.4998606629111063E-4</v>
      </c>
      <c r="Z217" s="31">
        <v>0.23563300908186652</v>
      </c>
      <c r="AA217" s="31">
        <v>1.9141970205240297</v>
      </c>
      <c r="AB217" s="31">
        <v>0.88090531332353894</v>
      </c>
      <c r="AC217" s="31">
        <v>0.61871135405861399</v>
      </c>
      <c r="AD217" s="31">
        <v>1.1307188574614659</v>
      </c>
      <c r="AE217" s="31">
        <v>8.2186419785876748</v>
      </c>
      <c r="AF217" s="31">
        <v>0.14118882865984639</v>
      </c>
      <c r="AG217" s="31">
        <v>2.6780093611761253</v>
      </c>
      <c r="AH217" s="31">
        <v>0.48292709802591338</v>
      </c>
      <c r="AI217" s="31">
        <v>8.624616476682915</v>
      </c>
      <c r="AJ217" s="31">
        <v>14.871613690488049</v>
      </c>
      <c r="AK217" s="31">
        <v>5.2148652392140304</v>
      </c>
      <c r="AL217" s="31">
        <v>9.3596077170741161</v>
      </c>
      <c r="AM217" s="31">
        <v>2.589762828868813</v>
      </c>
      <c r="AN217" s="31">
        <v>1.7128895035951501</v>
      </c>
      <c r="AO217" s="31">
        <v>0.68995574929397363</v>
      </c>
      <c r="AP217" s="31">
        <v>3.3460640280131195</v>
      </c>
      <c r="AQ217" s="31">
        <v>2.3443397696830042</v>
      </c>
      <c r="AR217" s="31">
        <v>0.71144856668142509</v>
      </c>
      <c r="AS217" s="31">
        <v>0.21856295392440023</v>
      </c>
      <c r="AT217" s="31">
        <v>0.17029554214082865</v>
      </c>
      <c r="AU217" s="31">
        <v>1.7889527049699167E-2</v>
      </c>
      <c r="AV217" s="31">
        <v>3.4845827421450131</v>
      </c>
      <c r="AW217" s="31">
        <v>0.75564847317401029</v>
      </c>
      <c r="AX217" s="31">
        <v>6.0343494582700776</v>
      </c>
      <c r="AY217" s="31">
        <v>1.8319924021280264E-2</v>
      </c>
      <c r="AZ217" s="31">
        <v>2.9544292121009463</v>
      </c>
      <c r="BA217" s="31">
        <v>7.0514188961473875E-3</v>
      </c>
      <c r="BB217" s="31">
        <v>3.3310623784443636</v>
      </c>
      <c r="BC217" s="31">
        <v>0.4925339052907326</v>
      </c>
      <c r="BD217" s="31">
        <v>7.6027056840074945</v>
      </c>
      <c r="BE217" s="31">
        <v>5.0443184563471739</v>
      </c>
      <c r="BF217" s="31">
        <v>8.3462892115553036</v>
      </c>
      <c r="BG217" s="31">
        <v>4.5276800002810424E-2</v>
      </c>
      <c r="BH217" s="31">
        <v>3.968565410301276</v>
      </c>
      <c r="BI217" s="31">
        <v>6.761024819188159</v>
      </c>
      <c r="BJ217" s="31">
        <v>3.1419259838035543</v>
      </c>
      <c r="BK217" s="31">
        <v>1.0778735776777577</v>
      </c>
      <c r="BL217" s="31">
        <v>7.812607612671747</v>
      </c>
      <c r="BM217" s="31">
        <v>1.2233873800141351</v>
      </c>
      <c r="BN217" s="31">
        <v>0.6384185021836345</v>
      </c>
      <c r="BO217" s="31">
        <v>0.30023500437617984</v>
      </c>
      <c r="BP217" s="60"/>
      <c r="BQ217" s="60"/>
      <c r="BR217" s="60"/>
      <c r="BS217" s="60"/>
    </row>
    <row r="218" spans="1:140" outlineLevel="1" x14ac:dyDescent="0.2">
      <c r="B218" s="2">
        <v>204</v>
      </c>
      <c r="E218" t="s">
        <v>232</v>
      </c>
      <c r="F218" s="31"/>
      <c r="G218" s="31">
        <f t="shared" si="35"/>
        <v>2.3596187878065227E-3</v>
      </c>
      <c r="H218" s="31">
        <v>-2.5646067033337975E-4</v>
      </c>
      <c r="I218" s="31">
        <f t="shared" ref="I218:J218" si="42">I207*I209</f>
        <v>-2.5010082060753711E-3</v>
      </c>
      <c r="J218" s="31">
        <f t="shared" si="42"/>
        <v>-6.1367959276628983E-3</v>
      </c>
      <c r="K218" s="171"/>
      <c r="L218" s="174">
        <v>216</v>
      </c>
      <c r="N218" s="31">
        <v>7.921522868205118</v>
      </c>
      <c r="O218" s="31">
        <v>2.9971841480935422</v>
      </c>
      <c r="P218" s="31">
        <v>14.732827781793507</v>
      </c>
      <c r="Q218" s="31">
        <v>0.29195795566188804</v>
      </c>
      <c r="R218" s="31">
        <v>-8.6465320598866548E-3</v>
      </c>
      <c r="S218" s="31">
        <v>0.8965588011186062</v>
      </c>
      <c r="T218" s="31">
        <v>5.1897688454863236</v>
      </c>
      <c r="U218" s="31">
        <v>16.962644711282238</v>
      </c>
      <c r="V218" s="31">
        <v>12.748213947567127</v>
      </c>
      <c r="W218" s="31">
        <v>3.1568579089300264</v>
      </c>
      <c r="X218" s="31">
        <v>0.79362328506161928</v>
      </c>
      <c r="Y218" s="31">
        <v>2.3596187878065227E-3</v>
      </c>
      <c r="Z218" s="31">
        <v>8.9102945363739736E-2</v>
      </c>
      <c r="AA218" s="31">
        <v>2.0122430288887232</v>
      </c>
      <c r="AB218" s="31">
        <v>0.91234958973217528</v>
      </c>
      <c r="AC218" s="31">
        <v>0.78072319308203164</v>
      </c>
      <c r="AD218" s="31">
        <v>1.0419586036719888</v>
      </c>
      <c r="AE218" s="31">
        <v>8.9186420140490785</v>
      </c>
      <c r="AF218" s="31">
        <v>0.18540765334274859</v>
      </c>
      <c r="AG218" s="31">
        <v>3.1283534610037327</v>
      </c>
      <c r="AH218" s="31">
        <v>1.2159441502007124</v>
      </c>
      <c r="AI218" s="31">
        <v>9.7838227205778185</v>
      </c>
      <c r="AJ218" s="31">
        <v>17.358409437626534</v>
      </c>
      <c r="AK218" s="31">
        <v>5.9984083983818328</v>
      </c>
      <c r="AL218" s="31">
        <v>9.8309881856657135</v>
      </c>
      <c r="AM218" s="31">
        <v>2.6032295609995328</v>
      </c>
      <c r="AN218" s="31">
        <v>1.8219043427626689</v>
      </c>
      <c r="AO218" s="31">
        <v>0.72088148228387172</v>
      </c>
      <c r="AP218" s="31">
        <v>3.3874237319009781</v>
      </c>
      <c r="AQ218" s="31">
        <v>2.5084612407191629</v>
      </c>
      <c r="AR218" s="31">
        <v>0.63526918629438434</v>
      </c>
      <c r="AS218" s="31">
        <v>0.20929343557668462</v>
      </c>
      <c r="AT218" s="31">
        <v>0.22606100021542377</v>
      </c>
      <c r="AU218" s="31">
        <v>1.9687381076726011E-2</v>
      </c>
      <c r="AV218" s="31">
        <v>3.3669954461007965</v>
      </c>
      <c r="AW218" s="31">
        <v>0.92078385007996733</v>
      </c>
      <c r="AX218" s="31">
        <v>6.3187993561533675</v>
      </c>
      <c r="AY218" s="31">
        <v>4.3414225869353593E-4</v>
      </c>
      <c r="AZ218" s="31">
        <v>2.9074730304592604</v>
      </c>
      <c r="BA218" s="31">
        <v>8.6898545911780496E-3</v>
      </c>
      <c r="BB218" s="31">
        <v>3.7301452048397272</v>
      </c>
      <c r="BC218" s="31">
        <v>0.62108443026178317</v>
      </c>
      <c r="BD218" s="31">
        <v>7.8961695829715719</v>
      </c>
      <c r="BE218" s="31">
        <v>6.4909418331019202</v>
      </c>
      <c r="BF218" s="31">
        <v>9.2644109598844082</v>
      </c>
      <c r="BG218" s="31">
        <v>5.6898395613621977E-2</v>
      </c>
      <c r="BH218" s="31">
        <v>4.4664554034658313</v>
      </c>
      <c r="BI218" s="31">
        <v>6.708216675786244</v>
      </c>
      <c r="BJ218" s="31">
        <v>3.4352109675695131</v>
      </c>
      <c r="BK218" s="31">
        <v>1.3412379064379334</v>
      </c>
      <c r="BL218" s="31">
        <v>7.2258724139748969</v>
      </c>
      <c r="BM218" s="31">
        <v>1.2450537291425277</v>
      </c>
      <c r="BN218" s="31">
        <v>0.6427086516102305</v>
      </c>
      <c r="BO218" s="31">
        <v>0.31297968489719658</v>
      </c>
      <c r="BP218" s="60"/>
      <c r="BQ218" s="60"/>
      <c r="BR218" s="60"/>
      <c r="BS218" s="60"/>
    </row>
    <row r="219" spans="1:140" outlineLevel="1" x14ac:dyDescent="0.2">
      <c r="B219" s="2">
        <v>205</v>
      </c>
      <c r="E219" t="s">
        <v>233</v>
      </c>
      <c r="F219" s="31"/>
      <c r="G219" s="31">
        <f t="shared" si="35"/>
        <v>2.7221520516673807E-2</v>
      </c>
      <c r="H219" s="31">
        <v>2.4537693219727888E-2</v>
      </c>
      <c r="I219" s="31">
        <f t="shared" ref="I219:J219" si="43">I208*I209</f>
        <v>2.67580102451337E-2</v>
      </c>
      <c r="J219" s="31">
        <f t="shared" si="43"/>
        <v>2.7268569408585078E-2</v>
      </c>
      <c r="K219" s="171"/>
      <c r="L219" s="174">
        <v>217</v>
      </c>
      <c r="N219" s="31">
        <v>8.0236059803593491</v>
      </c>
      <c r="O219" s="31">
        <v>3.5381977583509285</v>
      </c>
      <c r="P219" s="31">
        <v>14.770757271126293</v>
      </c>
      <c r="Q219" s="31">
        <v>0.25249788745402002</v>
      </c>
      <c r="R219" s="31">
        <v>-9.5106123528967447E-3</v>
      </c>
      <c r="S219" s="31">
        <v>1.3376104859140705</v>
      </c>
      <c r="T219" s="31">
        <v>5.242038383146312</v>
      </c>
      <c r="U219" s="31">
        <v>15.730716632987546</v>
      </c>
      <c r="V219" s="31">
        <v>15.238831417853813</v>
      </c>
      <c r="W219" s="31">
        <v>3.2554757204576505</v>
      </c>
      <c r="X219" s="31">
        <v>0.60169759115834609</v>
      </c>
      <c r="Y219" s="31">
        <v>2.7221520516673807E-2</v>
      </c>
      <c r="Z219" s="31">
        <v>0.15649309253179486</v>
      </c>
      <c r="AA219" s="31">
        <v>2.6508400698501431</v>
      </c>
      <c r="AB219" s="31">
        <v>0.89411831994089475</v>
      </c>
      <c r="AC219" s="31">
        <v>0.97305506940472697</v>
      </c>
      <c r="AD219" s="31">
        <v>1.0828562029195334</v>
      </c>
      <c r="AE219" s="31">
        <v>9.1699556427578841</v>
      </c>
      <c r="AF219" s="31">
        <v>0.34355842927800384</v>
      </c>
      <c r="AG219" s="31">
        <v>3.0036450402704533</v>
      </c>
      <c r="AH219" s="31">
        <v>0.57344482524519391</v>
      </c>
      <c r="AI219" s="31">
        <v>8.4250171169976245</v>
      </c>
      <c r="AJ219" s="31">
        <v>16.932959177239486</v>
      </c>
      <c r="AK219" s="31">
        <v>5.341619146812894</v>
      </c>
      <c r="AL219" s="31">
        <v>9.3619541700839264</v>
      </c>
      <c r="AM219" s="31">
        <v>2.2057828158008248</v>
      </c>
      <c r="AN219" s="31">
        <v>2.8653222120758586</v>
      </c>
      <c r="AO219" s="31">
        <v>0.75550232193400313</v>
      </c>
      <c r="AP219" s="31">
        <v>3.7240894751222204</v>
      </c>
      <c r="AQ219" s="31">
        <v>2.724350718014946</v>
      </c>
      <c r="AR219" s="31">
        <v>0.48167695956485052</v>
      </c>
      <c r="AS219" s="31">
        <v>0.3134611207261026</v>
      </c>
      <c r="AT219" s="31">
        <v>0.36298864469280206</v>
      </c>
      <c r="AU219" s="31">
        <v>6.779827093354461E-2</v>
      </c>
      <c r="AV219" s="31">
        <v>3.4566270548074085</v>
      </c>
      <c r="AW219" s="31">
        <v>1.0173990258941692</v>
      </c>
      <c r="AX219" s="31">
        <v>6.8195847120540645</v>
      </c>
      <c r="AY219" s="31">
        <v>2.2075354386065119E-4</v>
      </c>
      <c r="AZ219" s="31">
        <v>3.4098769940818938</v>
      </c>
      <c r="BA219" s="31">
        <v>0.14803295803373537</v>
      </c>
      <c r="BB219" s="31">
        <v>4.3633818521715613</v>
      </c>
      <c r="BC219" s="31">
        <v>0.79080062492641412</v>
      </c>
      <c r="BD219" s="31">
        <v>8.4279557187089651</v>
      </c>
      <c r="BE219" s="31">
        <v>6.0288427692223889</v>
      </c>
      <c r="BF219" s="31">
        <v>8.2075490769757256</v>
      </c>
      <c r="BG219" s="31">
        <v>0.24590840197526917</v>
      </c>
      <c r="BH219" s="31">
        <v>4.3397895051742896</v>
      </c>
      <c r="BI219" s="31">
        <v>7.1099505009504789</v>
      </c>
      <c r="BJ219" s="31">
        <v>5.3980618237310045</v>
      </c>
      <c r="BK219" s="31">
        <v>1.7797910692762213</v>
      </c>
      <c r="BL219" s="31">
        <v>7.7178765581820779</v>
      </c>
      <c r="BM219" s="31">
        <v>1.7106370036117728</v>
      </c>
      <c r="BN219" s="31">
        <v>0.46642295138261775</v>
      </c>
      <c r="BO219" s="31">
        <v>0.28096245103528017</v>
      </c>
      <c r="BP219" s="60"/>
      <c r="BQ219" s="60"/>
      <c r="BR219" s="60"/>
      <c r="BS219" s="60"/>
    </row>
    <row r="220" spans="1:140" outlineLevel="1" x14ac:dyDescent="0.2">
      <c r="B220" s="2">
        <v>206</v>
      </c>
      <c r="E220" t="s">
        <v>220</v>
      </c>
      <c r="F220" s="31"/>
      <c r="G220" s="31">
        <f t="shared" si="35"/>
        <v>-0.51250572195292543</v>
      </c>
      <c r="H220" s="31">
        <v>-0.46927883858258052</v>
      </c>
      <c r="I220" s="31">
        <f t="shared" ref="I220:J220" si="44">LN(I156/I198)</f>
        <v>-0.39294429091277971</v>
      </c>
      <c r="J220" s="31">
        <f t="shared" si="44"/>
        <v>-0.34758670512038986</v>
      </c>
      <c r="K220" s="171"/>
      <c r="L220" s="174">
        <v>218</v>
      </c>
      <c r="N220" s="31">
        <v>2.2904333076904515</v>
      </c>
      <c r="O220" s="31">
        <v>-0.35303961287694291</v>
      </c>
      <c r="P220" s="31">
        <v>-3.3868858977511214</v>
      </c>
      <c r="Q220" s="31">
        <v>-1.1624798670639398</v>
      </c>
      <c r="R220" s="31">
        <v>-0.57678155437900869</v>
      </c>
      <c r="S220" s="31">
        <v>-0.88951711042617942</v>
      </c>
      <c r="T220" s="31">
        <v>-2.8963587042502845</v>
      </c>
      <c r="U220" s="31">
        <v>-4.3985485244911819</v>
      </c>
      <c r="V220" s="31">
        <v>-4.4607273065460493</v>
      </c>
      <c r="W220" s="31">
        <v>-2.8770481723119556</v>
      </c>
      <c r="X220" s="31">
        <v>0.22487896110262948</v>
      </c>
      <c r="Y220" s="31">
        <v>-0.51250572195292543</v>
      </c>
      <c r="Z220" s="31">
        <v>-0.17324716416628785</v>
      </c>
      <c r="AA220" s="31">
        <v>-2.0661344293389621</v>
      </c>
      <c r="AB220" s="31">
        <v>-1.9097007937674224</v>
      </c>
      <c r="AC220" s="31">
        <v>-1.3255472438508633</v>
      </c>
      <c r="AD220" s="31">
        <v>-2.3086896063825053</v>
      </c>
      <c r="AE220" s="31">
        <v>-3.5190147408891126</v>
      </c>
      <c r="AF220" s="31">
        <v>-0.9122432131174002</v>
      </c>
      <c r="AG220" s="31">
        <v>-1.9774112868381963</v>
      </c>
      <c r="AH220" s="31">
        <v>-0.61694818076851465</v>
      </c>
      <c r="AI220" s="31">
        <v>-3.5678556162834849</v>
      </c>
      <c r="AJ220" s="31">
        <v>-4.8584203548065101</v>
      </c>
      <c r="AK220" s="31">
        <v>-3.6929201564390635</v>
      </c>
      <c r="AL220" s="31">
        <v>3.8152672010411015</v>
      </c>
      <c r="AM220" s="31">
        <v>0.71504930037767644</v>
      </c>
      <c r="AN220" s="31">
        <v>-1.0982710535907869</v>
      </c>
      <c r="AO220" s="31">
        <v>-1.9671171312176625</v>
      </c>
      <c r="AP220" s="31">
        <v>-2.8505672159914446</v>
      </c>
      <c r="AQ220" s="31">
        <v>-1.7410415507710912</v>
      </c>
      <c r="AR220" s="31">
        <v>3.3382966594433398E-2</v>
      </c>
      <c r="AS220" s="31">
        <v>-0.52436768522510413</v>
      </c>
      <c r="AT220" s="31">
        <v>-0.94390583213090185</v>
      </c>
      <c r="AU220" s="31">
        <v>-9.1606891409259567E-2</v>
      </c>
      <c r="AV220" s="31">
        <v>-2.0916820462449048</v>
      </c>
      <c r="AW220" s="31">
        <v>-1.338112264874624</v>
      </c>
      <c r="AX220" s="31">
        <v>-1.9959123013972808</v>
      </c>
      <c r="AY220" s="31">
        <v>-0.49788648458370494</v>
      </c>
      <c r="AZ220" s="31">
        <v>-2.632159086659184</v>
      </c>
      <c r="BA220" s="31">
        <v>-0.79427637778551974</v>
      </c>
      <c r="BB220" s="31">
        <v>-2.3286225812904173</v>
      </c>
      <c r="BC220" s="31">
        <v>-1.3133243593959012</v>
      </c>
      <c r="BD220" s="31">
        <v>-3.6680885544648043</v>
      </c>
      <c r="BE220" s="31">
        <v>-3.3164097197651157</v>
      </c>
      <c r="BF220" s="31">
        <v>-1.9452051738579501</v>
      </c>
      <c r="BG220" s="31">
        <v>-0.77809838233466999</v>
      </c>
      <c r="BH220" s="31">
        <v>-2.9137090807968078</v>
      </c>
      <c r="BI220" s="31">
        <v>1.9377447697583861</v>
      </c>
      <c r="BJ220" s="31">
        <v>-2.3643266449061158</v>
      </c>
      <c r="BK220" s="31">
        <v>-1.7960549810844375</v>
      </c>
      <c r="BL220" s="31">
        <v>-3.1080057168735142</v>
      </c>
      <c r="BM220" s="31">
        <v>-1.6909781850531593</v>
      </c>
      <c r="BN220" s="31">
        <v>0.22862757573196679</v>
      </c>
      <c r="BO220" s="31">
        <v>-0.28704716533726687</v>
      </c>
      <c r="BP220" s="60"/>
      <c r="BQ220" s="60"/>
      <c r="BR220" s="60"/>
      <c r="BS220" s="60"/>
    </row>
    <row r="221" spans="1:140" outlineLevel="1" x14ac:dyDescent="0.2">
      <c r="B221" s="2">
        <v>207</v>
      </c>
      <c r="E221" t="s">
        <v>221</v>
      </c>
      <c r="F221" s="20"/>
      <c r="G221" s="20">
        <f t="shared" si="35"/>
        <v>0.78338718496658499</v>
      </c>
      <c r="H221" s="20">
        <v>0.82106180205176349</v>
      </c>
      <c r="I221" s="20">
        <f t="shared" ref="I221:J221" si="45">I157/I199</f>
        <v>1.0074779805106946</v>
      </c>
      <c r="J221" s="20">
        <f t="shared" si="45"/>
        <v>0.92131278296232144</v>
      </c>
      <c r="K221" s="43"/>
      <c r="L221" s="174">
        <v>219</v>
      </c>
      <c r="N221" s="20">
        <v>0.78327985204706529</v>
      </c>
      <c r="O221" s="20">
        <v>0.52285504227914048</v>
      </c>
      <c r="P221" s="20">
        <v>-0.21950410752899091</v>
      </c>
      <c r="Q221" s="20">
        <v>0.33994014460141769</v>
      </c>
      <c r="R221" s="20">
        <v>0.2875916702820604</v>
      </c>
      <c r="S221" s="20">
        <v>0.57727321595916159</v>
      </c>
      <c r="T221" s="20">
        <v>0.91551107536626242</v>
      </c>
      <c r="U221" s="20">
        <v>-0.13718772643769619</v>
      </c>
      <c r="V221" s="20">
        <v>2.5999432451413562</v>
      </c>
      <c r="W221" s="20">
        <v>0.80990642872031127</v>
      </c>
      <c r="X221" s="20">
        <v>0.94961499735413257</v>
      </c>
      <c r="Y221" s="20">
        <v>0.78338718496658499</v>
      </c>
      <c r="Z221" s="20">
        <v>0.49358543242441177</v>
      </c>
      <c r="AA221" s="20">
        <v>1.3098770178992614</v>
      </c>
      <c r="AB221" s="20">
        <v>0.95579501359254215</v>
      </c>
      <c r="AC221" s="20">
        <v>0.80799728385867309</v>
      </c>
      <c r="AD221" s="20">
        <v>0.83241905909142977</v>
      </c>
      <c r="AE221" s="20">
        <v>0.11778706706416998</v>
      </c>
      <c r="AF221" s="20">
        <v>0.17344717370638638</v>
      </c>
      <c r="AG221" s="20">
        <v>0.98567577505454995</v>
      </c>
      <c r="AH221" s="20">
        <v>0.56279517359012032</v>
      </c>
      <c r="AI221" s="20">
        <v>-0.30412250612569691</v>
      </c>
      <c r="AJ221" s="20">
        <v>0.36968105448333888</v>
      </c>
      <c r="AK221" s="20">
        <v>0.17336489420090204</v>
      </c>
      <c r="AL221" s="20">
        <v>0.77676556938011987</v>
      </c>
      <c r="AM221" s="20">
        <v>1.225797310090933</v>
      </c>
      <c r="AN221" s="20">
        <v>3.5456272810244416</v>
      </c>
      <c r="AO221" s="20">
        <v>0.3090562255057876</v>
      </c>
      <c r="AP221" s="20">
        <v>0.97536273226664194</v>
      </c>
      <c r="AQ221" s="20">
        <v>0.80299999858916549</v>
      </c>
      <c r="AR221" s="20">
        <v>0.83285559896657069</v>
      </c>
      <c r="AS221" s="20">
        <v>2.102338228245558</v>
      </c>
      <c r="AT221" s="20">
        <v>0.77594290882863182</v>
      </c>
      <c r="AU221" s="20">
        <v>1.1841800349645135</v>
      </c>
      <c r="AV221" s="20">
        <v>1.2305804898230186</v>
      </c>
      <c r="AW221" s="20">
        <v>0.13257546166767273</v>
      </c>
      <c r="AX221" s="20">
        <v>-0.13334034224875924</v>
      </c>
      <c r="AY221" s="20">
        <v>1.4264832239164136</v>
      </c>
      <c r="AZ221" s="20">
        <v>0.98788536313368602</v>
      </c>
      <c r="BA221" s="20">
        <v>1.1780278102742412</v>
      </c>
      <c r="BB221" s="20">
        <v>0.73090807206753594</v>
      </c>
      <c r="BC221" s="20">
        <v>0.15940354363399342</v>
      </c>
      <c r="BD221" s="20">
        <v>0.31656344612439841</v>
      </c>
      <c r="BE221" s="20">
        <v>0.41010400715412509</v>
      </c>
      <c r="BF221" s="20">
        <v>0.50304044388963243</v>
      </c>
      <c r="BG221" s="20">
        <v>0.20849748733332438</v>
      </c>
      <c r="BH221" s="20">
        <v>1.754089966333265</v>
      </c>
      <c r="BI221" s="20">
        <v>0.61562581711529041</v>
      </c>
      <c r="BJ221" s="20">
        <v>1.5811786588692596</v>
      </c>
      <c r="BK221" s="20">
        <v>1.192002613142743</v>
      </c>
      <c r="BL221" s="20">
        <v>1.1532544714916757</v>
      </c>
      <c r="BM221" s="20">
        <v>0.6706735992417282</v>
      </c>
      <c r="BN221" s="20">
        <v>0.96207616456976419</v>
      </c>
      <c r="BO221" s="20">
        <v>0.9634084993928812</v>
      </c>
      <c r="BP221" s="60"/>
      <c r="BQ221" s="60"/>
      <c r="BR221" s="60"/>
      <c r="BS221" s="60"/>
    </row>
    <row r="222" spans="1:140" s="37" customFormat="1" outlineLevel="1" x14ac:dyDescent="0.2">
      <c r="A222"/>
      <c r="B222" s="2">
        <v>208</v>
      </c>
      <c r="E222" t="s">
        <v>222</v>
      </c>
      <c r="F222" s="31"/>
      <c r="G222" s="31">
        <f t="shared" si="35"/>
        <v>17</v>
      </c>
      <c r="H222" s="31">
        <v>18</v>
      </c>
      <c r="I222" s="31">
        <f t="shared" ref="I222:J222" si="46">I158</f>
        <v>19</v>
      </c>
      <c r="J222" s="31">
        <f t="shared" si="46"/>
        <v>20</v>
      </c>
      <c r="K222" s="171"/>
      <c r="L222" s="174">
        <v>220</v>
      </c>
      <c r="M222" s="69"/>
      <c r="N222" s="31">
        <v>17</v>
      </c>
      <c r="O222" s="31">
        <v>17</v>
      </c>
      <c r="P222" s="31">
        <v>17</v>
      </c>
      <c r="Q222" s="31">
        <v>17</v>
      </c>
      <c r="R222" s="31">
        <v>17</v>
      </c>
      <c r="S222" s="31">
        <v>17</v>
      </c>
      <c r="T222" s="31">
        <v>17</v>
      </c>
      <c r="U222" s="31">
        <v>17</v>
      </c>
      <c r="V222" s="31">
        <v>17</v>
      </c>
      <c r="W222" s="31">
        <v>17</v>
      </c>
      <c r="X222" s="31">
        <v>17</v>
      </c>
      <c r="Y222" s="31">
        <v>17</v>
      </c>
      <c r="Z222" s="31">
        <v>17</v>
      </c>
      <c r="AA222" s="31">
        <v>17</v>
      </c>
      <c r="AB222" s="31">
        <v>17</v>
      </c>
      <c r="AC222" s="31">
        <v>17</v>
      </c>
      <c r="AD222" s="31">
        <v>17</v>
      </c>
      <c r="AE222" s="31">
        <v>17</v>
      </c>
      <c r="AF222" s="31">
        <v>17</v>
      </c>
      <c r="AG222" s="31">
        <v>17</v>
      </c>
      <c r="AH222" s="31">
        <v>17</v>
      </c>
      <c r="AI222" s="31">
        <v>17</v>
      </c>
      <c r="AJ222" s="31">
        <v>17</v>
      </c>
      <c r="AK222" s="31">
        <v>17</v>
      </c>
      <c r="AL222" s="31">
        <v>17</v>
      </c>
      <c r="AM222" s="31">
        <v>17</v>
      </c>
      <c r="AN222" s="31">
        <v>17</v>
      </c>
      <c r="AO222" s="31">
        <v>17</v>
      </c>
      <c r="AP222" s="31">
        <v>17</v>
      </c>
      <c r="AQ222" s="31">
        <v>17</v>
      </c>
      <c r="AR222" s="31">
        <v>17</v>
      </c>
      <c r="AS222" s="31">
        <v>17</v>
      </c>
      <c r="AT222" s="31">
        <v>17</v>
      </c>
      <c r="AU222" s="31">
        <v>17</v>
      </c>
      <c r="AV222" s="31">
        <v>17</v>
      </c>
      <c r="AW222" s="31">
        <v>17</v>
      </c>
      <c r="AX222" s="31">
        <v>17</v>
      </c>
      <c r="AY222" s="31">
        <v>17</v>
      </c>
      <c r="AZ222" s="31">
        <v>17</v>
      </c>
      <c r="BA222" s="31">
        <v>17</v>
      </c>
      <c r="BB222" s="31">
        <v>17</v>
      </c>
      <c r="BC222" s="31">
        <v>17</v>
      </c>
      <c r="BD222" s="31">
        <v>17</v>
      </c>
      <c r="BE222" s="31">
        <v>17</v>
      </c>
      <c r="BF222" s="31">
        <v>17</v>
      </c>
      <c r="BG222" s="31">
        <v>17</v>
      </c>
      <c r="BH222" s="31">
        <v>17</v>
      </c>
      <c r="BI222" s="31">
        <v>17</v>
      </c>
      <c r="BJ222" s="31">
        <v>17</v>
      </c>
      <c r="BK222" s="31">
        <v>17</v>
      </c>
      <c r="BL222" s="31">
        <v>17</v>
      </c>
      <c r="BM222" s="31">
        <v>17</v>
      </c>
      <c r="BN222" s="31">
        <v>17</v>
      </c>
      <c r="BO222" s="31">
        <v>17</v>
      </c>
      <c r="BP222" s="60"/>
      <c r="BQ222" s="60"/>
      <c r="BR222" s="60"/>
      <c r="BS222" s="60"/>
      <c r="EJ222" s="130"/>
    </row>
    <row r="223" spans="1:140" outlineLevel="1" x14ac:dyDescent="0.2">
      <c r="B223" s="2">
        <v>209</v>
      </c>
      <c r="E223"/>
      <c r="L223" s="174">
        <v>221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 s="60"/>
      <c r="BQ223" s="60"/>
      <c r="BR223" s="60"/>
      <c r="BS223" s="60"/>
    </row>
    <row r="224" spans="1:140" outlineLevel="1" x14ac:dyDescent="0.2">
      <c r="B224" s="2">
        <v>210</v>
      </c>
      <c r="C224" s="8" t="s">
        <v>237</v>
      </c>
      <c r="D224" s="8"/>
      <c r="E224"/>
      <c r="L224" s="174">
        <v>222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 s="60"/>
      <c r="BQ224" s="60"/>
      <c r="BR224" s="60"/>
      <c r="BS224" s="60"/>
    </row>
    <row r="225" spans="2:71" outlineLevel="1" x14ac:dyDescent="0.2">
      <c r="B225" s="2">
        <v>211</v>
      </c>
      <c r="E225"/>
      <c r="L225" s="174">
        <v>223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 s="60"/>
      <c r="BQ225" s="60"/>
      <c r="BR225" s="60"/>
      <c r="BS225" s="60"/>
    </row>
    <row r="226" spans="2:71" outlineLevel="1" x14ac:dyDescent="0.2">
      <c r="B226" s="2">
        <v>212</v>
      </c>
      <c r="E226" t="s">
        <v>215</v>
      </c>
      <c r="F226" s="33"/>
      <c r="G226" s="33">
        <f t="shared" ref="G226:G243" si="47">HLOOKUP($E$3,$M$3:$BU$269,L226,FALSE)</f>
        <v>12.821412544937436</v>
      </c>
      <c r="H226" s="33">
        <v>12.821412544937436</v>
      </c>
      <c r="I226" s="33">
        <f t="shared" ref="I226:J241" si="48">I162*I205</f>
        <v>12.821412544937436</v>
      </c>
      <c r="J226" s="33">
        <f t="shared" si="48"/>
        <v>12.821412544937436</v>
      </c>
      <c r="K226" s="172"/>
      <c r="L226" s="174">
        <v>224</v>
      </c>
      <c r="N226" s="33">
        <v>12.817219145404639</v>
      </c>
      <c r="O226" s="33">
        <v>12.809732041092667</v>
      </c>
      <c r="P226" s="33">
        <v>12.815667288766317</v>
      </c>
      <c r="Q226" s="33">
        <v>12.814549938113361</v>
      </c>
      <c r="R226" s="33">
        <v>12.816805233884939</v>
      </c>
      <c r="S226" s="33">
        <v>12.81288440307239</v>
      </c>
      <c r="T226" s="33">
        <v>12.81331330994302</v>
      </c>
      <c r="U226" s="33">
        <v>12.814736982825067</v>
      </c>
      <c r="V226" s="33">
        <v>12.810934558134596</v>
      </c>
      <c r="W226" s="33">
        <v>12.811148202512005</v>
      </c>
      <c r="X226" s="33">
        <v>12.814879887835255</v>
      </c>
      <c r="Y226" s="33">
        <v>12.821412544937436</v>
      </c>
      <c r="Z226" s="33">
        <v>12.819095782593745</v>
      </c>
      <c r="AA226" s="33">
        <v>12.812338831390388</v>
      </c>
      <c r="AB226" s="33">
        <v>12.812096781482326</v>
      </c>
      <c r="AC226" s="33">
        <v>12.815345078290729</v>
      </c>
      <c r="AD226" s="33">
        <v>12.815711468242117</v>
      </c>
      <c r="AE226" s="33">
        <v>12.812372588661209</v>
      </c>
      <c r="AF226" s="33">
        <v>12.816091448430351</v>
      </c>
      <c r="AG226" s="33">
        <v>12.814546852239651</v>
      </c>
      <c r="AH226" s="33">
        <v>12.81145662132478</v>
      </c>
      <c r="AI226" s="33">
        <v>12.814922528786086</v>
      </c>
      <c r="AJ226" s="33">
        <v>12.817662753008971</v>
      </c>
      <c r="AK226" s="33">
        <v>12.806567709189416</v>
      </c>
      <c r="AL226" s="33">
        <v>12.815090519596231</v>
      </c>
      <c r="AM226" s="33">
        <v>12.815281989642113</v>
      </c>
      <c r="AN226" s="33">
        <v>12.815901074724351</v>
      </c>
      <c r="AO226" s="33">
        <v>12.814116835927887</v>
      </c>
      <c r="AP226" s="33">
        <v>12.812859046489152</v>
      </c>
      <c r="AQ226" s="33">
        <v>12.819461334344746</v>
      </c>
      <c r="AR226" s="33">
        <v>12.813083541286099</v>
      </c>
      <c r="AS226" s="33">
        <v>12.819261214706257</v>
      </c>
      <c r="AT226" s="33">
        <v>12.814306444850608</v>
      </c>
      <c r="AU226" s="33">
        <v>12.787701892268222</v>
      </c>
      <c r="AV226" s="33">
        <v>12.810935258155617</v>
      </c>
      <c r="AW226" s="33">
        <v>12.814773798938791</v>
      </c>
      <c r="AX226" s="33">
        <v>12.831090199996751</v>
      </c>
      <c r="AY226" s="33">
        <v>12.811928566157505</v>
      </c>
      <c r="AZ226" s="33">
        <v>12.814734709841771</v>
      </c>
      <c r="BA226" s="33">
        <v>12.819457458886518</v>
      </c>
      <c r="BB226" s="33">
        <v>12.814374704096441</v>
      </c>
      <c r="BC226" s="33">
        <v>12.806437742471982</v>
      </c>
      <c r="BD226" s="33">
        <v>12.822060011014516</v>
      </c>
      <c r="BE226" s="33">
        <v>12.812317891678893</v>
      </c>
      <c r="BF226" s="33">
        <v>12.814570121024731</v>
      </c>
      <c r="BG226" s="33">
        <v>12.809840579464703</v>
      </c>
      <c r="BH226" s="33">
        <v>12.814244071673096</v>
      </c>
      <c r="BI226" s="33">
        <v>12.802268129032575</v>
      </c>
      <c r="BJ226" s="33">
        <v>12.815287046759257</v>
      </c>
      <c r="BK226" s="33">
        <v>12.815763359841434</v>
      </c>
      <c r="BL226" s="33">
        <v>12.815289735331385</v>
      </c>
      <c r="BM226" s="33">
        <v>12.813463903341642</v>
      </c>
      <c r="BN226" s="33">
        <v>12.820177946526355</v>
      </c>
      <c r="BO226" s="33">
        <v>12.816571389915095</v>
      </c>
      <c r="BP226" s="60"/>
      <c r="BQ226" s="60"/>
      <c r="BR226" s="60"/>
      <c r="BS226" s="60"/>
    </row>
    <row r="227" spans="2:71" outlineLevel="1" x14ac:dyDescent="0.2">
      <c r="B227" s="2">
        <v>213</v>
      </c>
      <c r="E227" t="s">
        <v>216</v>
      </c>
      <c r="F227" s="33"/>
      <c r="G227" s="33">
        <f t="shared" si="47"/>
        <v>-8.8244570473503897E-2</v>
      </c>
      <c r="H227" s="33">
        <v>-0.10168471139885969</v>
      </c>
      <c r="I227" s="33">
        <f t="shared" si="48"/>
        <v>-0.10346550029532949</v>
      </c>
      <c r="J227" s="33">
        <f t="shared" si="48"/>
        <v>-0.1189632820630897</v>
      </c>
      <c r="K227" s="172"/>
      <c r="L227" s="174">
        <v>225</v>
      </c>
      <c r="N227" s="33">
        <v>-0.17472188947937567</v>
      </c>
      <c r="O227" s="33">
        <v>-2.9322829379817891E-2</v>
      </c>
      <c r="P227" s="33">
        <v>-6.6806460983386051E-2</v>
      </c>
      <c r="Q227" s="33">
        <v>-0.11775169199641834</v>
      </c>
      <c r="R227" s="33">
        <v>-0.14938730740231043</v>
      </c>
      <c r="S227" s="33">
        <v>-6.7875647827178504E-2</v>
      </c>
      <c r="T227" s="33">
        <v>-0.10729597059134878</v>
      </c>
      <c r="U227" s="33">
        <v>-7.498864577203164E-2</v>
      </c>
      <c r="V227" s="33">
        <v>-0.17098203736537299</v>
      </c>
      <c r="W227" s="33">
        <v>-0.18942199965401779</v>
      </c>
      <c r="X227" s="33">
        <v>-0.17765191601553718</v>
      </c>
      <c r="Y227" s="33">
        <v>-8.8244570473503897E-2</v>
      </c>
      <c r="Z227" s="33">
        <v>-0.18918966197946835</v>
      </c>
      <c r="AA227" s="33">
        <v>-4.5440224549596529E-2</v>
      </c>
      <c r="AB227" s="33">
        <v>-9.1953550985145821E-2</v>
      </c>
      <c r="AC227" s="33">
        <v>-0.18899614421469149</v>
      </c>
      <c r="AD227" s="33">
        <v>-7.6595851742415691E-2</v>
      </c>
      <c r="AE227" s="33">
        <v>-6.686009207558806E-2</v>
      </c>
      <c r="AF227" s="33">
        <v>-7.5085943292720378E-2</v>
      </c>
      <c r="AG227" s="33">
        <v>-0.14993904294739563</v>
      </c>
      <c r="AH227" s="33">
        <v>-0.16187058782546826</v>
      </c>
      <c r="AI227" s="33">
        <v>-7.5088720269225362E-2</v>
      </c>
      <c r="AJ227" s="33">
        <v>-1.7058319013057061E-2</v>
      </c>
      <c r="AK227" s="33">
        <v>-1.7147713745549586E-2</v>
      </c>
      <c r="AL227" s="33">
        <v>-0.14086388211768303</v>
      </c>
      <c r="AM227" s="33">
        <v>-0.17002381045512319</v>
      </c>
      <c r="AN227" s="33">
        <v>-0.13487100549873154</v>
      </c>
      <c r="AO227" s="33">
        <v>-4.4955836830517071E-2</v>
      </c>
      <c r="AP227" s="33">
        <v>-7.9376082138090998E-2</v>
      </c>
      <c r="AQ227" s="33">
        <v>-8.5046089292065127E-2</v>
      </c>
      <c r="AR227" s="33">
        <v>-9.2372166314139331E-2</v>
      </c>
      <c r="AS227" s="33">
        <v>-0.14914874609367113</v>
      </c>
      <c r="AT227" s="33">
        <v>-0.15518424644032133</v>
      </c>
      <c r="AU227" s="33">
        <v>-6.7987621399365525E-2</v>
      </c>
      <c r="AV227" s="33">
        <v>-6.7542095497357443E-2</v>
      </c>
      <c r="AW227" s="33">
        <v>-3.1034577031371829E-2</v>
      </c>
      <c r="AX227" s="33">
        <v>-9.7847920018975382E-2</v>
      </c>
      <c r="AY227" s="33">
        <v>-0.16160897299511945</v>
      </c>
      <c r="AZ227" s="33">
        <v>-0.15511903609870195</v>
      </c>
      <c r="BA227" s="33">
        <v>-0.17465595501766337</v>
      </c>
      <c r="BB227" s="33">
        <v>2.0990983325621382E-2</v>
      </c>
      <c r="BC227" s="33">
        <v>-2.953191859710436E-2</v>
      </c>
      <c r="BD227" s="33">
        <v>2.0901820842143832E-2</v>
      </c>
      <c r="BE227" s="33">
        <v>-7.0113114008623661E-2</v>
      </c>
      <c r="BF227" s="33">
        <v>-6.6820110750954273E-2</v>
      </c>
      <c r="BG227" s="33">
        <v>-6.7409257358607658E-2</v>
      </c>
      <c r="BH227" s="33">
        <v>-0.11034251260747716</v>
      </c>
      <c r="BI227" s="33">
        <v>-0.17615446808947138</v>
      </c>
      <c r="BJ227" s="33">
        <v>-0.13453379812648175</v>
      </c>
      <c r="BK227" s="33">
        <v>-6.7948409403219695E-2</v>
      </c>
      <c r="BL227" s="33">
        <v>-7.4176340528718437E-2</v>
      </c>
      <c r="BM227" s="33">
        <v>-1.1254941984298572E-2</v>
      </c>
      <c r="BN227" s="33">
        <v>-4.4683868642024061E-2</v>
      </c>
      <c r="BO227" s="33">
        <v>-0.13118704728783825</v>
      </c>
      <c r="BP227" s="60"/>
      <c r="BQ227" s="60"/>
      <c r="BR227" s="60"/>
      <c r="BS227" s="60"/>
    </row>
    <row r="228" spans="2:71" outlineLevel="1" x14ac:dyDescent="0.2">
      <c r="B228" s="2">
        <v>214</v>
      </c>
      <c r="E228" t="s">
        <v>217</v>
      </c>
      <c r="F228" s="33"/>
      <c r="G228" s="33">
        <f t="shared" si="47"/>
        <v>-3.4378991361265539E-3</v>
      </c>
      <c r="H228" s="33">
        <v>4.1452497907186367E-4</v>
      </c>
      <c r="I228" s="33">
        <f t="shared" si="48"/>
        <v>3.7070203182145312E-3</v>
      </c>
      <c r="J228" s="33">
        <f t="shared" si="48"/>
        <v>8.9257145311260611E-3</v>
      </c>
      <c r="K228" s="172"/>
      <c r="L228" s="174">
        <v>226</v>
      </c>
      <c r="N228" s="33">
        <v>1.2025183003948521</v>
      </c>
      <c r="O228" s="33">
        <v>-0.74507580227822268</v>
      </c>
      <c r="P228" s="33">
        <v>-1.6285112547040164</v>
      </c>
      <c r="Q228" s="33">
        <v>-0.230863476143428</v>
      </c>
      <c r="R228" s="33">
        <v>3.8067173034180619E-2</v>
      </c>
      <c r="S228" s="33">
        <v>-0.32263592397171187</v>
      </c>
      <c r="T228" s="33">
        <v>-0.95548357153880015</v>
      </c>
      <c r="U228" s="33">
        <v>-1.7573328464812794</v>
      </c>
      <c r="V228" s="33">
        <v>-1.4262174912236774</v>
      </c>
      <c r="W228" s="33">
        <v>-0.71339454219923604</v>
      </c>
      <c r="X228" s="33">
        <v>0.45129042997609869</v>
      </c>
      <c r="Y228" s="33">
        <v>-3.4378991361265539E-3</v>
      </c>
      <c r="Z228" s="33">
        <v>0.16572370190664235</v>
      </c>
      <c r="AA228" s="33">
        <v>-0.53113285649835862</v>
      </c>
      <c r="AB228" s="33">
        <v>-0.42921526275561911</v>
      </c>
      <c r="AC228" s="33">
        <v>-0.31482159439140617</v>
      </c>
      <c r="AD228" s="33">
        <v>-0.47148774369718444</v>
      </c>
      <c r="AE228" s="33">
        <v>-1.2620966931910029</v>
      </c>
      <c r="AF228" s="33">
        <v>-0.12107692925785633</v>
      </c>
      <c r="AG228" s="33">
        <v>-0.73320476429834081</v>
      </c>
      <c r="AH228" s="33">
        <v>-0.44168552009283929</v>
      </c>
      <c r="AI228" s="33">
        <v>-1.3913073142585952</v>
      </c>
      <c r="AJ228" s="33">
        <v>-1.7722393598072195</v>
      </c>
      <c r="AK228" s="33">
        <v>-1.0750786792132909</v>
      </c>
      <c r="AL228" s="33">
        <v>1.2656999149761041</v>
      </c>
      <c r="AM228" s="33">
        <v>0.77764649798854379</v>
      </c>
      <c r="AN228" s="33">
        <v>-0.46175798402969881</v>
      </c>
      <c r="AO228" s="33">
        <v>-0.35936422550823194</v>
      </c>
      <c r="AP228" s="33">
        <v>-0.78277539240475591</v>
      </c>
      <c r="AQ228" s="33">
        <v>-0.64620003097525069</v>
      </c>
      <c r="AR228" s="33">
        <v>0.43591945756116274</v>
      </c>
      <c r="AS228" s="33">
        <v>-0.17504001599281618</v>
      </c>
      <c r="AT228" s="33">
        <v>-0.14585251346292649</v>
      </c>
      <c r="AU228" s="33">
        <v>-3.5365138177282839E-2</v>
      </c>
      <c r="AV228" s="33">
        <v>-0.82630814450823509</v>
      </c>
      <c r="AW228" s="33">
        <v>-0.36825495164890898</v>
      </c>
      <c r="AX228" s="33">
        <v>-1.0043984964344723</v>
      </c>
      <c r="AY228" s="33">
        <v>8.6577373081019163E-2</v>
      </c>
      <c r="AZ228" s="33">
        <v>-0.70371533726087909</v>
      </c>
      <c r="BA228" s="33">
        <v>-9.2942429526911945E-3</v>
      </c>
      <c r="BB228" s="33">
        <v>-0.75084722277494453</v>
      </c>
      <c r="BC228" s="33">
        <v>-0.274481099056124</v>
      </c>
      <c r="BD228" s="33">
        <v>-1.1665486530508766</v>
      </c>
      <c r="BE228" s="33">
        <v>-1.0498315571294665</v>
      </c>
      <c r="BF228" s="33">
        <v>-1.3675965221359179</v>
      </c>
      <c r="BG228" s="33">
        <v>-4.3628465164433076E-2</v>
      </c>
      <c r="BH228" s="33">
        <v>-0.89922094297733968</v>
      </c>
      <c r="BI228" s="33">
        <v>1.1728214768855891</v>
      </c>
      <c r="BJ228" s="33">
        <v>-0.62852316907697681</v>
      </c>
      <c r="BK228" s="33">
        <v>-0.39964545730040041</v>
      </c>
      <c r="BL228" s="33">
        <v>-1.2084781671193396</v>
      </c>
      <c r="BM228" s="33">
        <v>-0.42021835441782901</v>
      </c>
      <c r="BN228" s="33">
        <v>0.45029689529303496</v>
      </c>
      <c r="BO228" s="33">
        <v>0.25208157893873878</v>
      </c>
      <c r="BP228" s="60"/>
      <c r="BQ228" s="60"/>
      <c r="BR228" s="60"/>
      <c r="BS228" s="60"/>
    </row>
    <row r="229" spans="2:71" outlineLevel="1" x14ac:dyDescent="0.2">
      <c r="B229" s="2">
        <v>215</v>
      </c>
      <c r="E229" t="s">
        <v>218</v>
      </c>
      <c r="F229" s="33"/>
      <c r="G229" s="33">
        <f t="shared" si="47"/>
        <v>-1.5734085433805486E-2</v>
      </c>
      <c r="H229" s="33">
        <v>-1.5734085433805486E-2</v>
      </c>
      <c r="I229" s="33">
        <f t="shared" si="48"/>
        <v>-1.5734085433805486E-2</v>
      </c>
      <c r="J229" s="33">
        <f t="shared" si="48"/>
        <v>-1.5734085433805486E-2</v>
      </c>
      <c r="K229" s="172"/>
      <c r="L229" s="174">
        <v>227</v>
      </c>
      <c r="N229" s="33">
        <v>0.54881034955093044</v>
      </c>
      <c r="O229" s="33">
        <v>-0.30142004111018628</v>
      </c>
      <c r="P229" s="33">
        <v>-0.59490752035248329</v>
      </c>
      <c r="Q229" s="33">
        <v>-7.2884090319695949E-2</v>
      </c>
      <c r="R229" s="33">
        <v>1.5566068796261245E-2</v>
      </c>
      <c r="S229" s="33">
        <v>-0.17587787634040611</v>
      </c>
      <c r="T229" s="33">
        <v>-0.33384462527417247</v>
      </c>
      <c r="U229" s="33">
        <v>-0.56797994881407321</v>
      </c>
      <c r="V229" s="33">
        <v>-0.61938558249629116</v>
      </c>
      <c r="W229" s="33">
        <v>-0.27922562795819394</v>
      </c>
      <c r="X229" s="33">
        <v>0.12844039969071186</v>
      </c>
      <c r="Y229" s="33">
        <v>-1.5734085433805486E-2</v>
      </c>
      <c r="Z229" s="33">
        <v>0.10741290547504276</v>
      </c>
      <c r="AA229" s="33">
        <v>-0.26285825402054996</v>
      </c>
      <c r="AB229" s="33">
        <v>-0.14410720995694362</v>
      </c>
      <c r="AC229" s="33">
        <v>-0.14188496431576761</v>
      </c>
      <c r="AD229" s="33">
        <v>-0.16754092675848312</v>
      </c>
      <c r="AE229" s="33">
        <v>-0.46976936584797402</v>
      </c>
      <c r="AF229" s="33">
        <v>-8.4175275034520547E-2</v>
      </c>
      <c r="AG229" s="33">
        <v>-0.25129146397468577</v>
      </c>
      <c r="AH229" s="33">
        <v>-8.3333436179781659E-2</v>
      </c>
      <c r="AI229" s="33">
        <v>-0.4353206774901221</v>
      </c>
      <c r="AJ229" s="33">
        <v>-0.59258563182418689</v>
      </c>
      <c r="AK229" s="33">
        <v>-0.34563841711453536</v>
      </c>
      <c r="AL229" s="33">
        <v>0.57741415901934035</v>
      </c>
      <c r="AM229" s="33">
        <v>0.2374431691531276</v>
      </c>
      <c r="AN229" s="33">
        <v>-0.26406185792102987</v>
      </c>
      <c r="AO229" s="33">
        <v>-0.13864028169091125</v>
      </c>
      <c r="AP229" s="33">
        <v>-0.31816748703569647</v>
      </c>
      <c r="AQ229" s="33">
        <v>-0.25065740832083566</v>
      </c>
      <c r="AR229" s="33">
        <v>0.11701963056756606</v>
      </c>
      <c r="AS229" s="33">
        <v>-9.1775452383937875E-2</v>
      </c>
      <c r="AT229" s="33">
        <v>-8.32531313056947E-2</v>
      </c>
      <c r="AU229" s="33">
        <v>-3.4237983402836521E-2</v>
      </c>
      <c r="AV229" s="33">
        <v>-0.30694966079055497</v>
      </c>
      <c r="AW229" s="33">
        <v>-0.14484632398241998</v>
      </c>
      <c r="AX229" s="33">
        <v>-0.37710090720578793</v>
      </c>
      <c r="AY229" s="33">
        <v>1.4766677830111954E-2</v>
      </c>
      <c r="AZ229" s="33">
        <v>-0.29879104990451871</v>
      </c>
      <c r="BA229" s="33">
        <v>-5.2325633031686122E-2</v>
      </c>
      <c r="BB229" s="33">
        <v>-0.31625978111814945</v>
      </c>
      <c r="BC229" s="33">
        <v>-0.13294222509122069</v>
      </c>
      <c r="BD229" s="33">
        <v>-0.44333243114541698</v>
      </c>
      <c r="BE229" s="33">
        <v>-0.33925653508136083</v>
      </c>
      <c r="BF229" s="33">
        <v>-0.4346441407648497</v>
      </c>
      <c r="BG229" s="33">
        <v>-7.7643663748319977E-2</v>
      </c>
      <c r="BH229" s="33">
        <v>-0.31316302129709994</v>
      </c>
      <c r="BI229" s="33">
        <v>0.35077908408785152</v>
      </c>
      <c r="BJ229" s="33">
        <v>-0.36228099876675401</v>
      </c>
      <c r="BK229" s="33">
        <v>-0.19421356134029985</v>
      </c>
      <c r="BL229" s="33">
        <v>-0.46003972262860943</v>
      </c>
      <c r="BM229" s="33">
        <v>-0.2107996160735762</v>
      </c>
      <c r="BN229" s="33">
        <v>9.0694719144489011E-2</v>
      </c>
      <c r="BO229" s="33">
        <v>8.7383700005386672E-2</v>
      </c>
      <c r="BP229" s="60"/>
      <c r="BQ229" s="60"/>
      <c r="BR229" s="60"/>
      <c r="BS229" s="60"/>
    </row>
    <row r="230" spans="2:71" outlineLevel="1" x14ac:dyDescent="0.2">
      <c r="B230" s="2">
        <v>216</v>
      </c>
      <c r="E230" t="s">
        <v>219</v>
      </c>
      <c r="F230" s="33"/>
      <c r="G230" s="33">
        <f t="shared" si="47"/>
        <v>-3.3026145025919558E-2</v>
      </c>
      <c r="H230" s="33">
        <v>-2.9770027518480336E-2</v>
      </c>
      <c r="I230" s="33">
        <f t="shared" si="48"/>
        <v>-3.2463797399543928E-2</v>
      </c>
      <c r="J230" s="33">
        <f t="shared" si="48"/>
        <v>-3.3083226463623182E-2</v>
      </c>
      <c r="K230" s="172"/>
      <c r="L230" s="174">
        <v>228</v>
      </c>
      <c r="N230" s="33">
        <v>0.26432779213873731</v>
      </c>
      <c r="O230" s="33">
        <v>-0.20403950221565392</v>
      </c>
      <c r="P230" s="33">
        <v>-0.39949974155651319</v>
      </c>
      <c r="Q230" s="33">
        <v>-6.1322991742077407E-2</v>
      </c>
      <c r="R230" s="33">
        <v>-1.0869364570095743E-2</v>
      </c>
      <c r="S230" s="33">
        <v>-0.1258190254228069</v>
      </c>
      <c r="T230" s="33">
        <v>-0.26684056568023534</v>
      </c>
      <c r="U230" s="33">
        <v>-0.46745799452623038</v>
      </c>
      <c r="V230" s="33">
        <v>-0.42639818116621747</v>
      </c>
      <c r="W230" s="33">
        <v>-0.19969535700877267</v>
      </c>
      <c r="X230" s="33">
        <v>8.0504004063961077E-2</v>
      </c>
      <c r="Y230" s="33">
        <v>-3.3026145025919558E-2</v>
      </c>
      <c r="Z230" s="33">
        <v>2.10173296459709E-2</v>
      </c>
      <c r="AA230" s="33">
        <v>-0.17471939800056024</v>
      </c>
      <c r="AB230" s="33">
        <v>-0.10173536227278372</v>
      </c>
      <c r="AC230" s="33">
        <v>-0.11558904299129975</v>
      </c>
      <c r="AD230" s="33">
        <v>-9.2576602404557465E-2</v>
      </c>
      <c r="AE230" s="33">
        <v>-0.33476988097188748</v>
      </c>
      <c r="AF230" s="33">
        <v>-7.0077771271953526E-2</v>
      </c>
      <c r="AG230" s="33">
        <v>-0.21406258309841367</v>
      </c>
      <c r="AH230" s="33">
        <v>-0.12705540923073827</v>
      </c>
      <c r="AI230" s="33">
        <v>-0.33545956947328592</v>
      </c>
      <c r="AJ230" s="33">
        <v>-0.44236278601899942</v>
      </c>
      <c r="AK230" s="33">
        <v>-0.28975613294511104</v>
      </c>
      <c r="AL230" s="33">
        <v>0.33252507954960964</v>
      </c>
      <c r="AM230" s="33">
        <v>0.15693656565770231</v>
      </c>
      <c r="AN230" s="33">
        <v>-0.18005674460844437</v>
      </c>
      <c r="AO230" s="33">
        <v>-9.350397172176636E-2</v>
      </c>
      <c r="AP230" s="33">
        <v>-0.19456125922300596</v>
      </c>
      <c r="AQ230" s="33">
        <v>-0.17796162070570978</v>
      </c>
      <c r="AR230" s="33">
        <v>6.9707103798247155E-2</v>
      </c>
      <c r="AS230" s="33">
        <v>-5.5131494223867192E-2</v>
      </c>
      <c r="AT230" s="33">
        <v>-7.2059688236464844E-2</v>
      </c>
      <c r="AU230" s="33">
        <v>-2.8182520798027407E-2</v>
      </c>
      <c r="AV230" s="33">
        <v>-0.19796539762389087</v>
      </c>
      <c r="AW230" s="33">
        <v>-0.11944827283639681</v>
      </c>
      <c r="AX230" s="33">
        <v>-0.30993601423036399</v>
      </c>
      <c r="AY230" s="33">
        <v>2.3599411498303156E-4</v>
      </c>
      <c r="AZ230" s="33">
        <v>-0.19523000679910013</v>
      </c>
      <c r="BA230" s="33">
        <v>-4.4903015587685863E-2</v>
      </c>
      <c r="BB230" s="33">
        <v>-0.23382354533257205</v>
      </c>
      <c r="BC230" s="33">
        <v>-0.10097073326009577</v>
      </c>
      <c r="BD230" s="33">
        <v>-0.32318523531396981</v>
      </c>
      <c r="BE230" s="33">
        <v>-0.29911458124736889</v>
      </c>
      <c r="BF230" s="33">
        <v>-0.32321135715132326</v>
      </c>
      <c r="BG230" s="33">
        <v>-5.9351735943958248E-2</v>
      </c>
      <c r="BH230" s="33">
        <v>-0.2323422695158808</v>
      </c>
      <c r="BI230" s="33">
        <v>0.23758879760384666</v>
      </c>
      <c r="BJ230" s="33">
        <v>-0.24826756938140881</v>
      </c>
      <c r="BK230" s="33">
        <v>-0.15500430794564896</v>
      </c>
      <c r="BL230" s="33">
        <v>-0.27856409736891269</v>
      </c>
      <c r="BM230" s="33">
        <v>-0.13706595535614538</v>
      </c>
      <c r="BN230" s="33">
        <v>7.4615556031318392E-2</v>
      </c>
      <c r="BO230" s="33">
        <v>5.8153096084369992E-2</v>
      </c>
      <c r="BP230" s="60"/>
      <c r="BQ230" s="60"/>
      <c r="BR230" s="60"/>
      <c r="BS230" s="60"/>
    </row>
    <row r="231" spans="2:71" outlineLevel="1" x14ac:dyDescent="0.2">
      <c r="B231" s="2">
        <v>217</v>
      </c>
      <c r="E231" t="s">
        <v>224</v>
      </c>
      <c r="F231" s="33"/>
      <c r="G231" s="33">
        <f t="shared" si="47"/>
        <v>1.3542457952466357E-3</v>
      </c>
      <c r="H231" s="33">
        <v>1.7981786190989929E-3</v>
      </c>
      <c r="I231" s="33">
        <f t="shared" si="48"/>
        <v>1.8617125779345552E-3</v>
      </c>
      <c r="J231" s="33">
        <f t="shared" si="48"/>
        <v>2.4612027037317508E-3</v>
      </c>
      <c r="K231" s="172"/>
      <c r="L231" s="174">
        <v>229</v>
      </c>
      <c r="N231" s="33">
        <v>4.7156645354497709E-3</v>
      </c>
      <c r="O231" s="33">
        <v>1.3540111282347192E-4</v>
      </c>
      <c r="P231" s="33">
        <v>7.0063333846785692E-4</v>
      </c>
      <c r="Q231" s="33">
        <v>2.2882849972696191E-3</v>
      </c>
      <c r="R231" s="33">
        <v>3.4940497737073993E-3</v>
      </c>
      <c r="S231" s="33">
        <v>7.551413216119469E-4</v>
      </c>
      <c r="T231" s="33">
        <v>1.8271273673248066E-3</v>
      </c>
      <c r="U231" s="33">
        <v>8.6614437764624208E-4</v>
      </c>
      <c r="V231" s="33">
        <v>5.0289138009265285E-3</v>
      </c>
      <c r="W231" s="33">
        <v>5.8645206442774715E-3</v>
      </c>
      <c r="X231" s="33">
        <v>4.9411571787692588E-3</v>
      </c>
      <c r="Y231" s="33">
        <v>1.3542457952466357E-3</v>
      </c>
      <c r="Z231" s="33">
        <v>5.5579716784427283E-3</v>
      </c>
      <c r="AA231" s="33">
        <v>3.3346815630947156E-4</v>
      </c>
      <c r="AB231" s="33">
        <v>1.3601420658045796E-3</v>
      </c>
      <c r="AC231" s="33">
        <v>5.5460294884203277E-3</v>
      </c>
      <c r="AD231" s="33">
        <v>8.6627397349805526E-4</v>
      </c>
      <c r="AE231" s="33">
        <v>7.0045592854269163E-4</v>
      </c>
      <c r="AF231" s="33">
        <v>9.3095108642663046E-4</v>
      </c>
      <c r="AG231" s="33">
        <v>3.5877835796269387E-3</v>
      </c>
      <c r="AH231" s="33">
        <v>4.4003029926773926E-3</v>
      </c>
      <c r="AI231" s="33">
        <v>8.721147403936572E-4</v>
      </c>
      <c r="AJ231" s="33">
        <v>4.6620883458448363E-5</v>
      </c>
      <c r="AK231" s="33">
        <v>5.0216739640116307E-5</v>
      </c>
      <c r="AL231" s="33">
        <v>3.112188330469274E-3</v>
      </c>
      <c r="AM231" s="33">
        <v>4.5382733559793491E-3</v>
      </c>
      <c r="AN231" s="33">
        <v>2.8754262950161026E-3</v>
      </c>
      <c r="AO231" s="33">
        <v>3.3995211702423495E-4</v>
      </c>
      <c r="AP231" s="33">
        <v>1.002670729000133E-3</v>
      </c>
      <c r="AQ231" s="33">
        <v>1.1604694234960764E-3</v>
      </c>
      <c r="AR231" s="33">
        <v>1.4013438319339252E-3</v>
      </c>
      <c r="AS231" s="33">
        <v>3.7336735945750735E-3</v>
      </c>
      <c r="AT231" s="33">
        <v>3.940364609793549E-3</v>
      </c>
      <c r="AU231" s="33">
        <v>7.180237568843238E-4</v>
      </c>
      <c r="AV231" s="33">
        <v>6.5476679221106583E-4</v>
      </c>
      <c r="AW231" s="33">
        <v>1.4849040287336952E-4</v>
      </c>
      <c r="AX231" s="33">
        <v>1.3545157459521312E-3</v>
      </c>
      <c r="AY231" s="33">
        <v>4.2828269995723919E-3</v>
      </c>
      <c r="AZ231" s="33">
        <v>3.8792370022601272E-3</v>
      </c>
      <c r="BA231" s="33">
        <v>4.8552817380565719E-3</v>
      </c>
      <c r="BB231" s="33">
        <v>6.9269048085207884E-5</v>
      </c>
      <c r="BC231" s="33">
        <v>1.5550117647539062E-4</v>
      </c>
      <c r="BD231" s="33">
        <v>6.2443228687299361E-5</v>
      </c>
      <c r="BE231" s="33">
        <v>7.7475552127796829E-4</v>
      </c>
      <c r="BF231" s="33">
        <v>7.0165853246034163E-4</v>
      </c>
      <c r="BG231" s="33">
        <v>8.1005690300734487E-4</v>
      </c>
      <c r="BH231" s="33">
        <v>1.9400326430274977E-3</v>
      </c>
      <c r="BI231" s="33">
        <v>4.8303611009918087E-3</v>
      </c>
      <c r="BJ231" s="33">
        <v>2.7922567295207128E-3</v>
      </c>
      <c r="BK231" s="33">
        <v>7.2079671302084929E-4</v>
      </c>
      <c r="BL231" s="33">
        <v>8.7928518797363887E-4</v>
      </c>
      <c r="BM231" s="33">
        <v>2.0399197517299577E-5</v>
      </c>
      <c r="BN231" s="33">
        <v>3.1571181287275618E-4</v>
      </c>
      <c r="BO231" s="33">
        <v>2.6743820667193357E-3</v>
      </c>
      <c r="BP231" s="60"/>
      <c r="BQ231" s="60"/>
      <c r="BR231" s="60"/>
      <c r="BS231" s="60"/>
    </row>
    <row r="232" spans="2:71" outlineLevel="1" x14ac:dyDescent="0.2">
      <c r="B232" s="2">
        <v>218</v>
      </c>
      <c r="E232" t="s">
        <v>225</v>
      </c>
      <c r="F232" s="33"/>
      <c r="G232" s="33">
        <f t="shared" si="47"/>
        <v>-1.1908842573612125E-5</v>
      </c>
      <c r="H232" s="33">
        <v>-1.7313493355780642E-7</v>
      </c>
      <c r="I232" s="33">
        <f t="shared" si="48"/>
        <v>-1.3846283687494337E-5</v>
      </c>
      <c r="J232" s="33">
        <f t="shared" si="48"/>
        <v>-8.0272960109294931E-5</v>
      </c>
      <c r="K232" s="172"/>
      <c r="L232" s="174">
        <v>230</v>
      </c>
      <c r="N232" s="33">
        <v>-1.498575675120311</v>
      </c>
      <c r="O232" s="33">
        <v>-0.53168504546257256</v>
      </c>
      <c r="P232" s="33">
        <v>-2.3828650092982433</v>
      </c>
      <c r="Q232" s="33">
        <v>-5.2280103041584564E-2</v>
      </c>
      <c r="R232" s="33">
        <v>-1.4017309076276411E-3</v>
      </c>
      <c r="S232" s="33">
        <v>-9.1532496539561303E-2</v>
      </c>
      <c r="T232" s="33">
        <v>-0.90147157366724695</v>
      </c>
      <c r="U232" s="33">
        <v>-3.2280266759962934</v>
      </c>
      <c r="V232" s="33">
        <v>-1.700094562542837</v>
      </c>
      <c r="W232" s="33">
        <v>-0.50820823276946514</v>
      </c>
      <c r="X232" s="33">
        <v>-0.19613057979922638</v>
      </c>
      <c r="Y232" s="33">
        <v>-1.1908842573612125E-5</v>
      </c>
      <c r="Z232" s="33">
        <v>-3.0807357234571894E-2</v>
      </c>
      <c r="AA232" s="33">
        <v>-0.31169534530527021</v>
      </c>
      <c r="AB232" s="33">
        <v>-0.16748846160158257</v>
      </c>
      <c r="AC232" s="33">
        <v>-9.3661521518850627E-2</v>
      </c>
      <c r="AD232" s="33">
        <v>-0.19498550635252568</v>
      </c>
      <c r="AE232" s="33">
        <v>-1.4170057547099908</v>
      </c>
      <c r="AF232" s="33">
        <v>-1.4960653197665002E-2</v>
      </c>
      <c r="AG232" s="33">
        <v>-0.54306331809788799</v>
      </c>
      <c r="AH232" s="33">
        <v>-0.16254908119974965</v>
      </c>
      <c r="AI232" s="33">
        <v>-1.1465559166772812</v>
      </c>
      <c r="AJ232" s="33">
        <v>-3.3453421808072825</v>
      </c>
      <c r="AK232" s="33">
        <v>-1.0932578582239025</v>
      </c>
      <c r="AL232" s="33">
        <v>-1.9726783560753127</v>
      </c>
      <c r="AM232" s="33">
        <v>-0.57956431928832586</v>
      </c>
      <c r="AN232" s="33">
        <v>-0.20656782178129582</v>
      </c>
      <c r="AO232" s="33">
        <v>-0.12225005446700069</v>
      </c>
      <c r="AP232" s="33">
        <v>-0.56948249062264777</v>
      </c>
      <c r="AQ232" s="33">
        <v>-0.40762749900203271</v>
      </c>
      <c r="AR232" s="33">
        <v>-0.18276433514990081</v>
      </c>
      <c r="AS232" s="33">
        <v>-3.3713933443667701E-2</v>
      </c>
      <c r="AT232" s="33">
        <v>-1.9736336383203767E-2</v>
      </c>
      <c r="AU232" s="33">
        <v>-7.9074025042739904E-4</v>
      </c>
      <c r="AV232" s="33">
        <v>-0.63498907573280183</v>
      </c>
      <c r="AW232" s="33">
        <v>-0.12003125052088433</v>
      </c>
      <c r="AX232" s="33">
        <v>-1.4489549222671829</v>
      </c>
      <c r="AY232" s="33">
        <v>-7.3735234872936584E-3</v>
      </c>
      <c r="AZ232" s="33">
        <v>-0.47194680660309318</v>
      </c>
      <c r="BA232" s="33">
        <v>-8.4025928053886991E-5</v>
      </c>
      <c r="BB232" s="33">
        <v>-0.53081212204607831</v>
      </c>
      <c r="BC232" s="33">
        <v>-7.9231409045308662E-2</v>
      </c>
      <c r="BD232" s="33">
        <v>-0.90778827964734843</v>
      </c>
      <c r="BE232" s="33">
        <v>-1.1014304478916006</v>
      </c>
      <c r="BF232" s="33">
        <v>-1.5945586364878312</v>
      </c>
      <c r="BG232" s="33">
        <v>-2.3412367035955087E-3</v>
      </c>
      <c r="BH232" s="33">
        <v>-0.7992131641203839</v>
      </c>
      <c r="BI232" s="33">
        <v>-1.1366447143432754</v>
      </c>
      <c r="BJ232" s="33">
        <v>-0.24154163179742744</v>
      </c>
      <c r="BK232" s="33">
        <v>-0.15273180969851163</v>
      </c>
      <c r="BL232" s="33">
        <v>-1.4272688849712476</v>
      </c>
      <c r="BM232" s="33">
        <v>-0.17005066994113543</v>
      </c>
      <c r="BN232" s="33">
        <v>-0.15309681554610444</v>
      </c>
      <c r="BO232" s="33">
        <v>-5.8404419963894956E-2</v>
      </c>
      <c r="BP232" s="60"/>
      <c r="BQ232" s="60"/>
      <c r="BR232" s="60"/>
      <c r="BS232" s="60"/>
    </row>
    <row r="233" spans="2:71" outlineLevel="1" x14ac:dyDescent="0.2">
      <c r="B233" s="2">
        <v>219</v>
      </c>
      <c r="E233" t="s">
        <v>226</v>
      </c>
      <c r="F233" s="33"/>
      <c r="G233" s="33">
        <f t="shared" si="47"/>
        <v>7.8949644282405097E-4</v>
      </c>
      <c r="H233" s="33">
        <v>7.8949644282405097E-4</v>
      </c>
      <c r="I233" s="33">
        <f t="shared" si="48"/>
        <v>7.8949644282405097E-4</v>
      </c>
      <c r="J233" s="33">
        <f t="shared" si="48"/>
        <v>7.8949644282405097E-4</v>
      </c>
      <c r="K233" s="172"/>
      <c r="L233" s="174">
        <v>231</v>
      </c>
      <c r="N233" s="33">
        <v>1.0368552230516903</v>
      </c>
      <c r="O233" s="33">
        <v>0.41227158527212704</v>
      </c>
      <c r="P233" s="33">
        <v>1.4408178526813642</v>
      </c>
      <c r="Q233" s="33">
        <v>1.7801644489039103E-2</v>
      </c>
      <c r="R233" s="33">
        <v>8.6510648300228826E-4</v>
      </c>
      <c r="S233" s="33">
        <v>0.11934768627786604</v>
      </c>
      <c r="T233" s="33">
        <v>0.58482042597573602</v>
      </c>
      <c r="U233" s="33">
        <v>1.1931318830775903</v>
      </c>
      <c r="V233" s="33">
        <v>1.4853703010004911</v>
      </c>
      <c r="W233" s="33">
        <v>0.23370367183339597</v>
      </c>
      <c r="X233" s="33">
        <v>5.6245583213397281E-2</v>
      </c>
      <c r="Y233" s="33">
        <v>7.8949644282405097E-4</v>
      </c>
      <c r="Z233" s="33">
        <v>3.268220351405688E-2</v>
      </c>
      <c r="AA233" s="33">
        <v>0.21238332751866368</v>
      </c>
      <c r="AB233" s="33">
        <v>5.0213887818771813E-2</v>
      </c>
      <c r="AC233" s="33">
        <v>7.270092419342658E-2</v>
      </c>
      <c r="AD233" s="33">
        <v>0.12795676654779498</v>
      </c>
      <c r="AE233" s="33">
        <v>0.82651441807711445</v>
      </c>
      <c r="AF233" s="33">
        <v>2.3687053559513019E-2</v>
      </c>
      <c r="AG233" s="33">
        <v>0.22244489407019508</v>
      </c>
      <c r="AH233" s="33">
        <v>3.1589865310324129E-2</v>
      </c>
      <c r="AI233" s="33">
        <v>0.87532134680105689</v>
      </c>
      <c r="AJ233" s="33">
        <v>1.2636779574686119</v>
      </c>
      <c r="AK233" s="33">
        <v>0.24585313679610785</v>
      </c>
      <c r="AL233" s="33">
        <v>0.82972225142802958</v>
      </c>
      <c r="AM233" s="33">
        <v>0.20935647228681306</v>
      </c>
      <c r="AN233" s="33">
        <v>0.24323282954458325</v>
      </c>
      <c r="AO233" s="33">
        <v>6.8277805101187763E-2</v>
      </c>
      <c r="AP233" s="33">
        <v>0.34370415118795317</v>
      </c>
      <c r="AQ233" s="33">
        <v>0.22294753735243486</v>
      </c>
      <c r="AR233" s="33">
        <v>4.515555674299792E-2</v>
      </c>
      <c r="AS233" s="33">
        <v>2.8023223160535366E-2</v>
      </c>
      <c r="AT233" s="33">
        <v>2.5798467048035258E-2</v>
      </c>
      <c r="AU233" s="33">
        <v>7.1729866837158159E-3</v>
      </c>
      <c r="AV233" s="33">
        <v>0.34375726437956411</v>
      </c>
      <c r="AW233" s="33">
        <v>8.6132533133991288E-2</v>
      </c>
      <c r="AX233" s="33">
        <v>0.54249711138546908</v>
      </c>
      <c r="AY233" s="33">
        <v>8.3503648683026929E-4</v>
      </c>
      <c r="AZ233" s="33">
        <v>0.33489905931484421</v>
      </c>
      <c r="BA233" s="33">
        <v>1.1170759007492479E-2</v>
      </c>
      <c r="BB233" s="33">
        <v>0.44629085752501202</v>
      </c>
      <c r="BC233" s="33">
        <v>5.272205244461748E-2</v>
      </c>
      <c r="BD233" s="33">
        <v>0.96755751164734227</v>
      </c>
      <c r="BE233" s="33">
        <v>0.42153509825041635</v>
      </c>
      <c r="BF233" s="33">
        <v>0.64630138533816461</v>
      </c>
      <c r="BG233" s="33">
        <v>1.5093840912374533E-2</v>
      </c>
      <c r="BH233" s="33">
        <v>0.34449003805897344</v>
      </c>
      <c r="BI233" s="33">
        <v>0.72807028204571511</v>
      </c>
      <c r="BJ233" s="33">
        <v>0.76196510442866361</v>
      </c>
      <c r="BK233" s="33">
        <v>0.1307061003957907</v>
      </c>
      <c r="BL233" s="33">
        <v>0.81218045368514946</v>
      </c>
      <c r="BM233" s="33">
        <v>0.16311484223357794</v>
      </c>
      <c r="BN233" s="33">
        <v>4.7106731360982812E-2</v>
      </c>
      <c r="BO233" s="33">
        <v>2.7614303948405226E-2</v>
      </c>
      <c r="BP233" s="60"/>
      <c r="BQ233" s="60"/>
      <c r="BR233" s="60"/>
      <c r="BS233" s="60"/>
    </row>
    <row r="234" spans="2:71" outlineLevel="1" x14ac:dyDescent="0.2">
      <c r="B234" s="2">
        <v>220</v>
      </c>
      <c r="E234" t="s">
        <v>227</v>
      </c>
      <c r="F234" s="33"/>
      <c r="G234" s="33">
        <f t="shared" si="47"/>
        <v>7.9926662310133983E-3</v>
      </c>
      <c r="H234" s="33">
        <v>6.4943304402137738E-3</v>
      </c>
      <c r="I234" s="33">
        <f t="shared" si="48"/>
        <v>7.7227957487594522E-3</v>
      </c>
      <c r="J234" s="33">
        <f t="shared" si="48"/>
        <v>8.0203186953913281E-3</v>
      </c>
      <c r="K234" s="172"/>
      <c r="L234" s="174">
        <v>232</v>
      </c>
      <c r="N234" s="33">
        <v>0.56887985885267189</v>
      </c>
      <c r="O234" s="33">
        <v>0.2904444376088362</v>
      </c>
      <c r="P234" s="33">
        <v>1.2485777422323405</v>
      </c>
      <c r="Q234" s="33">
        <v>2.762041412173526E-2</v>
      </c>
      <c r="R234" s="33">
        <v>8.5348800289395429E-4</v>
      </c>
      <c r="S234" s="33">
        <v>0.12223486645043208</v>
      </c>
      <c r="T234" s="33">
        <v>0.52672502455602321</v>
      </c>
      <c r="U234" s="33">
        <v>1.6099691000627081</v>
      </c>
      <c r="V234" s="33">
        <v>1.355001576036966</v>
      </c>
      <c r="W234" s="33">
        <v>0.29858128357873476</v>
      </c>
      <c r="X234" s="33">
        <v>4.943254796015413E-2</v>
      </c>
      <c r="Y234" s="33">
        <v>7.9926662310133983E-3</v>
      </c>
      <c r="Z234" s="33">
        <v>4.5789842696596049E-3</v>
      </c>
      <c r="AA234" s="33">
        <v>0.22903006216879987</v>
      </c>
      <c r="AB234" s="33">
        <v>6.6266746059088763E-2</v>
      </c>
      <c r="AC234" s="33">
        <v>0.10066321649116296</v>
      </c>
      <c r="AD234" s="33">
        <v>6.6940166057773379E-2</v>
      </c>
      <c r="AE234" s="33">
        <v>0.84040765575292298</v>
      </c>
      <c r="AF234" s="33">
        <v>3.701243875445797E-2</v>
      </c>
      <c r="AG234" s="33">
        <v>0.37855310607592185</v>
      </c>
      <c r="AH234" s="33">
        <v>0.11113248540234527</v>
      </c>
      <c r="AI234" s="33">
        <v>0.86688330519121437</v>
      </c>
      <c r="AJ234" s="33">
        <v>1.4448668225736054</v>
      </c>
      <c r="AK234" s="33">
        <v>0.63527150385227771</v>
      </c>
      <c r="AL234" s="33">
        <v>0.7697692805813382</v>
      </c>
      <c r="AM234" s="33">
        <v>0.18186035158949021</v>
      </c>
      <c r="AN234" s="33">
        <v>0.25574458904121677</v>
      </c>
      <c r="AO234" s="33">
        <v>6.5754321835901908E-2</v>
      </c>
      <c r="AP234" s="33">
        <v>0.28642153731180542</v>
      </c>
      <c r="AQ234" s="33">
        <v>0.24739516388039501</v>
      </c>
      <c r="AR234" s="33">
        <v>3.5958376096120834E-2</v>
      </c>
      <c r="AS234" s="33">
        <v>2.2139870220485438E-2</v>
      </c>
      <c r="AT234" s="33">
        <v>4.0395414352910851E-2</v>
      </c>
      <c r="AU234" s="33">
        <v>6.0485785928042508E-3</v>
      </c>
      <c r="AV234" s="33">
        <v>0.29336764259246595</v>
      </c>
      <c r="AW234" s="33">
        <v>0.10615413228272023</v>
      </c>
      <c r="AX234" s="33">
        <v>0.63632302387905693</v>
      </c>
      <c r="AY234" s="33">
        <v>4.2613762010443882E-7</v>
      </c>
      <c r="AZ234" s="33">
        <v>0.28715173199721788</v>
      </c>
      <c r="BA234" s="33">
        <v>1.4336108842675221E-2</v>
      </c>
      <c r="BB234" s="33">
        <v>0.39459687393566117</v>
      </c>
      <c r="BC234" s="33">
        <v>7.7630551464697092E-2</v>
      </c>
      <c r="BD234" s="33">
        <v>0.78641858686744404</v>
      </c>
      <c r="BE234" s="33">
        <v>0.6569384283953037</v>
      </c>
      <c r="BF234" s="33">
        <v>0.8041897889138484</v>
      </c>
      <c r="BG234" s="33">
        <v>2.5772710904229661E-2</v>
      </c>
      <c r="BH234" s="33">
        <v>0.41343916101361611</v>
      </c>
      <c r="BI234" s="33">
        <v>0.51625599273459766</v>
      </c>
      <c r="BJ234" s="33">
        <v>0.45865475622218244</v>
      </c>
      <c r="BK234" s="33">
        <v>0.18130965830781137</v>
      </c>
      <c r="BL234" s="33">
        <v>0.57828206420382089</v>
      </c>
      <c r="BM234" s="33">
        <v>0.13906965563880469</v>
      </c>
      <c r="BN234" s="33">
        <v>3.9678295472465153E-2</v>
      </c>
      <c r="BO234" s="33">
        <v>2.4501763498704299E-2</v>
      </c>
      <c r="BP234" s="60"/>
      <c r="BQ234" s="60"/>
      <c r="BR234" s="60"/>
      <c r="BS234" s="60"/>
    </row>
    <row r="235" spans="2:71" outlineLevel="1" x14ac:dyDescent="0.2">
      <c r="B235" s="2">
        <v>221</v>
      </c>
      <c r="E235" t="s">
        <v>228</v>
      </c>
      <c r="F235" s="33"/>
      <c r="G235" s="33">
        <f t="shared" si="47"/>
        <v>5.8116035394398096E-5</v>
      </c>
      <c r="H235" s="33">
        <v>-8.0746037960101292E-6</v>
      </c>
      <c r="I235" s="33">
        <f t="shared" si="48"/>
        <v>-7.3474287565239804E-5</v>
      </c>
      <c r="J235" s="33">
        <f t="shared" si="48"/>
        <v>-2.0340929068654842E-4</v>
      </c>
      <c r="K235" s="172"/>
      <c r="L235" s="174">
        <v>233</v>
      </c>
      <c r="N235" s="33">
        <v>-4.3509117781197565E-2</v>
      </c>
      <c r="O235" s="33">
        <v>3.750575340957997E-3</v>
      </c>
      <c r="P235" s="33">
        <v>2.0843737511513697E-2</v>
      </c>
      <c r="Q235" s="33">
        <v>4.5281107850085236E-3</v>
      </c>
      <c r="R235" s="33">
        <v>-1.1198609985642231E-3</v>
      </c>
      <c r="S235" s="33">
        <v>4.1726113018946435E-3</v>
      </c>
      <c r="T235" s="33">
        <v>1.9543373369887561E-2</v>
      </c>
      <c r="U235" s="33">
        <v>2.4833631571343055E-2</v>
      </c>
      <c r="V235" s="33">
        <v>4.3428401406888792E-2</v>
      </c>
      <c r="W235" s="33">
        <v>2.6331365455951203E-2</v>
      </c>
      <c r="X235" s="33">
        <v>-1.5693476324861035E-2</v>
      </c>
      <c r="Y235" s="33">
        <v>5.8116035394398096E-5</v>
      </c>
      <c r="Z235" s="33">
        <v>-5.8474888867037734E-3</v>
      </c>
      <c r="AA235" s="33">
        <v>4.7577746864329003E-3</v>
      </c>
      <c r="AB235" s="33">
        <v>7.1496395435299322E-3</v>
      </c>
      <c r="AC235" s="33">
        <v>1.1519070314747148E-2</v>
      </c>
      <c r="AD235" s="33">
        <v>7.5028240378618247E-3</v>
      </c>
      <c r="AE235" s="33">
        <v>1.6222780916153045E-2</v>
      </c>
      <c r="AF235" s="33">
        <v>1.8246372343080587E-3</v>
      </c>
      <c r="AG235" s="33">
        <v>1.969385965165326E-2</v>
      </c>
      <c r="AH235" s="33">
        <v>1.0286669082607797E-2</v>
      </c>
      <c r="AI235" s="33">
        <v>1.9015041019093043E-2</v>
      </c>
      <c r="AJ235" s="33">
        <v>5.5868096613470542E-3</v>
      </c>
      <c r="AK235" s="33">
        <v>3.1860402502832462E-3</v>
      </c>
      <c r="AL235" s="33">
        <v>-4.2289201260293646E-2</v>
      </c>
      <c r="AM235" s="33">
        <v>-2.5911479626246459E-2</v>
      </c>
      <c r="AN235" s="33">
        <v>1.1411547341663469E-2</v>
      </c>
      <c r="AO235" s="33">
        <v>3.0887167071109874E-3</v>
      </c>
      <c r="AP235" s="33">
        <v>1.2127617295271152E-2</v>
      </c>
      <c r="AQ235" s="33">
        <v>1.0509261255526373E-2</v>
      </c>
      <c r="AR235" s="33">
        <v>-7.8380327472874194E-3</v>
      </c>
      <c r="AS235" s="33">
        <v>5.1044689669991978E-3</v>
      </c>
      <c r="AT235" s="33">
        <v>4.0703052928870208E-3</v>
      </c>
      <c r="AU235" s="33">
        <v>4.2385198477613015E-4</v>
      </c>
      <c r="AV235" s="33">
        <v>1.1188880677594356E-2</v>
      </c>
      <c r="AW235" s="33">
        <v>2.2153860934146447E-3</v>
      </c>
      <c r="AX235" s="33">
        <v>2.0077578050491412E-2</v>
      </c>
      <c r="AY235" s="33">
        <v>-2.7055559362015231E-3</v>
      </c>
      <c r="AZ235" s="33">
        <v>2.1078033882194449E-2</v>
      </c>
      <c r="BA235" s="33">
        <v>3.0170119563124805E-4</v>
      </c>
      <c r="BB235" s="33">
        <v>-3.066346630290808E-3</v>
      </c>
      <c r="BC235" s="33">
        <v>1.5538755423606485E-3</v>
      </c>
      <c r="BD235" s="33">
        <v>-4.9298121314180687E-3</v>
      </c>
      <c r="BE235" s="33">
        <v>1.2001670752171378E-2</v>
      </c>
      <c r="BF235" s="33">
        <v>1.7716195154138071E-2</v>
      </c>
      <c r="BG235" s="33">
        <v>6.450127381124874E-4</v>
      </c>
      <c r="BH235" s="33">
        <v>1.947752154682144E-2</v>
      </c>
      <c r="BI235" s="33">
        <v>-3.7692555682955972E-2</v>
      </c>
      <c r="BJ235" s="33">
        <v>1.6209198786522352E-2</v>
      </c>
      <c r="BK235" s="33">
        <v>5.4559587532599435E-3</v>
      </c>
      <c r="BL235" s="33">
        <v>1.7421186341654984E-2</v>
      </c>
      <c r="BM235" s="33">
        <v>9.1423611498987875E-4</v>
      </c>
      <c r="BN235" s="33">
        <v>-3.5056736443277005E-3</v>
      </c>
      <c r="BO235" s="33">
        <v>-6.7118474982178931E-3</v>
      </c>
      <c r="BP235" s="60"/>
      <c r="BQ235" s="60"/>
      <c r="BR235" s="60"/>
      <c r="BS235" s="60"/>
    </row>
    <row r="236" spans="2:71" outlineLevel="1" x14ac:dyDescent="0.2">
      <c r="B236" s="2">
        <v>222</v>
      </c>
      <c r="E236" t="s">
        <v>229</v>
      </c>
      <c r="F236" s="33"/>
      <c r="G236" s="33">
        <f t="shared" si="47"/>
        <v>1.3708784077634854E-4</v>
      </c>
      <c r="H236" s="33">
        <v>1.5796708455645262E-4</v>
      </c>
      <c r="I236" s="33">
        <f t="shared" si="48"/>
        <v>1.6073353810011672E-4</v>
      </c>
      <c r="J236" s="33">
        <f t="shared" si="48"/>
        <v>1.8480932460987397E-4</v>
      </c>
      <c r="K236" s="172"/>
      <c r="L236" s="174">
        <v>234</v>
      </c>
      <c r="N236" s="33">
        <v>-6.5185331348458974E-3</v>
      </c>
      <c r="O236" s="33">
        <v>7.5456414739490097E-4</v>
      </c>
      <c r="P236" s="33">
        <v>3.8383770991557401E-3</v>
      </c>
      <c r="Q236" s="33">
        <v>1.3789959177354365E-3</v>
      </c>
      <c r="R236" s="33">
        <v>-2.1442452852435444E-4</v>
      </c>
      <c r="S236" s="33">
        <v>1.2425601355090863E-3</v>
      </c>
      <c r="T236" s="33">
        <v>3.4155328277629248E-3</v>
      </c>
      <c r="U236" s="33">
        <v>4.5922785751618921E-3</v>
      </c>
      <c r="V236" s="33">
        <v>1.4043186440057176E-2</v>
      </c>
      <c r="W236" s="33">
        <v>4.80834050987508E-3</v>
      </c>
      <c r="X236" s="33">
        <v>-2.0956054013376341E-3</v>
      </c>
      <c r="Y236" s="33">
        <v>1.3708784077634854E-4</v>
      </c>
      <c r="Z236" s="33">
        <v>-2.1138446125367966E-3</v>
      </c>
      <c r="AA236" s="33">
        <v>9.1020180901291582E-4</v>
      </c>
      <c r="AB236" s="33">
        <v>1.4980141098685403E-3</v>
      </c>
      <c r="AC236" s="33">
        <v>2.5106919678796486E-3</v>
      </c>
      <c r="AD236" s="33">
        <v>1.0699697228926345E-3</v>
      </c>
      <c r="AE236" s="33">
        <v>2.9843306319769962E-3</v>
      </c>
      <c r="AF236" s="33">
        <v>5.3720380280006881E-4</v>
      </c>
      <c r="AG236" s="33">
        <v>4.3838388183696656E-3</v>
      </c>
      <c r="AH236" s="33">
        <v>3.1831981983726689E-3</v>
      </c>
      <c r="AI236" s="33">
        <v>3.8613933915710675E-3</v>
      </c>
      <c r="AJ236" s="33">
        <v>1.1571182575841163E-3</v>
      </c>
      <c r="AK236" s="33">
        <v>7.6594139734528321E-4</v>
      </c>
      <c r="AL236" s="33">
        <v>-4.67528248462007E-3</v>
      </c>
      <c r="AM236" s="33">
        <v>-3.8072058720882919E-3</v>
      </c>
      <c r="AN236" s="33">
        <v>3.805743809245169E-3</v>
      </c>
      <c r="AO236" s="33">
        <v>6.1531824294254174E-4</v>
      </c>
      <c r="AP236" s="33">
        <v>2.2194134904389142E-3</v>
      </c>
      <c r="AQ236" s="33">
        <v>2.3850283554197487E-3</v>
      </c>
      <c r="AR236" s="33">
        <v>-1.0886693654451507E-3</v>
      </c>
      <c r="AS236" s="33">
        <v>1.3630222337429226E-3</v>
      </c>
      <c r="AT236" s="33">
        <v>1.3376122397718898E-3</v>
      </c>
      <c r="AU236" s="33">
        <v>2.4693133964535143E-4</v>
      </c>
      <c r="AV236" s="33">
        <v>1.6215845909624913E-3</v>
      </c>
      <c r="AW236" s="33">
        <v>4.3421064414353114E-4</v>
      </c>
      <c r="AX236" s="33">
        <v>2.5771212907661836E-3</v>
      </c>
      <c r="AY236" s="33">
        <v>-2.1630963750702878E-4</v>
      </c>
      <c r="AZ236" s="33">
        <v>4.6810507167543832E-3</v>
      </c>
      <c r="BA236" s="33">
        <v>9.7967111081304244E-4</v>
      </c>
      <c r="BB236" s="33">
        <v>-6.1914346949858265E-4</v>
      </c>
      <c r="BC236" s="33">
        <v>4.1695404835077394E-4</v>
      </c>
      <c r="BD236" s="33">
        <v>-8.5057847829864109E-4</v>
      </c>
      <c r="BE236" s="33">
        <v>4.3578978247206532E-3</v>
      </c>
      <c r="BF236" s="33">
        <v>2.7067098041018223E-3</v>
      </c>
      <c r="BG236" s="33">
        <v>3.1098264213144319E-4</v>
      </c>
      <c r="BH236" s="33">
        <v>3.2959595000376274E-3</v>
      </c>
      <c r="BI236" s="33">
        <v>-9.7122745258577652E-3</v>
      </c>
      <c r="BJ236" s="33">
        <v>4.6790415508468587E-3</v>
      </c>
      <c r="BK236" s="33">
        <v>1.133098293490435E-3</v>
      </c>
      <c r="BL236" s="33">
        <v>3.413643991276351E-3</v>
      </c>
      <c r="BM236" s="33">
        <v>2.2625741069858218E-4</v>
      </c>
      <c r="BN236" s="33">
        <v>-5.2040246203748986E-4</v>
      </c>
      <c r="BO236" s="33">
        <v>-9.0667921917642752E-4</v>
      </c>
      <c r="BP236" s="60"/>
      <c r="BQ236" s="60"/>
      <c r="BR236" s="60"/>
      <c r="BS236" s="60"/>
    </row>
    <row r="237" spans="2:71" outlineLevel="1" x14ac:dyDescent="0.2">
      <c r="B237" s="2">
        <v>223</v>
      </c>
      <c r="E237" t="s">
        <v>230</v>
      </c>
      <c r="F237" s="33"/>
      <c r="G237" s="33">
        <f t="shared" si="47"/>
        <v>9.3321558938266205E-5</v>
      </c>
      <c r="H237" s="33">
        <v>9.6932854991525725E-5</v>
      </c>
      <c r="I237" s="33">
        <f t="shared" si="48"/>
        <v>1.0755509527060016E-4</v>
      </c>
      <c r="J237" s="33">
        <f t="shared" si="48"/>
        <v>1.2602505715066608E-4</v>
      </c>
      <c r="K237" s="172"/>
      <c r="L237" s="174">
        <v>235</v>
      </c>
      <c r="N237" s="33">
        <v>-3.1376841081450234E-4</v>
      </c>
      <c r="O237" s="33">
        <v>5.1601318512014757E-4</v>
      </c>
      <c r="P237" s="33">
        <v>-2.7844533793487506E-4</v>
      </c>
      <c r="Q237" s="33">
        <v>1.7375959283962648E-4</v>
      </c>
      <c r="R237" s="33">
        <v>-6.1870788613287452E-6</v>
      </c>
      <c r="S237" s="33">
        <v>-3.005641705273707E-5</v>
      </c>
      <c r="T237" s="33">
        <v>3.5503304913405803E-4</v>
      </c>
      <c r="U237" s="33">
        <v>-4.8398556671531767E-4</v>
      </c>
      <c r="V237" s="33">
        <v>7.3965098848357224E-4</v>
      </c>
      <c r="W237" s="33">
        <v>2.034776734459129E-5</v>
      </c>
      <c r="X237" s="33">
        <v>-2.3262385792614921E-5</v>
      </c>
      <c r="Y237" s="33">
        <v>9.3321558938266205E-5</v>
      </c>
      <c r="Z237" s="33">
        <v>2.3753572932270932E-5</v>
      </c>
      <c r="AA237" s="33">
        <v>7.3884270695925877E-6</v>
      </c>
      <c r="AB237" s="33">
        <v>1.6070791523849643E-4</v>
      </c>
      <c r="AC237" s="33">
        <v>-7.1721819867873041E-5</v>
      </c>
      <c r="AD237" s="33">
        <v>-2.9306220274798639E-4</v>
      </c>
      <c r="AE237" s="33">
        <v>-5.2832158340577009E-6</v>
      </c>
      <c r="AF237" s="33">
        <v>-3.1206925940890631E-5</v>
      </c>
      <c r="AG237" s="33">
        <v>1.2146591338100361E-3</v>
      </c>
      <c r="AH237" s="33">
        <v>-4.3943722724318232E-4</v>
      </c>
      <c r="AI237" s="33">
        <v>3.3071962376698179E-4</v>
      </c>
      <c r="AJ237" s="33">
        <v>-1.3661698737042652E-4</v>
      </c>
      <c r="AK237" s="33">
        <v>8.1667470803161419E-5</v>
      </c>
      <c r="AL237" s="33">
        <v>7.671399481283533E-4</v>
      </c>
      <c r="AM237" s="33">
        <v>3.7378112348745758E-5</v>
      </c>
      <c r="AN237" s="33">
        <v>7.5849022530226232E-4</v>
      </c>
      <c r="AO237" s="33">
        <v>2.01443703808888E-5</v>
      </c>
      <c r="AP237" s="33">
        <v>-1.1005398234503469E-4</v>
      </c>
      <c r="AQ237" s="33">
        <v>-7.027307400469065E-5</v>
      </c>
      <c r="AR237" s="33">
        <v>1.0004483514240449E-5</v>
      </c>
      <c r="AS237" s="33">
        <v>-2.9082104587414528E-4</v>
      </c>
      <c r="AT237" s="33">
        <v>4.4488173539647164E-4</v>
      </c>
      <c r="AU237" s="33">
        <v>9.6530040577836456E-6</v>
      </c>
      <c r="AV237" s="33">
        <v>2.8206852202278672E-4</v>
      </c>
      <c r="AW237" s="33">
        <v>-1.3627992730235292E-5</v>
      </c>
      <c r="AX237" s="33">
        <v>-6.0980570901870458E-5</v>
      </c>
      <c r="AY237" s="33">
        <v>7.6527242462966494E-7</v>
      </c>
      <c r="AZ237" s="33">
        <v>-8.4188664793301816E-5</v>
      </c>
      <c r="BA237" s="33">
        <v>4.749605641876778E-6</v>
      </c>
      <c r="BB237" s="33">
        <v>2.8082686660784202E-5</v>
      </c>
      <c r="BC237" s="33">
        <v>-7.9295959737686739E-6</v>
      </c>
      <c r="BD237" s="33">
        <v>3.2465580726553097E-5</v>
      </c>
      <c r="BE237" s="33">
        <v>-1.8042691226497402E-3</v>
      </c>
      <c r="BF237" s="33">
        <v>-1.3628127546058309E-4</v>
      </c>
      <c r="BG237" s="33">
        <v>-2.2424898832916547E-5</v>
      </c>
      <c r="BH237" s="33">
        <v>-2.2408805564817251E-4</v>
      </c>
      <c r="BI237" s="33">
        <v>-6.3872950958848327E-4</v>
      </c>
      <c r="BJ237" s="33">
        <v>8.8052636406295145E-6</v>
      </c>
      <c r="BK237" s="33">
        <v>-2.2007905933879075E-4</v>
      </c>
      <c r="BL237" s="33">
        <v>-2.2923546401393949E-4</v>
      </c>
      <c r="BM237" s="33">
        <v>-3.8613006059163839E-6</v>
      </c>
      <c r="BN237" s="33">
        <v>2.4699953483613782E-5</v>
      </c>
      <c r="BO237" s="33">
        <v>6.5033995089616608E-5</v>
      </c>
      <c r="BP237" s="60"/>
      <c r="BQ237" s="60"/>
      <c r="BR237" s="60"/>
      <c r="BS237" s="60"/>
    </row>
    <row r="238" spans="2:71" outlineLevel="1" x14ac:dyDescent="0.2">
      <c r="B238" s="2">
        <v>224</v>
      </c>
      <c r="E238" t="s">
        <v>231</v>
      </c>
      <c r="F238" s="33"/>
      <c r="G238" s="33">
        <f t="shared" si="47"/>
        <v>1.1142862394560775E-4</v>
      </c>
      <c r="H238" s="33">
        <v>-1.343551575544516E-5</v>
      </c>
      <c r="I238" s="33">
        <f t="shared" si="48"/>
        <v>-1.2015133563879187E-4</v>
      </c>
      <c r="J238" s="33">
        <f t="shared" si="48"/>
        <v>-2.8929879806051433E-4</v>
      </c>
      <c r="K238" s="172"/>
      <c r="L238" s="174">
        <v>236</v>
      </c>
      <c r="N238" s="33">
        <v>0.831322461497215</v>
      </c>
      <c r="O238" s="33">
        <v>0.43267616024588146</v>
      </c>
      <c r="P238" s="33">
        <v>1.5594572249524565</v>
      </c>
      <c r="Q238" s="33">
        <v>3.7257524751434852E-2</v>
      </c>
      <c r="R238" s="33">
        <v>1.1762239816006928E-3</v>
      </c>
      <c r="S238" s="33">
        <v>9.2504663525620742E-2</v>
      </c>
      <c r="T238" s="33">
        <v>0.57394557496944509</v>
      </c>
      <c r="U238" s="33">
        <v>2.4546609822480749</v>
      </c>
      <c r="V238" s="33">
        <v>1.3851871329394072</v>
      </c>
      <c r="W238" s="33">
        <v>0.41311829906585606</v>
      </c>
      <c r="X238" s="33">
        <v>0.11280857234656863</v>
      </c>
      <c r="Y238" s="33">
        <v>1.1142862394560775E-4</v>
      </c>
      <c r="Z238" s="33">
        <v>4.7779563839492334E-2</v>
      </c>
      <c r="AA238" s="33">
        <v>0.34114391385126264</v>
      </c>
      <c r="AB238" s="33">
        <v>0.14911818021000814</v>
      </c>
      <c r="AC238" s="33">
        <v>8.766876435155363E-2</v>
      </c>
      <c r="AD238" s="33">
        <v>0.11945681329944735</v>
      </c>
      <c r="AE238" s="33">
        <v>1.0350581175822235</v>
      </c>
      <c r="AF238" s="33">
        <v>2.1710238212138907E-2</v>
      </c>
      <c r="AG238" s="33">
        <v>0.47436046622977623</v>
      </c>
      <c r="AH238" s="33">
        <v>3.0497044223753121E-2</v>
      </c>
      <c r="AI238" s="33">
        <v>0.49100782981245794</v>
      </c>
      <c r="AJ238" s="33">
        <v>2.582903262496421</v>
      </c>
      <c r="AK238" s="33">
        <v>1.0773911074008211</v>
      </c>
      <c r="AL238" s="33">
        <v>1.3683420884998068</v>
      </c>
      <c r="AM238" s="33">
        <v>0.36573220810163787</v>
      </c>
      <c r="AN238" s="33">
        <v>0.25399533043379124</v>
      </c>
      <c r="AO238" s="33">
        <v>9.6702470501789539E-2</v>
      </c>
      <c r="AP238" s="33">
        <v>0.45082125885247765</v>
      </c>
      <c r="AQ238" s="33">
        <v>0.3546195758252767</v>
      </c>
      <c r="AR238" s="33">
        <v>0.11319034524911496</v>
      </c>
      <c r="AS238" s="33">
        <v>4.0209114726537189E-2</v>
      </c>
      <c r="AT238" s="33">
        <v>2.4019843081767928E-2</v>
      </c>
      <c r="AU238" s="33">
        <v>1.499779189636438E-3</v>
      </c>
      <c r="AV238" s="33">
        <v>0.50295411023961767</v>
      </c>
      <c r="AW238" s="33">
        <v>9.3986203534706741E-2</v>
      </c>
      <c r="AX238" s="33">
        <v>1.4038594495039576</v>
      </c>
      <c r="AY238" s="33">
        <v>2.9923173626813558E-3</v>
      </c>
      <c r="AZ238" s="33">
        <v>0.41974511130524822</v>
      </c>
      <c r="BA238" s="33">
        <v>1.0798955408441197E-3</v>
      </c>
      <c r="BB238" s="33">
        <v>0.3970635272543962</v>
      </c>
      <c r="BC238" s="33">
        <v>8.0984416943312584E-2</v>
      </c>
      <c r="BD238" s="33">
        <v>0.45800453107594324</v>
      </c>
      <c r="BE238" s="33">
        <v>0.82201021410000819</v>
      </c>
      <c r="BF238" s="33">
        <v>1.1547158193786247</v>
      </c>
      <c r="BG238" s="33">
        <v>8.8567761084019734E-3</v>
      </c>
      <c r="BH238" s="33">
        <v>0.62435330274915901</v>
      </c>
      <c r="BI238" s="33">
        <v>0.76869958360577084</v>
      </c>
      <c r="BJ238" s="33">
        <v>3.2258359067479245E-2</v>
      </c>
      <c r="BK238" s="33">
        <v>0.15492491329472119</v>
      </c>
      <c r="BL238" s="33">
        <v>1.1300136365067619</v>
      </c>
      <c r="BM238" s="33">
        <v>0.17080741904870123</v>
      </c>
      <c r="BN238" s="33">
        <v>7.7867997546991766E-2</v>
      </c>
      <c r="BO238" s="33">
        <v>3.6140546037725346E-2</v>
      </c>
      <c r="BP238" s="60"/>
      <c r="BQ238" s="60"/>
      <c r="BR238" s="60"/>
      <c r="BS238" s="60"/>
    </row>
    <row r="239" spans="2:71" outlineLevel="1" x14ac:dyDescent="0.2">
      <c r="B239" s="2">
        <v>225</v>
      </c>
      <c r="E239" t="s">
        <v>232</v>
      </c>
      <c r="F239" s="33"/>
      <c r="G239" s="33">
        <f t="shared" si="47"/>
        <v>1.0228536610232852E-4</v>
      </c>
      <c r="H239" s="33">
        <v>-1.1117123533451559E-5</v>
      </c>
      <c r="I239" s="33">
        <f t="shared" si="48"/>
        <v>-1.0841435121015953E-4</v>
      </c>
      <c r="J239" s="33">
        <f t="shared" si="48"/>
        <v>-2.6601941864507102E-4</v>
      </c>
      <c r="K239" s="172"/>
      <c r="L239" s="174">
        <v>237</v>
      </c>
      <c r="N239" s="33">
        <v>0.7223616001087404</v>
      </c>
      <c r="O239" s="33">
        <v>0.30402022701797166</v>
      </c>
      <c r="P239" s="33">
        <v>1.0352317195474452</v>
      </c>
      <c r="Q239" s="33">
        <v>1.5275604061971149E-2</v>
      </c>
      <c r="R239" s="33">
        <v>-5.1907893895728982E-4</v>
      </c>
      <c r="S239" s="33">
        <v>5.4255295454835283E-2</v>
      </c>
      <c r="T239" s="33">
        <v>0.54830856631121172</v>
      </c>
      <c r="U239" s="33">
        <v>1.2048267048408994</v>
      </c>
      <c r="V239" s="33">
        <v>0.64075330974225264</v>
      </c>
      <c r="W239" s="33">
        <v>0.20857687075744447</v>
      </c>
      <c r="X239" s="33">
        <v>4.9377938245968651E-2</v>
      </c>
      <c r="Y239" s="33">
        <v>1.0228536610232852E-4</v>
      </c>
      <c r="Z239" s="33">
        <v>7.8165612910993925E-3</v>
      </c>
      <c r="AA239" s="33">
        <v>0.15680517315285192</v>
      </c>
      <c r="AB239" s="33">
        <v>3.360062376843409E-2</v>
      </c>
      <c r="AC239" s="33">
        <v>5.2561470093171261E-2</v>
      </c>
      <c r="AD239" s="33">
        <v>9.2583976044898111E-2</v>
      </c>
      <c r="AE239" s="33">
        <v>0.51976591402622618</v>
      </c>
      <c r="AF239" s="33">
        <v>1.2790244675808046E-2</v>
      </c>
      <c r="AG239" s="33">
        <v>0.11990863753812528</v>
      </c>
      <c r="AH239" s="33">
        <v>0.10214497374238481</v>
      </c>
      <c r="AI239" s="33">
        <v>0.2238290425445546</v>
      </c>
      <c r="AJ239" s="33">
        <v>1.7205737997694286</v>
      </c>
      <c r="AK239" s="33">
        <v>0.1350123703931117</v>
      </c>
      <c r="AL239" s="33">
        <v>0.64439815784951082</v>
      </c>
      <c r="AM239" s="33">
        <v>0.18125869835801292</v>
      </c>
      <c r="AN239" s="33">
        <v>0.11092134190683724</v>
      </c>
      <c r="AO239" s="33">
        <v>4.5323372427215243E-2</v>
      </c>
      <c r="AP239" s="33">
        <v>0.24664011293834459</v>
      </c>
      <c r="AQ239" s="33">
        <v>0.13988055132825675</v>
      </c>
      <c r="AR239" s="33">
        <v>4.097731456974036E-2</v>
      </c>
      <c r="AS239" s="33">
        <v>2.1945064974490593E-2</v>
      </c>
      <c r="AT239" s="33">
        <v>1.414967315617089E-2</v>
      </c>
      <c r="AU239" s="33">
        <v>1.3505385433551387E-3</v>
      </c>
      <c r="AV239" s="33">
        <v>0.19681413869174871</v>
      </c>
      <c r="AW239" s="33">
        <v>5.6003718554009256E-2</v>
      </c>
      <c r="AX239" s="33">
        <v>0.68692934065109545</v>
      </c>
      <c r="AY239" s="33">
        <v>3.5267265629334744E-5</v>
      </c>
      <c r="AZ239" s="33">
        <v>0.18580940353471129</v>
      </c>
      <c r="BA239" s="33">
        <v>7.4923110429381821E-4</v>
      </c>
      <c r="BB239" s="33">
        <v>0.31347913380249487</v>
      </c>
      <c r="BC239" s="33">
        <v>4.5288423870631186E-2</v>
      </c>
      <c r="BD239" s="33">
        <v>0.2674034420744214</v>
      </c>
      <c r="BE239" s="33">
        <v>0.44668481863222892</v>
      </c>
      <c r="BF239" s="33">
        <v>0.33176454243037523</v>
      </c>
      <c r="BG239" s="33">
        <v>4.3745552847197378E-3</v>
      </c>
      <c r="BH239" s="33">
        <v>0.28860668453559979</v>
      </c>
      <c r="BI239" s="33">
        <v>0.56192403735517027</v>
      </c>
      <c r="BJ239" s="33">
        <v>0.2186870409781006</v>
      </c>
      <c r="BK239" s="33">
        <v>8.4382951188720454E-2</v>
      </c>
      <c r="BL239" s="33">
        <v>0.55487864314203306</v>
      </c>
      <c r="BM239" s="33">
        <v>9.1092798648249082E-2</v>
      </c>
      <c r="BN239" s="33">
        <v>4.6213728923829571E-2</v>
      </c>
      <c r="BO239" s="33">
        <v>1.8287179762735077E-2</v>
      </c>
      <c r="BP239" s="60"/>
      <c r="BQ239" s="60"/>
      <c r="BR239" s="60"/>
      <c r="BS239" s="60"/>
    </row>
    <row r="240" spans="2:71" outlineLevel="1" x14ac:dyDescent="0.2">
      <c r="B240" s="2">
        <v>226</v>
      </c>
      <c r="E240" t="s">
        <v>233</v>
      </c>
      <c r="F240" s="33"/>
      <c r="G240" s="33">
        <f t="shared" si="47"/>
        <v>-5.3495532033130677E-3</v>
      </c>
      <c r="H240" s="33">
        <v>-4.8221294356097927E-3</v>
      </c>
      <c r="I240" s="33">
        <f t="shared" si="48"/>
        <v>-5.2584645054437806E-3</v>
      </c>
      <c r="J240" s="33">
        <f t="shared" si="48"/>
        <v>-5.3587992169691415E-3</v>
      </c>
      <c r="K240" s="172"/>
      <c r="L240" s="174">
        <v>238</v>
      </c>
      <c r="N240" s="33">
        <v>-1.6579716774732007</v>
      </c>
      <c r="O240" s="33">
        <v>-0.84789056574141108</v>
      </c>
      <c r="P240" s="33">
        <v>-2.8622118685535169</v>
      </c>
      <c r="Q240" s="33">
        <v>-4.9659433837787523E-2</v>
      </c>
      <c r="R240" s="33">
        <v>1.8861586027303281E-3</v>
      </c>
      <c r="S240" s="33">
        <v>-0.25092322404259404</v>
      </c>
      <c r="T240" s="33">
        <v>-1.303963268310792</v>
      </c>
      <c r="U240" s="33">
        <v>-3.3428296699903659</v>
      </c>
      <c r="V240" s="33">
        <v>-2.7956057320019996</v>
      </c>
      <c r="W240" s="33">
        <v>-0.6118633660716265</v>
      </c>
      <c r="X240" s="33">
        <v>-0.11693733029114184</v>
      </c>
      <c r="Y240" s="33">
        <v>-5.3495532033130677E-3</v>
      </c>
      <c r="Z240" s="33">
        <v>-3.4234963156632187E-2</v>
      </c>
      <c r="AA240" s="33">
        <v>-0.55513541238265485</v>
      </c>
      <c r="AB240" s="33">
        <v>-0.13434797861730427</v>
      </c>
      <c r="AC240" s="33">
        <v>-0.19297277940439217</v>
      </c>
      <c r="AD240" s="33">
        <v>-0.20643497534699279</v>
      </c>
      <c r="AE240" s="33">
        <v>-1.7696992773797184</v>
      </c>
      <c r="AF240" s="33">
        <v>-6.8686595278907928E-2</v>
      </c>
      <c r="AG240" s="33">
        <v>-0.65232717027048104</v>
      </c>
      <c r="AH240" s="33">
        <v>-0.11745124826407009</v>
      </c>
      <c r="AI240" s="33">
        <v>-1.4676940487626993</v>
      </c>
      <c r="AJ240" s="33">
        <v>-3.5834130718938995</v>
      </c>
      <c r="AK240" s="33">
        <v>-1.0656960342265502</v>
      </c>
      <c r="AL240" s="33">
        <v>-1.7539776040608186</v>
      </c>
      <c r="AM240" s="33">
        <v>-0.44109834027758926</v>
      </c>
      <c r="AN240" s="33">
        <v>-0.56006990714955895</v>
      </c>
      <c r="AO240" s="33">
        <v>-0.14848247701690556</v>
      </c>
      <c r="AP240" s="33">
        <v>-0.71247585800528135</v>
      </c>
      <c r="AQ240" s="33">
        <v>-0.52343302032088146</v>
      </c>
      <c r="AR240" s="33">
        <v>-9.5456941178460722E-2</v>
      </c>
      <c r="AS240" s="33">
        <v>-6.8378330106175056E-2</v>
      </c>
      <c r="AT240" s="33">
        <v>-7.1543978367783742E-2</v>
      </c>
      <c r="AU240" s="33">
        <v>-1.3360372943056075E-2</v>
      </c>
      <c r="AV240" s="33">
        <v>-0.69484989858183122</v>
      </c>
      <c r="AW240" s="33">
        <v>-0.20285437149920182</v>
      </c>
      <c r="AX240" s="33">
        <v>-1.7371771931564235</v>
      </c>
      <c r="AY240" s="33">
        <v>-4.6790634188086531E-5</v>
      </c>
      <c r="AZ240" s="33">
        <v>-0.68916114068159839</v>
      </c>
      <c r="BA240" s="33">
        <v>-3.0931249988341049E-2</v>
      </c>
      <c r="BB240" s="33">
        <v>-0.93068088007259941</v>
      </c>
      <c r="BC240" s="33">
        <v>-0.15494510356023988</v>
      </c>
      <c r="BD240" s="33">
        <v>-1.5285712268083813</v>
      </c>
      <c r="BE240" s="33">
        <v>-1.2345851491694841</v>
      </c>
      <c r="BF240" s="33">
        <v>-1.4905198712620584</v>
      </c>
      <c r="BG240" s="33">
        <v>-5.1778549199874443E-2</v>
      </c>
      <c r="BH240" s="33">
        <v>-0.87476523186820443</v>
      </c>
      <c r="BI240" s="33">
        <v>-1.4402386502204911</v>
      </c>
      <c r="BJ240" s="33">
        <v>-1.0065726047397481</v>
      </c>
      <c r="BK240" s="33">
        <v>-0.34552683006578289</v>
      </c>
      <c r="BL240" s="33">
        <v>-1.5879815420705876</v>
      </c>
      <c r="BM240" s="33">
        <v>-0.34160449411482069</v>
      </c>
      <c r="BN240" s="33">
        <v>-9.6397679848881798E-2</v>
      </c>
      <c r="BO240" s="33">
        <v>-5.3967561204885196E-2</v>
      </c>
      <c r="BP240" s="60"/>
      <c r="BQ240" s="60"/>
      <c r="BR240" s="60"/>
      <c r="BS240" s="60"/>
    </row>
    <row r="241" spans="1:76" outlineLevel="1" x14ac:dyDescent="0.2">
      <c r="B241" s="2">
        <v>227</v>
      </c>
      <c r="E241" t="s">
        <v>220</v>
      </c>
      <c r="F241" s="33"/>
      <c r="G241" s="33">
        <f t="shared" si="47"/>
        <v>-0.14597712227851561</v>
      </c>
      <c r="H241" s="33">
        <v>-0.13366479917814725</v>
      </c>
      <c r="I241" s="33">
        <f t="shared" si="48"/>
        <v>-0.11192241246525665</v>
      </c>
      <c r="J241" s="33">
        <f t="shared" si="48"/>
        <v>-9.9003200905542349E-2</v>
      </c>
      <c r="K241" s="172"/>
      <c r="L241" s="174">
        <v>239</v>
      </c>
      <c r="N241" s="33">
        <v>0.65902410147094415</v>
      </c>
      <c r="O241" s="33">
        <v>-9.564794989176241E-2</v>
      </c>
      <c r="P241" s="33">
        <v>-0.98214360349484831</v>
      </c>
      <c r="Q241" s="33">
        <v>-0.32896450959131585</v>
      </c>
      <c r="R241" s="33">
        <v>-0.16446869000766873</v>
      </c>
      <c r="S241" s="33">
        <v>-0.25352089968786251</v>
      </c>
      <c r="T241" s="33">
        <v>-0.8217047020516266</v>
      </c>
      <c r="U241" s="33">
        <v>-1.2612459318263955</v>
      </c>
      <c r="V241" s="33">
        <v>-1.2568544470897434</v>
      </c>
      <c r="W241" s="33">
        <v>-0.81028783653197678</v>
      </c>
      <c r="X241" s="33">
        <v>6.4173230378731405E-2</v>
      </c>
      <c r="Y241" s="33">
        <v>-0.14597712227851561</v>
      </c>
      <c r="Z241" s="33">
        <v>-5.0328054972044185E-2</v>
      </c>
      <c r="AA241" s="33">
        <v>-0.58634836874697416</v>
      </c>
      <c r="AB241" s="33">
        <v>-0.53994449733029048</v>
      </c>
      <c r="AC241" s="33">
        <v>-0.37478211338391054</v>
      </c>
      <c r="AD241" s="33">
        <v>-0.68899586928682177</v>
      </c>
      <c r="AE241" s="33">
        <v>-0.99042061461513387</v>
      </c>
      <c r="AF241" s="33">
        <v>-0.26299390730292732</v>
      </c>
      <c r="AG241" s="33">
        <v>-0.56185025500084262</v>
      </c>
      <c r="AH241" s="33">
        <v>-0.17245542152408166</v>
      </c>
      <c r="AI241" s="33">
        <v>-1.0243656755016475</v>
      </c>
      <c r="AJ241" s="33">
        <v>-1.407097216332915</v>
      </c>
      <c r="AK241" s="33">
        <v>-1.0013052237134601</v>
      </c>
      <c r="AL241" s="33">
        <v>1.0722405083280582</v>
      </c>
      <c r="AM241" s="33">
        <v>0.20389534262042669</v>
      </c>
      <c r="AN241" s="33">
        <v>-0.31562231801215762</v>
      </c>
      <c r="AO241" s="33">
        <v>-0.55976097526576674</v>
      </c>
      <c r="AP241" s="33">
        <v>-0.80060530314222056</v>
      </c>
      <c r="AQ241" s="33">
        <v>-0.5090503741393152</v>
      </c>
      <c r="AR241" s="33">
        <v>9.3577309055232778E-3</v>
      </c>
      <c r="AS241" s="33">
        <v>-0.14626544143758452</v>
      </c>
      <c r="AT241" s="33">
        <v>-0.26912735830041901</v>
      </c>
      <c r="AU241" s="33">
        <v>-2.426532263114833E-2</v>
      </c>
      <c r="AV241" s="33">
        <v>-0.5811109930759738</v>
      </c>
      <c r="AW241" s="33">
        <v>-0.38296160422641984</v>
      </c>
      <c r="AX241" s="33">
        <v>-0.61486776733400983</v>
      </c>
      <c r="AY241" s="33">
        <v>-0.14152644850349697</v>
      </c>
      <c r="AZ241" s="33">
        <v>-0.75327823686828521</v>
      </c>
      <c r="BA241" s="33">
        <v>-0.22609269506965352</v>
      </c>
      <c r="BB241" s="33">
        <v>-0.66300516422789157</v>
      </c>
      <c r="BC241" s="33">
        <v>-0.36989788154218078</v>
      </c>
      <c r="BD241" s="33">
        <v>-1.074323521289362</v>
      </c>
      <c r="BE241" s="33">
        <v>-0.9322788287834014</v>
      </c>
      <c r="BF241" s="33">
        <v>-0.55269392045402199</v>
      </c>
      <c r="BG241" s="33">
        <v>-0.22224162789377253</v>
      </c>
      <c r="BH241" s="33">
        <v>-0.83236496581931019</v>
      </c>
      <c r="BI241" s="33">
        <v>0.5548197438556226</v>
      </c>
      <c r="BJ241" s="33">
        <v>-0.67494762164784516</v>
      </c>
      <c r="BK241" s="33">
        <v>-0.50916579114171134</v>
      </c>
      <c r="BL241" s="33">
        <v>-0.88935842649573349</v>
      </c>
      <c r="BM241" s="33">
        <v>-0.4800250148961816</v>
      </c>
      <c r="BN241" s="33">
        <v>6.4101996662812591E-2</v>
      </c>
      <c r="BO241" s="33">
        <v>-8.1579204675843606E-2</v>
      </c>
      <c r="BP241" s="60"/>
      <c r="BQ241" s="60"/>
      <c r="BR241" s="60"/>
      <c r="BS241" s="60"/>
    </row>
    <row r="242" spans="1:76" outlineLevel="1" x14ac:dyDescent="0.2">
      <c r="B242" s="2">
        <v>228</v>
      </c>
      <c r="E242" t="s">
        <v>221</v>
      </c>
      <c r="F242" s="33"/>
      <c r="G242" s="33">
        <f t="shared" si="47"/>
        <v>1.170771087808687E-2</v>
      </c>
      <c r="H242" s="33">
        <v>1.2270757520590623E-2</v>
      </c>
      <c r="I242" s="33">
        <f t="shared" ref="I242:J243" si="49">I178*I221</f>
        <v>1.5056744784970121E-2</v>
      </c>
      <c r="J242" s="33">
        <f t="shared" si="49"/>
        <v>1.3769007073645902E-2</v>
      </c>
      <c r="K242" s="172"/>
      <c r="L242" s="174">
        <v>240</v>
      </c>
      <c r="N242" s="33">
        <v>1.3370278863752401E-2</v>
      </c>
      <c r="O242" s="33">
        <v>8.6544367979532431E-3</v>
      </c>
      <c r="P242" s="33">
        <v>-3.7062849261558528E-3</v>
      </c>
      <c r="Q242" s="33">
        <v>5.545571486871805E-3</v>
      </c>
      <c r="R242" s="33">
        <v>4.7147614926570684E-3</v>
      </c>
      <c r="S242" s="33">
        <v>9.5176966300645083E-3</v>
      </c>
      <c r="T242" s="33">
        <v>1.5602467612698219E-2</v>
      </c>
      <c r="U242" s="33">
        <v>-2.2494738835752747E-3</v>
      </c>
      <c r="V242" s="33">
        <v>4.4585232554207682E-2</v>
      </c>
      <c r="W242" s="33">
        <v>1.3418712934045993E-2</v>
      </c>
      <c r="X242" s="33">
        <v>1.5421423528853897E-2</v>
      </c>
      <c r="Y242" s="33">
        <v>1.170771087808687E-2</v>
      </c>
      <c r="Z242" s="33">
        <v>8.5877781318564952E-3</v>
      </c>
      <c r="AA242" s="33">
        <v>2.2483880524912028E-2</v>
      </c>
      <c r="AB242" s="33">
        <v>1.5784001957090926E-2</v>
      </c>
      <c r="AC242" s="33">
        <v>1.3008414513973507E-2</v>
      </c>
      <c r="AD242" s="33">
        <v>1.4560765517849152E-2</v>
      </c>
      <c r="AE242" s="33">
        <v>2.0938168918459609E-3</v>
      </c>
      <c r="AF242" s="33">
        <v>2.7188745542797619E-3</v>
      </c>
      <c r="AG242" s="33">
        <v>1.6391984340528933E-2</v>
      </c>
      <c r="AH242" s="33">
        <v>8.749836857892667E-3</v>
      </c>
      <c r="AI242" s="33">
        <v>-4.6103322446111213E-3</v>
      </c>
      <c r="AJ242" s="33">
        <v>5.8496316115610094E-3</v>
      </c>
      <c r="AK242" s="33">
        <v>2.8167565498996554E-3</v>
      </c>
      <c r="AL242" s="33">
        <v>1.2136860902013994E-2</v>
      </c>
      <c r="AM242" s="33">
        <v>1.9906229992256941E-2</v>
      </c>
      <c r="AN242" s="33">
        <v>5.9191590949319035E-2</v>
      </c>
      <c r="AO242" s="33">
        <v>5.0889389452101084E-3</v>
      </c>
      <c r="AP242" s="33">
        <v>1.641010768385498E-2</v>
      </c>
      <c r="AQ242" s="33">
        <v>1.2912438958296692E-2</v>
      </c>
      <c r="AR242" s="33">
        <v>1.4796136028633592E-2</v>
      </c>
      <c r="AS242" s="33">
        <v>1.7944430825166804E-2</v>
      </c>
      <c r="AT242" s="33">
        <v>1.3268901596320503E-2</v>
      </c>
      <c r="AU242" s="33">
        <v>2.2804741435154062E-2</v>
      </c>
      <c r="AV242" s="33">
        <v>2.029608879174712E-2</v>
      </c>
      <c r="AW242" s="33">
        <v>2.1897181182387354E-3</v>
      </c>
      <c r="AX242" s="33">
        <v>-1.7851077942082024E-3</v>
      </c>
      <c r="AY242" s="33">
        <v>2.3983189128768175E-2</v>
      </c>
      <c r="AZ242" s="33">
        <v>1.6134246601874191E-2</v>
      </c>
      <c r="BA242" s="33">
        <v>1.8809540507802001E-2</v>
      </c>
      <c r="BB242" s="33">
        <v>1.1747893604877791E-2</v>
      </c>
      <c r="BC242" s="33">
        <v>2.9125888229219808E-3</v>
      </c>
      <c r="BD242" s="33">
        <v>5.2998664495991377E-3</v>
      </c>
      <c r="BE242" s="33">
        <v>6.7914650453793175E-3</v>
      </c>
      <c r="BF242" s="33">
        <v>7.9494451622090182E-3</v>
      </c>
      <c r="BG242" s="33">
        <v>3.628089635457125E-3</v>
      </c>
      <c r="BH242" s="33">
        <v>2.9606990794471311E-2</v>
      </c>
      <c r="BI242" s="33">
        <v>1.1714649612205211E-2</v>
      </c>
      <c r="BJ242" s="33">
        <v>2.5418212504283035E-2</v>
      </c>
      <c r="BK242" s="33">
        <v>1.9348455841784535E-2</v>
      </c>
      <c r="BL242" s="33">
        <v>1.8690459212974464E-2</v>
      </c>
      <c r="BM242" s="33">
        <v>1.0948353742358946E-2</v>
      </c>
      <c r="BN242" s="33">
        <v>1.7400084198944642E-2</v>
      </c>
      <c r="BO242" s="33">
        <v>1.5336588743202817E-2</v>
      </c>
      <c r="BP242" s="60"/>
      <c r="BQ242" s="60"/>
      <c r="BR242" s="60"/>
      <c r="BS242" s="60"/>
    </row>
    <row r="243" spans="1:76" outlineLevel="1" x14ac:dyDescent="0.2">
      <c r="B243" s="2">
        <v>229</v>
      </c>
      <c r="E243" t="s">
        <v>222</v>
      </c>
      <c r="F243" s="33"/>
      <c r="G243" s="33">
        <f t="shared" si="47"/>
        <v>0.29432521042182175</v>
      </c>
      <c r="H243" s="33">
        <v>0.31163845809369362</v>
      </c>
      <c r="I243" s="33">
        <f t="shared" si="49"/>
        <v>0.32895170576556548</v>
      </c>
      <c r="J243" s="33">
        <f t="shared" si="49"/>
        <v>0.34626495343743735</v>
      </c>
      <c r="K243" s="172"/>
      <c r="L243" s="174">
        <v>241</v>
      </c>
      <c r="N243" s="33">
        <v>0.28537478514765191</v>
      </c>
      <c r="O243" s="33">
        <v>0.28470793459185112</v>
      </c>
      <c r="P243" s="33">
        <v>0.28916884501305501</v>
      </c>
      <c r="Q243" s="33">
        <v>0.28824385553488191</v>
      </c>
      <c r="R243" s="33">
        <v>0.29047899425127172</v>
      </c>
      <c r="S243" s="33">
        <v>0.28742241917649708</v>
      </c>
      <c r="T243" s="33">
        <v>0.29186447053972031</v>
      </c>
      <c r="U243" s="33">
        <v>0.29627968045376163</v>
      </c>
      <c r="V243" s="33">
        <v>0.29603904197408148</v>
      </c>
      <c r="W243" s="33">
        <v>0.29250577381402221</v>
      </c>
      <c r="X243" s="33">
        <v>0.28861170284500953</v>
      </c>
      <c r="Y243" s="33">
        <v>0.29432521042182175</v>
      </c>
      <c r="Z243" s="33">
        <v>0.28825243304845516</v>
      </c>
      <c r="AA243" s="33">
        <v>0.28815707813785663</v>
      </c>
      <c r="AB243" s="33">
        <v>0.29099333723898768</v>
      </c>
      <c r="AC243" s="33">
        <v>0.2901804127867198</v>
      </c>
      <c r="AD243" s="33">
        <v>0.28797002638743419</v>
      </c>
      <c r="AE243" s="33">
        <v>0.29228886516734198</v>
      </c>
      <c r="AF243" s="33">
        <v>0.29174481512692341</v>
      </c>
      <c r="AG243" s="33">
        <v>0.28663362620241251</v>
      </c>
      <c r="AH243" s="33">
        <v>0.29333634204590575</v>
      </c>
      <c r="AI243" s="33">
        <v>0.28904674992073104</v>
      </c>
      <c r="AJ243" s="33">
        <v>0.28599236799718497</v>
      </c>
      <c r="AK243" s="33">
        <v>0.29548550427150494</v>
      </c>
      <c r="AL243" s="33">
        <v>0.28863677673639665</v>
      </c>
      <c r="AM243" s="33">
        <v>0.28744524056407528</v>
      </c>
      <c r="AN243" s="33">
        <v>0.28577902157075469</v>
      </c>
      <c r="AO243" s="33">
        <v>0.29112130016298898</v>
      </c>
      <c r="AP243" s="33">
        <v>0.2876960583883903</v>
      </c>
      <c r="AQ243" s="33">
        <v>0.28695068347328234</v>
      </c>
      <c r="AR243" s="33">
        <v>0.28842647758518847</v>
      </c>
      <c r="AS243" s="33">
        <v>0.29325782601598271</v>
      </c>
      <c r="AT243" s="33">
        <v>0.29441009610101637</v>
      </c>
      <c r="AU243" s="33">
        <v>0.27921605625032098</v>
      </c>
      <c r="AV243" s="33">
        <v>0.28728136464441362</v>
      </c>
      <c r="AW243" s="33">
        <v>0.29011585471567797</v>
      </c>
      <c r="AX243" s="33">
        <v>0.29980157570043792</v>
      </c>
      <c r="AY243" s="33">
        <v>0.29162944536741542</v>
      </c>
      <c r="AZ243" s="33">
        <v>0.29223842475252204</v>
      </c>
      <c r="BA243" s="33">
        <v>0.28819989064416618</v>
      </c>
      <c r="BB243" s="33">
        <v>0.29184147472577149</v>
      </c>
      <c r="BC243" s="33">
        <v>0.29021164632049251</v>
      </c>
      <c r="BD243" s="33">
        <v>0.28992065472265266</v>
      </c>
      <c r="BE243" s="33">
        <v>0.2871709899403026</v>
      </c>
      <c r="BF243" s="33">
        <v>0.28687521175937652</v>
      </c>
      <c r="BG243" s="33">
        <v>0.29370233126472828</v>
      </c>
      <c r="BH243" s="33">
        <v>0.28769079660725411</v>
      </c>
      <c r="BI243" s="33">
        <v>0.28680315261351602</v>
      </c>
      <c r="BJ243" s="33">
        <v>0.28496318904831147</v>
      </c>
      <c r="BK243" s="33">
        <v>0.28803389324254219</v>
      </c>
      <c r="BL243" s="33">
        <v>0.2862245137084527</v>
      </c>
      <c r="BM243" s="33">
        <v>0.28822846732286589</v>
      </c>
      <c r="BN243" s="33">
        <v>0.29223175434134169</v>
      </c>
      <c r="BO243" s="33">
        <v>0.28893734480452776</v>
      </c>
      <c r="BP243" s="60"/>
      <c r="BQ243" s="60"/>
      <c r="BR243" s="60"/>
      <c r="BS243" s="60"/>
    </row>
    <row r="244" spans="1:76" outlineLevel="1" x14ac:dyDescent="0.2">
      <c r="B244" s="2">
        <v>230</v>
      </c>
      <c r="E244"/>
      <c r="L244" s="174">
        <v>242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 s="60"/>
      <c r="BQ244" s="60"/>
      <c r="BR244" s="60"/>
      <c r="BS244" s="60"/>
    </row>
    <row r="245" spans="1:76" outlineLevel="1" x14ac:dyDescent="0.2">
      <c r="B245" s="2">
        <v>231</v>
      </c>
      <c r="E245" t="s">
        <v>238</v>
      </c>
      <c r="F245" s="27"/>
      <c r="G245" s="27">
        <f>HLOOKUP($E$3,$M$3:$BU$269,L245,FALSE)</f>
        <v>12.846302829737825</v>
      </c>
      <c r="H245" s="27">
        <f t="shared" ref="H245:J245" si="50">SUM(H226:H243)</f>
        <v>12.869364637629552</v>
      </c>
      <c r="I245" s="27">
        <f t="shared" si="50"/>
        <v>12.910610162851595</v>
      </c>
      <c r="J245" s="27">
        <f t="shared" si="50"/>
        <v>12.928972477652822</v>
      </c>
      <c r="K245" s="168"/>
      <c r="L245" s="174">
        <v>243</v>
      </c>
      <c r="N245" s="27">
        <v>15.573168899617528</v>
      </c>
      <c r="O245" s="27">
        <v>11.792581640333957</v>
      </c>
      <c r="P245" s="27">
        <v>9.4933732319350188</v>
      </c>
      <c r="Q245" s="27">
        <v>12.300937407179841</v>
      </c>
      <c r="R245" s="27">
        <v>12.845920613870634</v>
      </c>
      <c r="S245" s="27">
        <v>12.216122193097547</v>
      </c>
      <c r="T245" s="27">
        <v>10.68911662940774</v>
      </c>
      <c r="U245" s="27">
        <v>8.9013022151752939</v>
      </c>
      <c r="V245" s="27">
        <v>9.6855732711322187</v>
      </c>
      <c r="W245" s="27">
        <v>10.995980426679662</v>
      </c>
      <c r="X245" s="27">
        <v>13.607594707045591</v>
      </c>
      <c r="Y245" s="27">
        <v>12.846302829737825</v>
      </c>
      <c r="Z245" s="27">
        <v>13.196007598125441</v>
      </c>
      <c r="AA245" s="27">
        <v>11.601021240319598</v>
      </c>
      <c r="AB245" s="27">
        <v>11.819449738649478</v>
      </c>
      <c r="AC245" s="27">
        <v>12.028924190451599</v>
      </c>
      <c r="AD245" s="27">
        <v>11.635708512039837</v>
      </c>
      <c r="AE245" s="27">
        <v>10.037781981628427</v>
      </c>
      <c r="AF245" s="27">
        <v>12.511959623874512</v>
      </c>
      <c r="AG245" s="27">
        <v>11.235981110192023</v>
      </c>
      <c r="AH245" s="27">
        <v>12.139937197637074</v>
      </c>
      <c r="AI245" s="27">
        <v>9.7046878171534594</v>
      </c>
      <c r="AJ245" s="27">
        <v>8.968081961043243</v>
      </c>
      <c r="AK245" s="27">
        <v>10.31460189512881</v>
      </c>
      <c r="AL245" s="27">
        <v>16.065370599746306</v>
      </c>
      <c r="AM245" s="27">
        <v>14.220933261903157</v>
      </c>
      <c r="AN245" s="27">
        <v>11.920609346841164</v>
      </c>
      <c r="AO245" s="27">
        <v>11.923491353838539</v>
      </c>
      <c r="AP245" s="27">
        <v>11.002348047812644</v>
      </c>
      <c r="AQ245" s="27">
        <v>11.498175728367034</v>
      </c>
      <c r="AR245" s="27">
        <v>13.605482873950608</v>
      </c>
      <c r="AS245" s="27">
        <v>12.533237674697178</v>
      </c>
      <c r="AT245" s="27">
        <v>12.419384751567863</v>
      </c>
      <c r="AU245" s="27">
        <v>12.903003333446428</v>
      </c>
      <c r="AV245" s="27">
        <v>11.159437902267319</v>
      </c>
      <c r="AW245" s="27">
        <v>12.082709066680231</v>
      </c>
      <c r="AX245" s="27">
        <v>10.83238060719165</v>
      </c>
      <c r="AY245" s="27">
        <v>12.923790284010753</v>
      </c>
      <c r="AZ245" s="27">
        <v>11.113025206068428</v>
      </c>
      <c r="BA245" s="27">
        <v>12.621657470608161</v>
      </c>
      <c r="BB245" s="27">
        <v>11.261368594332998</v>
      </c>
      <c r="BC245" s="27">
        <v>12.216305453357592</v>
      </c>
      <c r="BD245" s="27">
        <v>10.168131595638407</v>
      </c>
      <c r="BE245" s="27">
        <v>10.442168747706742</v>
      </c>
      <c r="BF245" s="27">
        <v>10.237310037215614</v>
      </c>
      <c r="BG245" s="27">
        <v>12.638617974946477</v>
      </c>
      <c r="BH245" s="27">
        <v>10.765508362860709</v>
      </c>
      <c r="BI245" s="27">
        <v>15.195493898161811</v>
      </c>
      <c r="BJ245" s="27">
        <v>11.324255617802164</v>
      </c>
      <c r="BK245" s="27">
        <v>11.857322939917658</v>
      </c>
      <c r="BL245" s="27">
        <v>10.291177204664322</v>
      </c>
      <c r="BM245" s="27">
        <v>11.906863424614816</v>
      </c>
      <c r="BN245" s="27">
        <v>13.722521677125545</v>
      </c>
      <c r="BO245" s="27">
        <v>13.294990147950845</v>
      </c>
      <c r="BP245" s="60"/>
      <c r="BQ245" s="60"/>
      <c r="BR245" s="60"/>
      <c r="BS245" s="60"/>
    </row>
    <row r="246" spans="1:76" outlineLevel="1" x14ac:dyDescent="0.2">
      <c r="B246" s="2">
        <v>232</v>
      </c>
      <c r="E246" t="s">
        <v>239</v>
      </c>
      <c r="F246" s="6"/>
      <c r="G246" s="6">
        <f>HLOOKUP($E$3,$M$3:$BU$269,L246,FALSE)</f>
        <v>379383.49389992718</v>
      </c>
      <c r="H246" s="6">
        <f t="shared" ref="H246:J246" si="51">EXP(H245)</f>
        <v>388234.430174382</v>
      </c>
      <c r="I246" s="6">
        <f t="shared" si="51"/>
        <v>404582.18145872495</v>
      </c>
      <c r="J246" s="6">
        <f t="shared" si="51"/>
        <v>412079.87366179482</v>
      </c>
      <c r="K246" s="63"/>
      <c r="L246" s="174">
        <v>244</v>
      </c>
      <c r="N246" s="6">
        <v>5798842.5752859861</v>
      </c>
      <c r="O246" s="6">
        <v>132267.49659091546</v>
      </c>
      <c r="P246" s="6">
        <v>13271.487711546422</v>
      </c>
      <c r="Q246" s="6">
        <v>219902.02982644207</v>
      </c>
      <c r="R246" s="6">
        <v>379238.51521714975</v>
      </c>
      <c r="S246" s="6">
        <v>202020.04277054197</v>
      </c>
      <c r="T246" s="6">
        <v>43875.731342656516</v>
      </c>
      <c r="U246" s="6">
        <v>7341.527565712604</v>
      </c>
      <c r="V246" s="6">
        <v>16083.887462496235</v>
      </c>
      <c r="W246" s="6">
        <v>59633.956257499114</v>
      </c>
      <c r="X246" s="6">
        <v>812275.38606364443</v>
      </c>
      <c r="Y246" s="6">
        <v>379383.49389992718</v>
      </c>
      <c r="Z246" s="6">
        <v>538211.88404494245</v>
      </c>
      <c r="AA246" s="6">
        <v>109209.27125806108</v>
      </c>
      <c r="AB246" s="6">
        <v>135869.44475901927</v>
      </c>
      <c r="AC246" s="6">
        <v>167531.08421813487</v>
      </c>
      <c r="AD246" s="6">
        <v>113063.90988710651</v>
      </c>
      <c r="AE246" s="6">
        <v>22874.590346380788</v>
      </c>
      <c r="AF246" s="6">
        <v>271565.76676245639</v>
      </c>
      <c r="AG246" s="6">
        <v>75809.668039477081</v>
      </c>
      <c r="AH246" s="6">
        <v>187200.81518503756</v>
      </c>
      <c r="AI246" s="6">
        <v>16394.2807322839</v>
      </c>
      <c r="AJ246" s="6">
        <v>7848.533366618587</v>
      </c>
      <c r="AK246" s="6">
        <v>30169.956645008115</v>
      </c>
      <c r="AL246" s="6">
        <v>9486408.0426783003</v>
      </c>
      <c r="AM246" s="6">
        <v>1499936.3950946445</v>
      </c>
      <c r="AN246" s="6">
        <v>150333.18555941625</v>
      </c>
      <c r="AO246" s="6">
        <v>150767.07178338265</v>
      </c>
      <c r="AP246" s="6">
        <v>60014.894244852912</v>
      </c>
      <c r="AQ246" s="6">
        <v>98535.850791552628</v>
      </c>
      <c r="AR246" s="6">
        <v>810561.80605545919</v>
      </c>
      <c r="AS246" s="6">
        <v>277406.07175168599</v>
      </c>
      <c r="AT246" s="6">
        <v>247554.18134747967</v>
      </c>
      <c r="AU246" s="6">
        <v>401516.26954223344</v>
      </c>
      <c r="AV246" s="6">
        <v>70223.472643567409</v>
      </c>
      <c r="AW246" s="6">
        <v>176788.44428669583</v>
      </c>
      <c r="AX246" s="6">
        <v>50634.103334257656</v>
      </c>
      <c r="AY246" s="6">
        <v>409949.91964424454</v>
      </c>
      <c r="AZ246" s="6">
        <v>67038.690782755526</v>
      </c>
      <c r="BA246" s="6">
        <v>303051.32834037789</v>
      </c>
      <c r="BB246" s="6">
        <v>77758.923435701567</v>
      </c>
      <c r="BC246" s="6">
        <v>202057.06840867471</v>
      </c>
      <c r="BD246" s="6">
        <v>26059.341861957098</v>
      </c>
      <c r="BE246" s="6">
        <v>34274.905513422898</v>
      </c>
      <c r="BF246" s="6">
        <v>27925.905155463548</v>
      </c>
      <c r="BG246" s="6">
        <v>308235.06685753405</v>
      </c>
      <c r="BH246" s="6">
        <v>47358.820433511253</v>
      </c>
      <c r="BI246" s="6">
        <v>3974835.4069704344</v>
      </c>
      <c r="BJ246" s="6">
        <v>82805.984787385634</v>
      </c>
      <c r="BK246" s="6">
        <v>141113.94166175107</v>
      </c>
      <c r="BL246" s="6">
        <v>29471.447865208931</v>
      </c>
      <c r="BM246" s="6">
        <v>148280.85518514589</v>
      </c>
      <c r="BN246" s="6">
        <v>911203.63205994794</v>
      </c>
      <c r="BO246" s="6">
        <v>594211.23401586164</v>
      </c>
      <c r="BP246" s="60"/>
      <c r="BQ246" s="60"/>
      <c r="BR246" s="60"/>
      <c r="BS246" s="60"/>
    </row>
    <row r="247" spans="1:76" outlineLevel="1" x14ac:dyDescent="0.2">
      <c r="B247" s="2">
        <v>233</v>
      </c>
      <c r="E247" t="s">
        <v>240</v>
      </c>
      <c r="F247" s="15"/>
      <c r="G247" s="15">
        <f>HLOOKUP($E$3,$M$3:$BU$269,L247,FALSE)</f>
        <v>156.06790785353886</v>
      </c>
      <c r="H247" s="15">
        <f t="shared" ref="H247:J247" si="52">H137</f>
        <v>162.90527194756368</v>
      </c>
      <c r="I247" s="15">
        <f t="shared" si="52"/>
        <v>168.65095364452043</v>
      </c>
      <c r="J247" s="15">
        <f t="shared" si="52"/>
        <v>173.98352218534532</v>
      </c>
      <c r="K247" s="164"/>
      <c r="L247" s="174">
        <v>245</v>
      </c>
      <c r="N247" s="15">
        <v>179.18668522499516</v>
      </c>
      <c r="O247" s="15">
        <v>142.11431616146714</v>
      </c>
      <c r="P247" s="15">
        <v>150.87480525091394</v>
      </c>
      <c r="Q247" s="15">
        <v>163.35104849991151</v>
      </c>
      <c r="R247" s="15">
        <v>172.13652489185196</v>
      </c>
      <c r="S247" s="15">
        <v>151.10014583784704</v>
      </c>
      <c r="T247" s="15">
        <v>160.9168754236251</v>
      </c>
      <c r="U247" s="15">
        <v>152.85456962719172</v>
      </c>
      <c r="V247" s="15">
        <v>177.80984500725421</v>
      </c>
      <c r="W247" s="15">
        <v>183.4049474915854</v>
      </c>
      <c r="X247" s="15">
        <v>180.04037606657184</v>
      </c>
      <c r="Y247" s="15">
        <v>156.06790785353886</v>
      </c>
      <c r="Z247" s="15">
        <v>183.4049474915854</v>
      </c>
      <c r="AA247" s="15">
        <v>145.76887817905907</v>
      </c>
      <c r="AB247" s="15">
        <v>157.01020185533594</v>
      </c>
      <c r="AC247" s="15">
        <v>183.4049474915854</v>
      </c>
      <c r="AD247" s="15">
        <v>153.38454595307815</v>
      </c>
      <c r="AE247" s="15">
        <v>150.87480525091394</v>
      </c>
      <c r="AF247" s="15">
        <v>152.85456962719172</v>
      </c>
      <c r="AG247" s="15">
        <v>172.13652489185196</v>
      </c>
      <c r="AH247" s="15">
        <v>175.66160505842271</v>
      </c>
      <c r="AI247" s="15">
        <v>152.85456962719172</v>
      </c>
      <c r="AJ247" s="15">
        <v>139.35579327106967</v>
      </c>
      <c r="AK247" s="15">
        <v>139.35579327106967</v>
      </c>
      <c r="AL247" s="15">
        <v>169.58747391485505</v>
      </c>
      <c r="AM247" s="15">
        <v>177.80984500725421</v>
      </c>
      <c r="AN247" s="15">
        <v>168.11606278332857</v>
      </c>
      <c r="AO247" s="15">
        <v>145.66217372203593</v>
      </c>
      <c r="AP247" s="15">
        <v>153.92788337274288</v>
      </c>
      <c r="AQ247" s="15">
        <v>155.31378975024552</v>
      </c>
      <c r="AR247" s="15">
        <v>157.01020185533594</v>
      </c>
      <c r="AS247" s="15">
        <v>172.13652489185196</v>
      </c>
      <c r="AT247" s="15">
        <v>173.65137400416219</v>
      </c>
      <c r="AU247" s="15">
        <v>151.10014583784704</v>
      </c>
      <c r="AV247" s="15">
        <v>151.10014583784704</v>
      </c>
      <c r="AW247" s="15">
        <v>142.51151671716252</v>
      </c>
      <c r="AX247" s="15">
        <v>158.52744668556986</v>
      </c>
      <c r="AY247" s="15">
        <v>175.66160505842271</v>
      </c>
      <c r="AZ247" s="15">
        <v>173.65137400416219</v>
      </c>
      <c r="BA247" s="15">
        <v>179.18668522499516</v>
      </c>
      <c r="BB247" s="15">
        <v>131.14978148452332</v>
      </c>
      <c r="BC247" s="15">
        <v>142.11431616146714</v>
      </c>
      <c r="BD247" s="15">
        <v>131.14978148452332</v>
      </c>
      <c r="BE247" s="15">
        <v>151.64346593207466</v>
      </c>
      <c r="BF247" s="15">
        <v>150.87480525091394</v>
      </c>
      <c r="BG247" s="15">
        <v>150.87480525091394</v>
      </c>
      <c r="BH247" s="15">
        <v>161.71107921614202</v>
      </c>
      <c r="BI247" s="15">
        <v>179.18668522499516</v>
      </c>
      <c r="BJ247" s="15">
        <v>168.11606278332857</v>
      </c>
      <c r="BK247" s="15">
        <v>151.10014583784704</v>
      </c>
      <c r="BL247" s="15">
        <v>152.64519948844227</v>
      </c>
      <c r="BM247" s="15">
        <v>138.07208974753485</v>
      </c>
      <c r="BN247" s="15">
        <v>145.66217372203593</v>
      </c>
      <c r="BO247" s="15">
        <v>167.21830922934981</v>
      </c>
      <c r="BP247" s="60"/>
      <c r="BQ247" s="60"/>
      <c r="BR247" s="60"/>
      <c r="BS247" s="60"/>
    </row>
    <row r="248" spans="1:76" x14ac:dyDescent="0.2">
      <c r="B248" s="2">
        <v>234</v>
      </c>
      <c r="E248" s="8" t="s">
        <v>241</v>
      </c>
      <c r="F248" s="6"/>
      <c r="G248" s="6">
        <f>HLOOKUP($E$3,$M$3:$BU$269,L248,FALSE)</f>
        <v>59209588.167127453</v>
      </c>
      <c r="H248" s="6">
        <f>H246*H247</f>
        <v>63245435.426965117</v>
      </c>
      <c r="I248" s="6">
        <f t="shared" ref="I248:J248" si="53">I246*I247</f>
        <v>68233170.730594367</v>
      </c>
      <c r="J248" s="6">
        <f t="shared" si="53"/>
        <v>71695107.841371179</v>
      </c>
      <c r="K248" s="63"/>
      <c r="L248" s="174">
        <v>246</v>
      </c>
      <c r="N248" s="135">
        <v>1039075379.2070702</v>
      </c>
      <c r="O248" s="135">
        <v>18797104.828407139</v>
      </c>
      <c r="P248" s="135">
        <v>2002333.123869464</v>
      </c>
      <c r="Q248" s="135">
        <v>35921227.139408126</v>
      </c>
      <c r="R248" s="135">
        <v>65280800.114625879</v>
      </c>
      <c r="S248" s="135">
        <v>30525257.924796987</v>
      </c>
      <c r="T248" s="135">
        <v>7060345.5945867021</v>
      </c>
      <c r="U248" s="135">
        <v>1122186.0364631645</v>
      </c>
      <c r="V248" s="135">
        <v>2859873.5368205747</v>
      </c>
      <c r="W248" s="135">
        <v>10937162.616122127</v>
      </c>
      <c r="X248" s="135">
        <v>146242365.97651836</v>
      </c>
      <c r="Y248" s="135">
        <v>59209588.167127453</v>
      </c>
      <c r="Z248" s="135">
        <v>98710722.332609922</v>
      </c>
      <c r="AA248" s="135">
        <v>15919312.958040124</v>
      </c>
      <c r="AB248" s="135">
        <v>21332888.94758603</v>
      </c>
      <c r="AC248" s="135">
        <v>30726029.704235397</v>
      </c>
      <c r="AD248" s="135">
        <v>17342256.481713574</v>
      </c>
      <c r="AE248" s="135">
        <v>3451199.3637046372</v>
      </c>
      <c r="AF248" s="135">
        <v>41510068.403953597</v>
      </c>
      <c r="AG248" s="135">
        <v>13049612.809520481</v>
      </c>
      <c r="AH248" s="135">
        <v>32883995.663648847</v>
      </c>
      <c r="AI248" s="135">
        <v>2505940.7256806171</v>
      </c>
      <c r="AJ248" s="135">
        <v>1093738.5933195923</v>
      </c>
      <c r="AK248" s="135">
        <v>4204358.2412188854</v>
      </c>
      <c r="AL248" s="135">
        <v>1608775976.4833775</v>
      </c>
      <c r="AM248" s="135">
        <v>266703457.93251836</v>
      </c>
      <c r="AN248" s="135">
        <v>25273423.261924606</v>
      </c>
      <c r="AO248" s="135">
        <v>21961059.401673745</v>
      </c>
      <c r="AP248" s="135">
        <v>9237965.6419492178</v>
      </c>
      <c r="AQ248" s="135">
        <v>15303976.412700769</v>
      </c>
      <c r="AR248" s="135">
        <v>127266472.78499331</v>
      </c>
      <c r="AS248" s="135">
        <v>47751717.175234966</v>
      </c>
      <c r="AT248" s="135">
        <v>42988123.731465384</v>
      </c>
      <c r="AU248" s="135">
        <v>60669166.884099774</v>
      </c>
      <c r="AV248" s="135">
        <v>10610776.957683098</v>
      </c>
      <c r="AW248" s="135">
        <v>25194389.333364606</v>
      </c>
      <c r="AX248" s="135">
        <v>8026895.116793165</v>
      </c>
      <c r="AY248" s="135">
        <v>72012460.878279403</v>
      </c>
      <c r="AZ248" s="135">
        <v>11641360.765865661</v>
      </c>
      <c r="BA248" s="135">
        <v>54302762.978343949</v>
      </c>
      <c r="BB248" s="135">
        <v>10198065.817064039</v>
      </c>
      <c r="BC248" s="135">
        <v>28715202.102489591</v>
      </c>
      <c r="BD248" s="135">
        <v>3417676.9908261644</v>
      </c>
      <c r="BE248" s="135">
        <v>5197565.4665498231</v>
      </c>
      <c r="BF248" s="135">
        <v>4213315.501786056</v>
      </c>
      <c r="BG248" s="135">
        <v>46504905.683632888</v>
      </c>
      <c r="BH248" s="135">
        <v>7658445.9627065836</v>
      </c>
      <c r="BI248" s="135">
        <v>712237580.88997674</v>
      </c>
      <c r="BJ248" s="135">
        <v>13921016.137351474</v>
      </c>
      <c r="BK248" s="135">
        <v>21322337.164844025</v>
      </c>
      <c r="BL248" s="135">
        <v>4498675.0385980438</v>
      </c>
      <c r="BM248" s="135">
        <v>20473447.544964682</v>
      </c>
      <c r="BN248" s="135">
        <v>132727901.74926625</v>
      </c>
      <c r="BO248" s="135">
        <v>99362997.877217904</v>
      </c>
      <c r="BP248" s="60"/>
      <c r="BQ248" s="60"/>
      <c r="BR248" s="60"/>
      <c r="BS248" s="60"/>
    </row>
    <row r="249" spans="1:76" x14ac:dyDescent="0.2">
      <c r="B249" s="2">
        <v>235</v>
      </c>
      <c r="L249" s="174">
        <v>247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 s="60"/>
      <c r="BQ249" s="60"/>
      <c r="BR249" s="60"/>
      <c r="BS249" s="60"/>
    </row>
    <row r="250" spans="1:76" x14ac:dyDescent="0.2">
      <c r="B250" s="2">
        <v>236</v>
      </c>
      <c r="E250"/>
      <c r="L250" s="174">
        <v>248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 s="60"/>
      <c r="BQ250" s="60"/>
      <c r="BR250" s="60"/>
      <c r="BS250" s="60"/>
    </row>
    <row r="251" spans="1:76" x14ac:dyDescent="0.2">
      <c r="E251"/>
      <c r="L251" s="174">
        <v>249</v>
      </c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 s="60"/>
      <c r="BQ251" s="60"/>
      <c r="BR251" s="60"/>
      <c r="BS251" s="60"/>
    </row>
    <row r="252" spans="1:76" x14ac:dyDescent="0.2">
      <c r="E252"/>
      <c r="L252" s="174">
        <v>250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 s="60"/>
      <c r="BQ252" s="60"/>
      <c r="BR252" s="60"/>
      <c r="BS252" s="60"/>
    </row>
    <row r="253" spans="1:76" ht="13.5" thickBot="1" x14ac:dyDescent="0.25">
      <c r="A253" s="245" t="s">
        <v>242</v>
      </c>
      <c r="B253" s="245"/>
      <c r="C253" s="245"/>
      <c r="D253" s="245"/>
      <c r="E253" s="245"/>
      <c r="F253" s="245"/>
      <c r="G253" s="245"/>
      <c r="H253" s="245"/>
      <c r="I253" s="245"/>
      <c r="J253" s="245"/>
      <c r="K253" s="63"/>
      <c r="L253" s="174">
        <v>251</v>
      </c>
      <c r="N253" s="107"/>
      <c r="O253" s="107"/>
      <c r="P253" s="107"/>
      <c r="Q253" s="107"/>
      <c r="R253" s="107"/>
      <c r="S253" s="107"/>
      <c r="T253" s="107"/>
      <c r="U253" s="107"/>
      <c r="V253" s="107"/>
      <c r="W253" s="107"/>
      <c r="X253" s="107"/>
      <c r="Y253" s="107"/>
      <c r="Z253" s="107"/>
      <c r="AA253" s="107"/>
      <c r="AB253" s="107"/>
      <c r="AC253" s="107"/>
      <c r="AD253" s="107"/>
      <c r="AE253" s="107"/>
      <c r="AF253" s="107"/>
      <c r="AG253" s="107"/>
      <c r="AH253" s="107"/>
      <c r="AI253" s="107"/>
      <c r="AJ253" s="107"/>
      <c r="AK253" s="107"/>
      <c r="AL253" s="107"/>
      <c r="AM253" s="107"/>
      <c r="AN253" s="107"/>
      <c r="AO253" s="107"/>
      <c r="AP253" s="107"/>
      <c r="AQ253" s="107"/>
      <c r="AR253" s="107"/>
      <c r="AS253" s="107"/>
      <c r="AT253" s="107"/>
      <c r="AU253" s="107"/>
      <c r="AV253" s="107"/>
      <c r="AW253" s="107"/>
      <c r="AX253" s="107"/>
      <c r="AY253" s="107"/>
      <c r="AZ253" s="107"/>
      <c r="BA253" s="107"/>
      <c r="BB253" s="107"/>
      <c r="BC253" s="107"/>
      <c r="BD253" s="107"/>
      <c r="BE253" s="107"/>
      <c r="BF253" s="107"/>
      <c r="BG253" s="107"/>
      <c r="BH253" s="107"/>
      <c r="BI253" s="107"/>
      <c r="BJ253" s="107"/>
      <c r="BK253" s="107"/>
      <c r="BL253" s="107"/>
      <c r="BM253" s="107"/>
      <c r="BN253" s="107"/>
      <c r="BO253" s="107"/>
      <c r="BP253" s="60"/>
      <c r="BQ253" s="60"/>
      <c r="BR253" s="60"/>
      <c r="BS253" s="60"/>
      <c r="BT253" s="6"/>
      <c r="BU253" s="6"/>
      <c r="BV253" s="6"/>
      <c r="BW253" s="6"/>
      <c r="BX253" s="6"/>
    </row>
    <row r="254" spans="1:76" ht="13.5" thickTop="1" x14ac:dyDescent="0.2">
      <c r="A254" s="2"/>
      <c r="B254" s="2"/>
      <c r="C254" s="2"/>
      <c r="D254" s="2"/>
      <c r="F254" s="2"/>
      <c r="G254" s="2"/>
      <c r="H254" s="2"/>
      <c r="I254" s="2"/>
      <c r="J254" s="2"/>
      <c r="K254" s="63"/>
      <c r="L254" s="174">
        <v>252</v>
      </c>
      <c r="N254" s="2"/>
      <c r="O254" s="2"/>
      <c r="P254" s="2"/>
      <c r="Q254" s="2"/>
      <c r="R254" s="2"/>
      <c r="S254" s="2"/>
      <c r="T254" s="2"/>
      <c r="U254" s="2"/>
      <c r="V254" s="2"/>
      <c r="W254" s="63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60"/>
      <c r="BQ254" s="60"/>
      <c r="BR254" s="60"/>
      <c r="BS254" s="60"/>
      <c r="BT254" s="6"/>
      <c r="BU254" s="6"/>
      <c r="BV254" s="6"/>
      <c r="BW254" s="6"/>
      <c r="BX254" s="6"/>
    </row>
    <row r="255" spans="1:76" x14ac:dyDescent="0.2">
      <c r="A255" s="2"/>
      <c r="B255" s="2"/>
      <c r="C255" s="2"/>
      <c r="D255" s="2"/>
      <c r="F255" s="2"/>
      <c r="G255" s="2"/>
      <c r="H255" s="2"/>
      <c r="I255" s="2"/>
      <c r="J255" s="2"/>
      <c r="K255" s="63"/>
      <c r="L255" s="174">
        <v>253</v>
      </c>
      <c r="N255" s="2"/>
      <c r="O255" s="2"/>
      <c r="P255" s="2"/>
      <c r="Q255" s="2"/>
      <c r="R255" s="2"/>
      <c r="S255" s="2"/>
      <c r="T255" s="2"/>
      <c r="U255" s="2"/>
      <c r="V255" s="2"/>
      <c r="W255" s="63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60"/>
      <c r="BQ255" s="60"/>
      <c r="BR255" s="60"/>
      <c r="BS255" s="60"/>
      <c r="BT255" s="6"/>
      <c r="BU255" s="6"/>
      <c r="BV255" s="6"/>
      <c r="BW255" s="6"/>
      <c r="BX255" s="6"/>
    </row>
    <row r="256" spans="1:76" x14ac:dyDescent="0.2">
      <c r="A256" s="2"/>
      <c r="B256" s="2">
        <v>237</v>
      </c>
      <c r="C256" s="9" t="s">
        <v>185</v>
      </c>
      <c r="D256" s="2"/>
      <c r="F256" s="39"/>
      <c r="G256" s="39">
        <f t="shared" ref="G256" si="54">G121</f>
        <v>44845620.877491511</v>
      </c>
      <c r="H256" s="39">
        <f t="shared" ref="H256:J256" si="55">H121</f>
        <v>47502147.939464524</v>
      </c>
      <c r="I256" s="39">
        <f t="shared" si="55"/>
        <v>51132860.996154636</v>
      </c>
      <c r="J256" s="39">
        <f t="shared" si="55"/>
        <v>53818376.749276161</v>
      </c>
      <c r="K256" s="39"/>
      <c r="L256" s="174">
        <v>254</v>
      </c>
      <c r="N256" s="39">
        <v>942774254.74934721</v>
      </c>
      <c r="O256" s="39">
        <v>34849262.717678107</v>
      </c>
      <c r="P256" s="39">
        <v>1886192.2331783064</v>
      </c>
      <c r="Q256" s="39">
        <v>32316692.736713663</v>
      </c>
      <c r="R256" s="39">
        <v>59075630.546990201</v>
      </c>
      <c r="S256" s="39">
        <v>34826573.444174223</v>
      </c>
      <c r="T256" s="39">
        <v>5841776.4865211239</v>
      </c>
      <c r="U256" s="39">
        <v>1228068.5485824021</v>
      </c>
      <c r="V256" s="39">
        <v>1449490.6883933246</v>
      </c>
      <c r="W256" s="39">
        <v>7512635.4957289165</v>
      </c>
      <c r="X256" s="39">
        <v>140395907.91342083</v>
      </c>
      <c r="Y256" s="39">
        <v>44845620.877491511</v>
      </c>
      <c r="Z256" s="39">
        <v>74717237.210414425</v>
      </c>
      <c r="AA256" s="39">
        <v>13050566.508055799</v>
      </c>
      <c r="AB256" s="39">
        <v>19985358.015843671</v>
      </c>
      <c r="AC256" s="39">
        <v>22373958.545218233</v>
      </c>
      <c r="AD256" s="39">
        <v>16981017.605630182</v>
      </c>
      <c r="AE256" s="39">
        <v>3085096.3192978613</v>
      </c>
      <c r="AF256" s="39">
        <v>38745397.051607169</v>
      </c>
      <c r="AG256" s="39">
        <v>8770641.7316436116</v>
      </c>
      <c r="AH256" s="39">
        <v>22924338.124420032</v>
      </c>
      <c r="AI256" s="39">
        <v>1792430.2079579541</v>
      </c>
      <c r="AJ256" s="39">
        <v>891445.62446072162</v>
      </c>
      <c r="AK256" s="39">
        <v>2226046.9499321971</v>
      </c>
      <c r="AL256" s="39">
        <v>1995441067.6038175</v>
      </c>
      <c r="AM256" s="39">
        <v>340549989.88967997</v>
      </c>
      <c r="AN256" s="39">
        <v>25063464.388185471</v>
      </c>
      <c r="AO256" s="39">
        <v>18900263.592492968</v>
      </c>
      <c r="AP256" s="39">
        <v>7201325.3251413777</v>
      </c>
      <c r="AQ256" s="39">
        <v>13025657.25888228</v>
      </c>
      <c r="AR256" s="39">
        <v>117299000.72983153</v>
      </c>
      <c r="AS256" s="39">
        <v>35329065.775230423</v>
      </c>
      <c r="AT256" s="39">
        <v>35873459.462994486</v>
      </c>
      <c r="AU256" s="39">
        <v>53653685.17474746</v>
      </c>
      <c r="AV256" s="39">
        <v>9087123.7272574715</v>
      </c>
      <c r="AW256" s="39">
        <v>23979184.545508981</v>
      </c>
      <c r="AX256" s="39">
        <v>5048793.2255450496</v>
      </c>
      <c r="AY256" s="39">
        <v>66810100.379345737</v>
      </c>
      <c r="AZ256" s="39">
        <v>8573353.3770057186</v>
      </c>
      <c r="BA256" s="39">
        <v>44969380.798029631</v>
      </c>
      <c r="BB256" s="39">
        <v>7838695.4451108258</v>
      </c>
      <c r="BC256" s="39">
        <v>33365401.733821865</v>
      </c>
      <c r="BD256" s="39">
        <v>3227158.7873183205</v>
      </c>
      <c r="BE256" s="39">
        <v>4439026.08813057</v>
      </c>
      <c r="BF256" s="39">
        <v>2711036.3482559444</v>
      </c>
      <c r="BG256" s="39">
        <v>47487983.618582785</v>
      </c>
      <c r="BH256" s="39">
        <v>6406481.0357295591</v>
      </c>
      <c r="BI256" s="39">
        <v>1208838640.5653903</v>
      </c>
      <c r="BJ256" s="39">
        <v>8925723.9442799278</v>
      </c>
      <c r="BK256" s="39">
        <v>14452917.636029659</v>
      </c>
      <c r="BL256" s="39">
        <v>4267720.7692996068</v>
      </c>
      <c r="BM256" s="39">
        <v>17692210.368378326</v>
      </c>
      <c r="BN256" s="39">
        <v>128684761.69249466</v>
      </c>
      <c r="BO256" s="39">
        <v>85273346.468917251</v>
      </c>
      <c r="BP256" s="60"/>
      <c r="BQ256" s="60"/>
      <c r="BR256" s="60"/>
      <c r="BS256" s="60"/>
      <c r="BT256" s="6"/>
      <c r="BU256" s="6"/>
      <c r="BV256" s="6"/>
      <c r="BW256" s="6"/>
      <c r="BX256" s="6"/>
    </row>
    <row r="257" spans="1:140" x14ac:dyDescent="0.2">
      <c r="A257" s="2"/>
      <c r="B257" s="2">
        <v>238</v>
      </c>
      <c r="C257" s="9" t="s">
        <v>200</v>
      </c>
      <c r="D257" s="2"/>
      <c r="F257" s="39"/>
      <c r="G257" s="39">
        <f t="shared" ref="G257" si="56">G248</f>
        <v>59209588.167127453</v>
      </c>
      <c r="H257" s="39">
        <f t="shared" ref="H257:J257" si="57">H248</f>
        <v>63245435.426965117</v>
      </c>
      <c r="I257" s="39">
        <f t="shared" si="57"/>
        <v>68233170.730594367</v>
      </c>
      <c r="J257" s="39">
        <f t="shared" si="57"/>
        <v>71695107.841371179</v>
      </c>
      <c r="K257" s="39"/>
      <c r="L257" s="174">
        <v>255</v>
      </c>
      <c r="N257" s="39">
        <v>1039075379.2070702</v>
      </c>
      <c r="O257" s="39">
        <v>18797104.828407139</v>
      </c>
      <c r="P257" s="39">
        <v>2002333.123869464</v>
      </c>
      <c r="Q257" s="39">
        <v>35921227.139408126</v>
      </c>
      <c r="R257" s="39">
        <v>65280800.114625879</v>
      </c>
      <c r="S257" s="39">
        <v>30525257.924796987</v>
      </c>
      <c r="T257" s="39">
        <v>7060345.5945867021</v>
      </c>
      <c r="U257" s="39">
        <v>1122186.0364631645</v>
      </c>
      <c r="V257" s="39">
        <v>2859873.5368205747</v>
      </c>
      <c r="W257" s="39">
        <v>10937162.616122127</v>
      </c>
      <c r="X257" s="39">
        <v>146242365.97651836</v>
      </c>
      <c r="Y257" s="39">
        <v>59209588.167127453</v>
      </c>
      <c r="Z257" s="39">
        <v>98710722.332609922</v>
      </c>
      <c r="AA257" s="39">
        <v>15919312.958040124</v>
      </c>
      <c r="AB257" s="39">
        <v>21332888.94758603</v>
      </c>
      <c r="AC257" s="39">
        <v>30726029.704235397</v>
      </c>
      <c r="AD257" s="39">
        <v>17342256.481713574</v>
      </c>
      <c r="AE257" s="39">
        <v>3451199.3637046372</v>
      </c>
      <c r="AF257" s="39">
        <v>41510068.403953597</v>
      </c>
      <c r="AG257" s="39">
        <v>13049612.809520481</v>
      </c>
      <c r="AH257" s="39">
        <v>32883995.663648847</v>
      </c>
      <c r="AI257" s="39">
        <v>2505940.7256806171</v>
      </c>
      <c r="AJ257" s="39">
        <v>1093738.5933195923</v>
      </c>
      <c r="AK257" s="39">
        <v>4204358.2412188854</v>
      </c>
      <c r="AL257" s="39">
        <v>1608775976.4833775</v>
      </c>
      <c r="AM257" s="39">
        <v>266703457.93251836</v>
      </c>
      <c r="AN257" s="39">
        <v>25273423.261924606</v>
      </c>
      <c r="AO257" s="39">
        <v>21961059.401673745</v>
      </c>
      <c r="AP257" s="39">
        <v>9237965.6419492178</v>
      </c>
      <c r="AQ257" s="39">
        <v>15303976.412700769</v>
      </c>
      <c r="AR257" s="39">
        <v>127266472.78499331</v>
      </c>
      <c r="AS257" s="39">
        <v>47751717.175234966</v>
      </c>
      <c r="AT257" s="39">
        <v>42988123.731465384</v>
      </c>
      <c r="AU257" s="39">
        <v>60669166.884099774</v>
      </c>
      <c r="AV257" s="39">
        <v>10610776.957683098</v>
      </c>
      <c r="AW257" s="39">
        <v>25194389.333364606</v>
      </c>
      <c r="AX257" s="39">
        <v>8026895.116793165</v>
      </c>
      <c r="AY257" s="39">
        <v>72012460.878279403</v>
      </c>
      <c r="AZ257" s="39">
        <v>11641360.765865661</v>
      </c>
      <c r="BA257" s="39">
        <v>54302762.978343949</v>
      </c>
      <c r="BB257" s="39">
        <v>10198065.817064039</v>
      </c>
      <c r="BC257" s="39">
        <v>28715202.102489591</v>
      </c>
      <c r="BD257" s="39">
        <v>3417676.9908261644</v>
      </c>
      <c r="BE257" s="39">
        <v>5197565.4665498231</v>
      </c>
      <c r="BF257" s="39">
        <v>4213315.501786056</v>
      </c>
      <c r="BG257" s="39">
        <v>46504905.683632888</v>
      </c>
      <c r="BH257" s="39">
        <v>7658445.9627065836</v>
      </c>
      <c r="BI257" s="39">
        <v>712237580.88997674</v>
      </c>
      <c r="BJ257" s="39">
        <v>13921016.137351474</v>
      </c>
      <c r="BK257" s="39">
        <v>21322337.164844025</v>
      </c>
      <c r="BL257" s="39">
        <v>4498675.0385980438</v>
      </c>
      <c r="BM257" s="39">
        <v>20473447.544964682</v>
      </c>
      <c r="BN257" s="39">
        <v>132727901.74926625</v>
      </c>
      <c r="BO257" s="39">
        <v>99362997.877217904</v>
      </c>
      <c r="BP257" s="60"/>
      <c r="BQ257" s="60"/>
      <c r="BR257" s="60"/>
      <c r="BS257" s="60"/>
      <c r="BT257" s="6"/>
      <c r="BU257" s="6"/>
      <c r="BV257" s="6"/>
      <c r="BW257" s="6"/>
      <c r="BX257" s="6"/>
    </row>
    <row r="258" spans="1:140" x14ac:dyDescent="0.2">
      <c r="A258" s="2"/>
      <c r="B258" s="2">
        <v>239</v>
      </c>
      <c r="C258" t="s">
        <v>243</v>
      </c>
      <c r="E258"/>
      <c r="F258" s="17"/>
      <c r="G258" s="17">
        <f t="shared" ref="G258" si="58">G256-G257</f>
        <v>-14363967.289635941</v>
      </c>
      <c r="H258" s="17">
        <f t="shared" ref="H258:J258" si="59">H256-H257</f>
        <v>-15743287.487500593</v>
      </c>
      <c r="I258" s="17">
        <f t="shared" si="59"/>
        <v>-17100309.734439731</v>
      </c>
      <c r="J258" s="17">
        <f t="shared" si="59"/>
        <v>-17876731.092095017</v>
      </c>
      <c r="K258" s="39"/>
      <c r="L258" s="174">
        <v>256</v>
      </c>
      <c r="N258" s="17">
        <v>-96301124.457723022</v>
      </c>
      <c r="O258" s="17">
        <v>16052157.889270969</v>
      </c>
      <c r="P258" s="17">
        <v>-116140.89069115766</v>
      </c>
      <c r="Q258" s="17">
        <v>-3604534.4026944637</v>
      </c>
      <c r="R258" s="17">
        <v>-6205169.5676356778</v>
      </c>
      <c r="S258" s="17">
        <v>4301315.5193772353</v>
      </c>
      <c r="T258" s="17">
        <v>-1218569.1080655782</v>
      </c>
      <c r="U258" s="17">
        <v>105882.51211923757</v>
      </c>
      <c r="V258" s="17">
        <v>-1410382.8484272501</v>
      </c>
      <c r="W258" s="17">
        <v>-3424527.1203932101</v>
      </c>
      <c r="X258" s="17">
        <v>-5846458.0630975366</v>
      </c>
      <c r="Y258" s="17">
        <v>-14363967.289635941</v>
      </c>
      <c r="Z258" s="17">
        <v>-23993485.122195497</v>
      </c>
      <c r="AA258" s="17">
        <v>-2868746.4499843251</v>
      </c>
      <c r="AB258" s="17">
        <v>-1347530.931742359</v>
      </c>
      <c r="AC258" s="17">
        <v>-8352071.1590171643</v>
      </c>
      <c r="AD258" s="17">
        <v>-361238.87608339265</v>
      </c>
      <c r="AE258" s="17">
        <v>-366103.04440677585</v>
      </c>
      <c r="AF258" s="17">
        <v>-2764671.3523464277</v>
      </c>
      <c r="AG258" s="17">
        <v>-4278971.0778768696</v>
      </c>
      <c r="AH258" s="17">
        <v>-9959657.5392288156</v>
      </c>
      <c r="AI258" s="17">
        <v>-713510.517722663</v>
      </c>
      <c r="AJ258" s="17">
        <v>-202292.96885887068</v>
      </c>
      <c r="AK258" s="17">
        <v>-1978311.2912866883</v>
      </c>
      <c r="AL258" s="17">
        <v>386665091.12044001</v>
      </c>
      <c r="AM258" s="17">
        <v>73846531.957161605</v>
      </c>
      <c r="AN258" s="17">
        <v>-209958.87373913452</v>
      </c>
      <c r="AO258" s="17">
        <v>-3060795.8091807775</v>
      </c>
      <c r="AP258" s="17">
        <v>-2036640.31680784</v>
      </c>
      <c r="AQ258" s="17">
        <v>-2278319.1538184881</v>
      </c>
      <c r="AR258" s="17">
        <v>-9967472.0551617742</v>
      </c>
      <c r="AS258" s="17">
        <v>-12422651.400004543</v>
      </c>
      <c r="AT258" s="17">
        <v>-7114664.2684708983</v>
      </c>
      <c r="AU258" s="17">
        <v>-7015481.7093523145</v>
      </c>
      <c r="AV258" s="17">
        <v>-1523653.230425626</v>
      </c>
      <c r="AW258" s="17">
        <v>-1215204.7878556252</v>
      </c>
      <c r="AX258" s="17">
        <v>-2978101.8912481153</v>
      </c>
      <c r="AY258" s="17">
        <v>-5202360.4989336655</v>
      </c>
      <c r="AZ258" s="17">
        <v>-3068007.3888599426</v>
      </c>
      <c r="BA258" s="17">
        <v>-9333382.1803143173</v>
      </c>
      <c r="BB258" s="17">
        <v>-2359370.3719532136</v>
      </c>
      <c r="BC258" s="17">
        <v>4650199.6313322745</v>
      </c>
      <c r="BD258" s="17">
        <v>-190518.20350784389</v>
      </c>
      <c r="BE258" s="17">
        <v>-758539.37841925304</v>
      </c>
      <c r="BF258" s="17">
        <v>-1502279.1535301115</v>
      </c>
      <c r="BG258" s="17">
        <v>983077.93494989723</v>
      </c>
      <c r="BH258" s="17">
        <v>-1251964.9269770244</v>
      </c>
      <c r="BI258" s="17">
        <v>496601059.67541361</v>
      </c>
      <c r="BJ258" s="17">
        <v>-4995292.193071546</v>
      </c>
      <c r="BK258" s="17">
        <v>-6869419.5288143661</v>
      </c>
      <c r="BL258" s="17">
        <v>-230954.26929843705</v>
      </c>
      <c r="BM258" s="17">
        <v>-2781237.176586356</v>
      </c>
      <c r="BN258" s="17">
        <v>-4043140.0567715913</v>
      </c>
      <c r="BO258" s="17">
        <v>-14089651.408300653</v>
      </c>
      <c r="BP258" s="60"/>
      <c r="BQ258" s="60"/>
      <c r="BR258" s="60"/>
      <c r="BS258" s="60"/>
      <c r="BT258" s="6"/>
      <c r="BU258" s="6"/>
      <c r="BV258" s="6"/>
      <c r="BW258" s="6"/>
      <c r="BX258" s="6"/>
    </row>
    <row r="259" spans="1:140" x14ac:dyDescent="0.2">
      <c r="A259" s="2"/>
      <c r="B259" s="2">
        <v>240</v>
      </c>
      <c r="C259" t="s">
        <v>244</v>
      </c>
      <c r="E259"/>
      <c r="F259" s="40"/>
      <c r="G259" s="40">
        <f>G258/G257</f>
        <v>-0.24259529130808355</v>
      </c>
      <c r="H259" s="40">
        <f t="shared" ref="H259:J259" si="60">H258/H257</f>
        <v>-0.24892369514446155</v>
      </c>
      <c r="I259" s="40">
        <f t="shared" si="60"/>
        <v>-0.25061578630072806</v>
      </c>
      <c r="J259" s="40">
        <f t="shared" si="60"/>
        <v>-0.24934380643722764</v>
      </c>
      <c r="K259" s="40"/>
      <c r="L259" s="174">
        <v>257</v>
      </c>
      <c r="N259" s="40">
        <v>-9.2679632666507278E-2</v>
      </c>
      <c r="O259" s="40">
        <v>0.85396969564228498</v>
      </c>
      <c r="P259" s="40">
        <v>-5.8002781508562362E-2</v>
      </c>
      <c r="Q259" s="40">
        <v>-0.10034552518780837</v>
      </c>
      <c r="R259" s="40">
        <v>-9.5053515838348868E-2</v>
      </c>
      <c r="S259" s="40">
        <v>0.14091004668901064</v>
      </c>
      <c r="T259" s="40">
        <v>-0.17259340803371973</v>
      </c>
      <c r="U259" s="40">
        <v>9.4353795786794342E-2</v>
      </c>
      <c r="V259" s="40">
        <v>-0.49316266270823428</v>
      </c>
      <c r="W259" s="40">
        <v>-0.31310928076951355</v>
      </c>
      <c r="X259" s="40">
        <v>-3.9977868410828926E-2</v>
      </c>
      <c r="Y259" s="40">
        <v>-0.24259529130808355</v>
      </c>
      <c r="Z259" s="40">
        <v>-0.24306868144828728</v>
      </c>
      <c r="AA259" s="40">
        <v>-0.18020541825804431</v>
      </c>
      <c r="AB259" s="40">
        <v>-6.3166828227212132E-2</v>
      </c>
      <c r="AC259" s="40">
        <v>-0.27182396292046418</v>
      </c>
      <c r="AD259" s="40">
        <v>-2.0829981177149497E-2</v>
      </c>
      <c r="AE259" s="40">
        <v>-0.10607994665767095</v>
      </c>
      <c r="AF259" s="40">
        <v>-6.6602428245652046E-2</v>
      </c>
      <c r="AG259" s="40">
        <v>-0.32790023277587987</v>
      </c>
      <c r="AH259" s="40">
        <v>-0.30287248669840267</v>
      </c>
      <c r="AI259" s="40">
        <v>-0.28472761163529614</v>
      </c>
      <c r="AJ259" s="40">
        <v>-0.18495550042254047</v>
      </c>
      <c r="AK259" s="40">
        <v>-0.47053823146934221</v>
      </c>
      <c r="AL259" s="40">
        <v>0.24034738010300913</v>
      </c>
      <c r="AM259" s="40">
        <v>0.27688629359971156</v>
      </c>
      <c r="AN259" s="40">
        <v>-8.3074964385788496E-3</v>
      </c>
      <c r="AO259" s="40">
        <v>-0.13937377761236333</v>
      </c>
      <c r="AP259" s="40">
        <v>-0.22046415799161895</v>
      </c>
      <c r="AQ259" s="40">
        <v>-0.14887105758525029</v>
      </c>
      <c r="AR259" s="40">
        <v>-7.8319700680327911E-2</v>
      </c>
      <c r="AS259" s="40">
        <v>-0.2601508832534129</v>
      </c>
      <c r="AT259" s="40">
        <v>-0.16550301922722163</v>
      </c>
      <c r="AU259" s="40">
        <v>-0.11563504280113887</v>
      </c>
      <c r="AV259" s="40">
        <v>-0.14359487872585736</v>
      </c>
      <c r="AW259" s="40">
        <v>-4.8233151110606401E-2</v>
      </c>
      <c r="AX259" s="40">
        <v>-0.37101542351258487</v>
      </c>
      <c r="AY259" s="40">
        <v>-7.2242504081718104E-2</v>
      </c>
      <c r="AZ259" s="40">
        <v>-0.26354370855474496</v>
      </c>
      <c r="BA259" s="40">
        <v>-0.17187674564619279</v>
      </c>
      <c r="BB259" s="40">
        <v>-0.2313546915931223</v>
      </c>
      <c r="BC259" s="40">
        <v>0.1619420826200316</v>
      </c>
      <c r="BD259" s="40">
        <v>-5.5744941379550737E-2</v>
      </c>
      <c r="BE259" s="40">
        <v>-0.14594128410714879</v>
      </c>
      <c r="BF259" s="40">
        <v>-0.35655510556787978</v>
      </c>
      <c r="BG259" s="40">
        <v>2.1139230807985174E-2</v>
      </c>
      <c r="BH259" s="40">
        <v>-0.16347506179106935</v>
      </c>
      <c r="BI259" s="40">
        <v>0.69724074241475098</v>
      </c>
      <c r="BJ259" s="40">
        <v>-0.35883100369869403</v>
      </c>
      <c r="BK259" s="40">
        <v>-0.3221701015093491</v>
      </c>
      <c r="BL259" s="40">
        <v>-5.1338286788194215E-2</v>
      </c>
      <c r="BM259" s="40">
        <v>-0.13584605965742122</v>
      </c>
      <c r="BN259" s="40">
        <v>-3.0461869761260973E-2</v>
      </c>
      <c r="BO259" s="40">
        <v>-0.14179978170255217</v>
      </c>
      <c r="BP259" s="60"/>
      <c r="BQ259" s="60"/>
      <c r="BR259" s="60"/>
      <c r="BS259" s="60"/>
      <c r="BT259" s="6"/>
      <c r="BU259" s="6"/>
      <c r="BV259" s="6"/>
      <c r="BW259" s="6"/>
      <c r="BX259" s="6"/>
    </row>
    <row r="260" spans="1:140" ht="13.5" thickBot="1" x14ac:dyDescent="0.25">
      <c r="B260" s="2">
        <v>241</v>
      </c>
      <c r="L260" s="174">
        <v>258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 s="60"/>
      <c r="BQ260" s="60"/>
      <c r="BR260" s="60"/>
      <c r="BS260" s="60"/>
    </row>
    <row r="261" spans="1:140" s="127" customFormat="1" ht="13.5" thickBot="1" x14ac:dyDescent="0.25">
      <c r="A261" s="19"/>
      <c r="B261" s="2">
        <v>242</v>
      </c>
      <c r="C261" s="125" t="s">
        <v>245</v>
      </c>
      <c r="D261" s="126"/>
      <c r="E261" s="126"/>
      <c r="F261" s="41"/>
      <c r="G261" s="41">
        <f>LN(G256/G257)</f>
        <v>-0.2778575466181134</v>
      </c>
      <c r="H261" s="41">
        <f t="shared" ref="H261:J261" si="61">LN(H256/H257)</f>
        <v>-0.28624802804443511</v>
      </c>
      <c r="I261" s="41">
        <f t="shared" si="61"/>
        <v>-0.28850345809759897</v>
      </c>
      <c r="J261" s="41">
        <f t="shared" si="61"/>
        <v>-0.28680753022497391</v>
      </c>
      <c r="K261" s="183"/>
      <c r="L261" s="175">
        <v>259</v>
      </c>
      <c r="M261" s="128"/>
      <c r="N261" s="41">
        <v>-9.7259674768539639E-2</v>
      </c>
      <c r="O261" s="41">
        <v>0.61732912161756515</v>
      </c>
      <c r="P261" s="41">
        <v>-5.9752957179307967E-2</v>
      </c>
      <c r="Q261" s="41">
        <v>-0.10574450624812007</v>
      </c>
      <c r="R261" s="41">
        <v>-9.9879470553704053E-2</v>
      </c>
      <c r="S261" s="41">
        <v>0.13182623051445916</v>
      </c>
      <c r="T261" s="41">
        <v>-0.18945905790138012</v>
      </c>
      <c r="U261" s="41">
        <v>9.0164048232845392E-2</v>
      </c>
      <c r="V261" s="41">
        <v>-0.6795651606131623</v>
      </c>
      <c r="W261" s="41">
        <v>-0.37558006894618629</v>
      </c>
      <c r="X261" s="41">
        <v>-4.0798941047268639E-2</v>
      </c>
      <c r="Y261" s="41">
        <v>-0.2778575466181134</v>
      </c>
      <c r="Z261" s="41">
        <v>-0.27848275812613738</v>
      </c>
      <c r="AA261" s="41">
        <v>-0.19870148017751299</v>
      </c>
      <c r="AB261" s="41">
        <v>-6.5250057662014263E-2</v>
      </c>
      <c r="AC261" s="41">
        <v>-0.31721245084139099</v>
      </c>
      <c r="AD261" s="41">
        <v>-2.1049985725036618E-2</v>
      </c>
      <c r="AE261" s="41">
        <v>-0.11213893359892566</v>
      </c>
      <c r="AF261" s="41">
        <v>-6.8924046975753994E-2</v>
      </c>
      <c r="AG261" s="41">
        <v>-0.39734848634741637</v>
      </c>
      <c r="AH261" s="41">
        <v>-0.36078693904083686</v>
      </c>
      <c r="AI261" s="41">
        <v>-0.33509184608817466</v>
      </c>
      <c r="AJ261" s="41">
        <v>-0.20451256652329949</v>
      </c>
      <c r="AK261" s="41">
        <v>-0.6358943195112543</v>
      </c>
      <c r="AL261" s="41">
        <v>0.21539148562795593</v>
      </c>
      <c r="AM261" s="41">
        <v>0.24442453126896047</v>
      </c>
      <c r="AN261" s="41">
        <v>-8.3421959983993616E-3</v>
      </c>
      <c r="AO261" s="41">
        <v>-0.15009498915148381</v>
      </c>
      <c r="AP261" s="41">
        <v>-0.24905661077374172</v>
      </c>
      <c r="AQ261" s="41">
        <v>-0.16119164318532847</v>
      </c>
      <c r="AR261" s="41">
        <v>-8.1556862497951826E-2</v>
      </c>
      <c r="AS261" s="41">
        <v>-0.30130900986199172</v>
      </c>
      <c r="AT261" s="41">
        <v>-0.18092615389424785</v>
      </c>
      <c r="AU261" s="41">
        <v>-0.1228854540325546</v>
      </c>
      <c r="AV261" s="41">
        <v>-0.15501174228198747</v>
      </c>
      <c r="AW261" s="41">
        <v>-4.9435180814085766E-2</v>
      </c>
      <c r="AX261" s="41">
        <v>-0.46364854327006783</v>
      </c>
      <c r="AY261" s="41">
        <v>-7.4984899399285307E-2</v>
      </c>
      <c r="AZ261" s="41">
        <v>-0.30590539114702431</v>
      </c>
      <c r="BA261" s="41">
        <v>-0.18859327775989138</v>
      </c>
      <c r="BB261" s="41">
        <v>-0.26312565332149301</v>
      </c>
      <c r="BC261" s="41">
        <v>0.15009281434761984</v>
      </c>
      <c r="BD261" s="41">
        <v>-5.7358960114591698E-2</v>
      </c>
      <c r="BE261" s="41">
        <v>-0.15775533358411956</v>
      </c>
      <c r="BF261" s="41">
        <v>-0.44091888975088706</v>
      </c>
      <c r="BG261" s="41">
        <v>2.0918896984288997E-2</v>
      </c>
      <c r="BH261" s="41">
        <v>-0.17849894643666661</v>
      </c>
      <c r="BI261" s="41">
        <v>0.52900383972296783</v>
      </c>
      <c r="BJ261" s="41">
        <v>-0.44446221203381525</v>
      </c>
      <c r="BK261" s="41">
        <v>-0.3888589097011263</v>
      </c>
      <c r="BL261" s="41">
        <v>-5.2703010505501538E-2</v>
      </c>
      <c r="BM261" s="41">
        <v>-0.14600435435597289</v>
      </c>
      <c r="BN261" s="41">
        <v>-3.0935475275262015E-2</v>
      </c>
      <c r="BO261" s="41">
        <v>-0.15291785205810809</v>
      </c>
      <c r="BP261" s="40"/>
      <c r="BQ261" s="40"/>
      <c r="BR261" s="40"/>
      <c r="BS261" s="40"/>
      <c r="BT261" s="19"/>
      <c r="BU261" s="19"/>
      <c r="BV261" s="19"/>
      <c r="BW261" s="19"/>
      <c r="BX261" s="19"/>
      <c r="BY261" s="19"/>
      <c r="BZ261" s="19"/>
      <c r="CA261" s="19"/>
      <c r="CB261" s="19"/>
      <c r="CC261" s="19"/>
      <c r="CD261" s="19"/>
      <c r="CE261" s="19"/>
      <c r="CF261" s="19"/>
      <c r="CG261" s="19"/>
      <c r="CH261" s="19"/>
      <c r="CI261" s="19"/>
      <c r="CJ261" s="19"/>
      <c r="CK261" s="19"/>
      <c r="CL261" s="19"/>
      <c r="CM261" s="19"/>
      <c r="CN261" s="19"/>
      <c r="CO261" s="19"/>
      <c r="CP261" s="19"/>
      <c r="CQ261" s="19"/>
      <c r="CR261" s="19"/>
      <c r="CS261" s="19"/>
      <c r="CT261" s="19"/>
      <c r="CU261" s="19"/>
      <c r="CV261" s="19"/>
      <c r="CW261" s="19"/>
      <c r="CX261" s="19"/>
      <c r="CY261" s="19"/>
      <c r="CZ261" s="19"/>
      <c r="DA261" s="19"/>
      <c r="DB261" s="19"/>
      <c r="DC261" s="19"/>
      <c r="DD261" s="19"/>
      <c r="DE261" s="19"/>
      <c r="DF261" s="19"/>
      <c r="DG261" s="19"/>
      <c r="DH261" s="19"/>
      <c r="DI261" s="19"/>
      <c r="DJ261" s="19"/>
      <c r="DK261" s="19"/>
      <c r="DL261" s="19"/>
      <c r="DM261" s="19"/>
      <c r="DN261" s="19"/>
      <c r="DO261" s="19"/>
      <c r="DP261" s="19"/>
      <c r="DQ261" s="19"/>
      <c r="DR261" s="19"/>
      <c r="DS261" s="19"/>
      <c r="DT261" s="19"/>
      <c r="DU261" s="19"/>
      <c r="DV261" s="19"/>
      <c r="DW261" s="19"/>
      <c r="DX261" s="19"/>
      <c r="DY261" s="19"/>
      <c r="DZ261" s="19"/>
      <c r="EA261" s="19"/>
      <c r="EB261" s="19"/>
      <c r="EC261" s="19"/>
      <c r="ED261" s="19"/>
      <c r="EE261" s="19"/>
      <c r="EF261" s="19"/>
      <c r="EJ261" s="131"/>
    </row>
    <row r="262" spans="1:140" hidden="1" x14ac:dyDescent="0.2">
      <c r="A262" s="8"/>
      <c r="B262" s="2">
        <v>243</v>
      </c>
      <c r="D262" s="21">
        <v>186</v>
      </c>
      <c r="E262"/>
      <c r="L262" s="69">
        <v>260</v>
      </c>
      <c r="M262" s="69">
        <v>0</v>
      </c>
      <c r="N262" s="147"/>
      <c r="O262" s="148"/>
      <c r="P262" s="148"/>
      <c r="Q262" s="148"/>
      <c r="R262" s="148"/>
      <c r="S262" s="148"/>
      <c r="T262" s="149"/>
      <c r="U262" s="148"/>
      <c r="V262" s="148"/>
      <c r="W262" s="148"/>
      <c r="X262" s="148"/>
      <c r="Y262" s="148"/>
      <c r="Z262" s="148"/>
      <c r="AA262" s="148"/>
      <c r="AB262" s="148"/>
      <c r="AC262" s="148"/>
      <c r="AD262" s="148"/>
      <c r="AE262" s="148"/>
      <c r="AF262" s="148"/>
      <c r="AG262" s="148"/>
      <c r="AH262" s="148"/>
      <c r="AI262" s="148"/>
      <c r="AJ262" s="148"/>
      <c r="AK262" s="148"/>
      <c r="AL262" s="148"/>
      <c r="AM262" s="148"/>
      <c r="AN262" s="148"/>
      <c r="AO262" s="148"/>
      <c r="AP262" s="148"/>
      <c r="AQ262" s="148"/>
      <c r="AR262" s="148"/>
      <c r="AS262" s="148"/>
      <c r="AT262" s="148"/>
      <c r="AU262" s="148"/>
      <c r="AV262" s="148"/>
      <c r="AW262" s="148"/>
      <c r="AX262" s="148"/>
      <c r="AY262" s="148"/>
      <c r="AZ262" s="148"/>
      <c r="BA262" s="148"/>
      <c r="BB262" s="148"/>
      <c r="BC262" s="148"/>
      <c r="BD262" s="148"/>
      <c r="BE262" s="148"/>
      <c r="BF262" s="148"/>
      <c r="BG262" s="148"/>
      <c r="BH262" s="148"/>
      <c r="BI262" s="148"/>
      <c r="BJ262" s="148"/>
      <c r="BK262" s="148"/>
      <c r="BL262" s="148"/>
      <c r="BM262" s="148"/>
      <c r="BN262" s="148"/>
      <c r="BO262" s="148"/>
      <c r="BP262" s="60"/>
      <c r="BQ262" s="60"/>
      <c r="BR262" s="60"/>
      <c r="BS262" s="60"/>
      <c r="BT262" s="19"/>
      <c r="BU262" s="19"/>
    </row>
    <row r="263" spans="1:140" hidden="1" x14ac:dyDescent="0.2">
      <c r="B263" s="2">
        <v>244</v>
      </c>
      <c r="E263"/>
      <c r="L263" s="69">
        <v>261</v>
      </c>
      <c r="M263" s="69">
        <v>0</v>
      </c>
      <c r="N263" s="136"/>
      <c r="O263" s="107"/>
      <c r="P263" s="107"/>
      <c r="Q263" s="107"/>
      <c r="R263" s="107"/>
      <c r="S263" s="107"/>
      <c r="T263" s="124"/>
      <c r="U263" s="107"/>
      <c r="V263" s="107"/>
      <c r="W263" s="107"/>
      <c r="X263" s="107"/>
      <c r="Y263" s="107"/>
      <c r="Z263" s="107"/>
      <c r="AA263" s="107"/>
      <c r="AB263" s="107"/>
      <c r="AC263" s="107"/>
      <c r="AD263" s="107"/>
      <c r="AE263" s="107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60"/>
      <c r="BQ263" s="60"/>
      <c r="BR263" s="60"/>
      <c r="BS263" s="60"/>
      <c r="BT263" s="19"/>
      <c r="BU263" s="19"/>
    </row>
    <row r="264" spans="1:140" hidden="1" x14ac:dyDescent="0.2">
      <c r="B264" s="2">
        <v>245</v>
      </c>
      <c r="E264"/>
      <c r="L264" s="69">
        <v>262</v>
      </c>
      <c r="M264" s="69">
        <v>0</v>
      </c>
      <c r="N264" s="20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</row>
    <row r="265" spans="1:140" hidden="1" x14ac:dyDescent="0.2">
      <c r="B265" s="2">
        <v>246</v>
      </c>
      <c r="C265" t="s">
        <v>246</v>
      </c>
      <c r="E265"/>
      <c r="L265" s="69">
        <v>263</v>
      </c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</row>
    <row r="266" spans="1:140" hidden="1" x14ac:dyDescent="0.2">
      <c r="B266" s="2">
        <v>247</v>
      </c>
      <c r="E266" t="s">
        <v>247</v>
      </c>
      <c r="F266" s="42"/>
      <c r="G266" s="42"/>
      <c r="H266" s="42"/>
      <c r="I266" s="42"/>
      <c r="J266" s="42"/>
      <c r="K266" s="59"/>
      <c r="L266" s="69">
        <v>264</v>
      </c>
      <c r="N266" s="43">
        <v>-9.0756938878942414E-2</v>
      </c>
      <c r="O266" s="76">
        <v>0.61058609815218623</v>
      </c>
      <c r="P266" s="76">
        <v>-1.9368626237443336E-2</v>
      </c>
      <c r="Q266" s="76">
        <v>-8.0257273861388659E-2</v>
      </c>
      <c r="R266" s="76">
        <v>-0.13514695948311675</v>
      </c>
      <c r="S266" s="76">
        <v>9.7021783071910922E-2</v>
      </c>
      <c r="T266" s="76">
        <v>-0.16562928231816076</v>
      </c>
      <c r="U266" s="76">
        <v>5.5239601996190234E-2</v>
      </c>
      <c r="V266" s="76">
        <v>-0.72756072024404317</v>
      </c>
      <c r="W266" s="76">
        <v>-0.32394197633345218</v>
      </c>
      <c r="X266" s="76">
        <v>-3.6385635410743591E-2</v>
      </c>
      <c r="Y266" s="76">
        <v>-0.26923419033017326</v>
      </c>
      <c r="Z266" s="76">
        <v>-0.26756326013888898</v>
      </c>
      <c r="AA266" s="76">
        <v>-0.1595648504793766</v>
      </c>
      <c r="AB266" s="76">
        <v>-6.5146641194770746E-2</v>
      </c>
      <c r="AC266" s="76">
        <v>-0.31560867903336498</v>
      </c>
      <c r="AD266" s="76">
        <v>-2.3507570966023791E-2</v>
      </c>
      <c r="AE266" s="76">
        <v>-0.11030749668883201</v>
      </c>
      <c r="AF266" s="69">
        <v>-3.7585128549713395E-2</v>
      </c>
      <c r="AG266" s="69">
        <v>-0.38535403929622314</v>
      </c>
      <c r="AH266" s="69">
        <v>-0.37199743945966657</v>
      </c>
      <c r="AI266" s="69">
        <v>-0.33802616990873552</v>
      </c>
      <c r="AJ266" s="69">
        <v>-0.14818939914385798</v>
      </c>
      <c r="AK266" s="69">
        <v>-0.71018918084406468</v>
      </c>
      <c r="AL266" s="69">
        <v>0.20290114104211893</v>
      </c>
      <c r="AM266" s="69">
        <v>0.23096127330827895</v>
      </c>
      <c r="AN266" s="69">
        <v>-6.2351019974864468E-2</v>
      </c>
      <c r="AO266" s="69">
        <v>-0.10910210689776884</v>
      </c>
      <c r="AP266" s="69">
        <v>-0.3104789892253294</v>
      </c>
      <c r="AQ266" s="69">
        <v>-0.16794969513191729</v>
      </c>
      <c r="AR266" s="69">
        <v>-6.4803722680290748E-2</v>
      </c>
      <c r="AS266" s="69">
        <v>-0.28102190333874749</v>
      </c>
      <c r="AT266" s="69">
        <v>-0.17545072600516379</v>
      </c>
      <c r="AU266" s="69">
        <v>-0.1023727751891189</v>
      </c>
      <c r="AV266" s="69">
        <v>-0.16178705708540764</v>
      </c>
      <c r="AW266" s="69">
        <v>-3.4908230640770227E-2</v>
      </c>
      <c r="AX266" s="69">
        <v>-0.45054771007008193</v>
      </c>
      <c r="AY266" s="69">
        <v>-6.5655469325948776E-2</v>
      </c>
      <c r="AZ266" s="69">
        <v>-0.28359811861420248</v>
      </c>
      <c r="BA266" s="69">
        <v>-0.18877124261632003</v>
      </c>
      <c r="BB266" s="69">
        <v>-0.25639425957997525</v>
      </c>
      <c r="BC266" s="69">
        <v>-2.9777551596526106E-2</v>
      </c>
      <c r="BD266" s="69">
        <v>-8.3631143314061809E-2</v>
      </c>
      <c r="BE266" s="69">
        <v>-0.11306951714622093</v>
      </c>
      <c r="BF266" s="69">
        <v>-0.41859810579451223</v>
      </c>
      <c r="BG266" s="69">
        <v>5.0221929625873039E-2</v>
      </c>
      <c r="BH266" s="69">
        <v>-0.15091012516373697</v>
      </c>
      <c r="BI266" s="69">
        <v>0.52752778872269857</v>
      </c>
      <c r="BJ266" s="69">
        <v>-0.45806780347551374</v>
      </c>
      <c r="BK266" s="69">
        <v>-0.35700759942092775</v>
      </c>
      <c r="BL266" s="69">
        <v>-9.7955171553366707E-2</v>
      </c>
      <c r="BM266" s="69">
        <v>-6.2395485927992725E-2</v>
      </c>
      <c r="BN266" s="69">
        <v>-1.2948692410426748E-2</v>
      </c>
      <c r="BO266" s="69">
        <v>-0.13935008995646347</v>
      </c>
    </row>
    <row r="267" spans="1:140" hidden="1" x14ac:dyDescent="0.2">
      <c r="B267" s="2">
        <v>248</v>
      </c>
      <c r="D267">
        <v>193</v>
      </c>
      <c r="E267" t="s">
        <v>248</v>
      </c>
      <c r="F267" s="20"/>
      <c r="G267" s="20"/>
      <c r="H267" s="20"/>
      <c r="I267" s="20"/>
      <c r="J267" s="20"/>
      <c r="K267" s="43"/>
      <c r="L267" s="69">
        <v>265</v>
      </c>
      <c r="N267" s="40">
        <v>-6.8662126347978747E-2</v>
      </c>
      <c r="O267" s="76">
        <v>0.63664585541814989</v>
      </c>
      <c r="P267" s="76">
        <v>-9.1402420276958905E-3</v>
      </c>
      <c r="Q267" s="76">
        <v>-7.6456720304829279E-2</v>
      </c>
      <c r="R267" s="76">
        <v>-0.11723967091172523</v>
      </c>
      <c r="S267" s="76">
        <v>0.11842140821015779</v>
      </c>
      <c r="T267" s="76">
        <v>-0.16737611850458131</v>
      </c>
      <c r="U267" s="76">
        <v>3.9897215801159541E-2</v>
      </c>
      <c r="V267" s="76">
        <v>-0.6244146639224275</v>
      </c>
      <c r="W267" s="76">
        <v>-0.49101877459470156</v>
      </c>
      <c r="X267" s="76">
        <v>-2.9353017721054808E-2</v>
      </c>
      <c r="Y267" s="76">
        <v>-0.28732014700972269</v>
      </c>
      <c r="Z267" s="76">
        <v>-0.22441071207516392</v>
      </c>
      <c r="AA267" s="76">
        <v>-0.16510421087123689</v>
      </c>
      <c r="AB267" s="76">
        <v>-4.8073748939978025E-2</v>
      </c>
      <c r="AC267" s="76">
        <v>-0.31587010923778852</v>
      </c>
      <c r="AD267" s="76">
        <v>-3.4190536052036015E-2</v>
      </c>
      <c r="AE267" s="76">
        <v>-0.12830530577356622</v>
      </c>
      <c r="AF267" s="69">
        <v>1.3795986202366295E-2</v>
      </c>
      <c r="AG267" s="69">
        <v>-0.38458739320093172</v>
      </c>
      <c r="AH267" s="69">
        <v>-0.35691211361235392</v>
      </c>
      <c r="AI267" s="69">
        <v>-0.30536068153256279</v>
      </c>
      <c r="AJ267" s="69">
        <v>-0.16794100465195003</v>
      </c>
      <c r="AK267" s="69">
        <v>-0.65297368110128073</v>
      </c>
      <c r="AL267" s="69">
        <v>0.18094299849795439</v>
      </c>
      <c r="AM267" s="69">
        <v>0.19533132034498665</v>
      </c>
      <c r="AN267" s="69">
        <v>-5.2172734945073136E-2</v>
      </c>
      <c r="AO267" s="69">
        <v>-0.1284934086436971</v>
      </c>
      <c r="AP267" s="69">
        <v>-0.26972097510524901</v>
      </c>
      <c r="AQ267" s="69">
        <v>-0.19580267402366511</v>
      </c>
      <c r="AR267" s="69">
        <v>-5.6820077047134231E-2</v>
      </c>
      <c r="AS267" s="69">
        <v>-0.26770200137072869</v>
      </c>
      <c r="AT267" s="69">
        <v>-0.1763786327946418</v>
      </c>
      <c r="AU267" s="69">
        <v>-7.7966673461766042E-2</v>
      </c>
      <c r="AV267" s="69">
        <v>-0.13081873942836905</v>
      </c>
      <c r="AW267" s="69">
        <v>-3.5944236761878946E-2</v>
      </c>
      <c r="AX267" s="69">
        <v>-0.45727483380177764</v>
      </c>
      <c r="AY267" s="69">
        <v>-6.4397388875578748E-2</v>
      </c>
      <c r="AZ267" s="69">
        <v>-0.29604512304250763</v>
      </c>
      <c r="BA267" s="69">
        <v>-0.16773319702586817</v>
      </c>
      <c r="BB267" s="69">
        <v>-0.28770358575935362</v>
      </c>
      <c r="BC267" s="69">
        <v>1.7651043597591381E-2</v>
      </c>
      <c r="BD267" s="69">
        <v>-3.1265736257430211E-2</v>
      </c>
      <c r="BE267" s="69">
        <v>-0.15414724742574568</v>
      </c>
      <c r="BF267" s="69">
        <v>-0.35078161018564735</v>
      </c>
      <c r="BG267" s="69">
        <v>-7.8364439388274986E-3</v>
      </c>
      <c r="BH267" s="69">
        <v>-9.8428840799558048E-2</v>
      </c>
      <c r="BI267" s="69">
        <v>0.53184993607575715</v>
      </c>
      <c r="BJ267" s="69">
        <v>-0.5669509938017735</v>
      </c>
      <c r="BK267" s="69">
        <v>-0.32591050393681736</v>
      </c>
      <c r="BL267" s="69">
        <v>-4.03227588753097E-2</v>
      </c>
      <c r="BM267" s="69">
        <v>-0.10253957999648468</v>
      </c>
      <c r="BN267" s="69">
        <v>-8.3584115782743607E-2</v>
      </c>
      <c r="BO267" s="69">
        <v>-0.11557495626651496</v>
      </c>
    </row>
    <row r="268" spans="1:140" hidden="1" x14ac:dyDescent="0.2">
      <c r="B268" s="2">
        <v>249</v>
      </c>
      <c r="D268">
        <v>192</v>
      </c>
      <c r="E268" t="s">
        <v>249</v>
      </c>
      <c r="F268" s="20"/>
      <c r="G268" s="20"/>
      <c r="H268" s="20"/>
      <c r="I268" s="20"/>
      <c r="J268" s="20"/>
      <c r="K268" s="43"/>
      <c r="L268" s="69">
        <v>266</v>
      </c>
      <c r="N268" s="40">
        <v>-4.4102078076602547E-2</v>
      </c>
      <c r="O268" s="76">
        <v>0.61917199742021156</v>
      </c>
      <c r="P268" s="76">
        <v>2.8047685050207927E-2</v>
      </c>
      <c r="Q268" s="76">
        <v>-4.5441641854622634E-2</v>
      </c>
      <c r="R268" s="76">
        <v>-0.13012145082346863</v>
      </c>
      <c r="S268" s="76">
        <v>0.10988194852726137</v>
      </c>
      <c r="T268" s="76">
        <v>-0.11185159879780419</v>
      </c>
      <c r="U268" s="76">
        <v>0.18853219261563978</v>
      </c>
      <c r="V268" s="76">
        <v>-0.54748730468156581</v>
      </c>
      <c r="W268" s="76">
        <v>-0.59012108829970589</v>
      </c>
      <c r="X268" s="76">
        <v>-4.2521136308402062E-2</v>
      </c>
      <c r="Y268" s="76">
        <v>-0.25398302007146839</v>
      </c>
      <c r="Z268" s="76">
        <v>-0.15316822129751145</v>
      </c>
      <c r="AA268" s="76">
        <v>-9.7808232125186523E-2</v>
      </c>
      <c r="AB268" s="76">
        <v>-1.5187714077746148E-2</v>
      </c>
      <c r="AC268" s="76">
        <v>-0.23766048391453037</v>
      </c>
      <c r="AD268" s="76">
        <v>1.6390218011704445E-2</v>
      </c>
      <c r="AE268" s="76">
        <v>-0.11354513201969003</v>
      </c>
      <c r="AF268" s="69">
        <v>3.0242139773718618E-2</v>
      </c>
      <c r="AG268" s="69">
        <v>-0.34539224029061172</v>
      </c>
      <c r="AH268" s="69">
        <v>-0.33801726669905835</v>
      </c>
      <c r="AI268" s="69">
        <v>-0.31638304316666244</v>
      </c>
      <c r="AJ268" s="69">
        <v>-0.17953858606282372</v>
      </c>
      <c r="AK268" s="69">
        <v>-0.66364634974203562</v>
      </c>
      <c r="AL268" s="69">
        <v>0.16986920089750937</v>
      </c>
      <c r="AM268" s="69">
        <v>0.19818062445872181</v>
      </c>
      <c r="AN268" s="69">
        <v>-6.820148094629308E-2</v>
      </c>
      <c r="AO268" s="69">
        <v>-6.8103932151016539E-2</v>
      </c>
      <c r="AP268" s="69">
        <v>-0.27179818183827964</v>
      </c>
      <c r="AQ268" s="69">
        <v>-0.16857704241157284</v>
      </c>
      <c r="AR268" s="69">
        <v>-6.3072313185265474E-2</v>
      </c>
      <c r="AS268" s="69">
        <v>-0.23684973295436651</v>
      </c>
      <c r="AT268" s="69">
        <v>-0.15870631591477194</v>
      </c>
      <c r="AU268" s="69">
        <v>-2.8411802084296358E-2</v>
      </c>
      <c r="AV268" s="69">
        <v>-0.1268567944138263</v>
      </c>
      <c r="AW268" s="69">
        <v>-2.2424918315503722E-2</v>
      </c>
      <c r="AX268" s="69">
        <v>-0.42083421619196193</v>
      </c>
      <c r="AY268" s="69">
        <v>-3.8255858758730582E-2</v>
      </c>
      <c r="AZ268" s="69">
        <v>-0.28762271475198842</v>
      </c>
      <c r="BA268" s="69">
        <v>-0.1661709324078994</v>
      </c>
      <c r="BB268" s="69">
        <v>-0.24280239582567409</v>
      </c>
      <c r="BC268" s="69">
        <v>1.1004099635633324E-2</v>
      </c>
      <c r="BD268" s="69">
        <v>-2.4824445113850246E-2</v>
      </c>
      <c r="BE268" s="69">
        <v>-0.153911123606575</v>
      </c>
      <c r="BF268" s="69">
        <v>-0.25849890503516093</v>
      </c>
      <c r="BG268" s="69">
        <v>4.8018103990591565E-3</v>
      </c>
      <c r="BH268" s="69">
        <v>-5.5167936282187538E-2</v>
      </c>
      <c r="BI268" s="69">
        <v>0.52863268155633625</v>
      </c>
      <c r="BJ268" s="69">
        <v>-0.46635347670964911</v>
      </c>
      <c r="BK268" s="69">
        <v>-0.30331369179944884</v>
      </c>
      <c r="BL268" s="69">
        <v>2.8865725808569453E-2</v>
      </c>
      <c r="BM268" s="69">
        <v>-0.11060315570304359</v>
      </c>
      <c r="BN268" s="69">
        <v>-0.10734388363826314</v>
      </c>
      <c r="BO268" s="69">
        <v>-0.11152644125748798</v>
      </c>
    </row>
    <row r="269" spans="1:140" ht="13.5" hidden="1" thickBot="1" x14ac:dyDescent="0.25">
      <c r="B269" s="2">
        <v>250</v>
      </c>
      <c r="E269" s="44" t="s">
        <v>250</v>
      </c>
      <c r="F269" s="45"/>
      <c r="G269" s="45"/>
      <c r="H269" s="45"/>
      <c r="I269" s="45"/>
      <c r="J269" s="45"/>
      <c r="K269" s="43"/>
      <c r="L269" s="69">
        <v>267</v>
      </c>
      <c r="N269" s="45">
        <v>-6.7840381101174574E-2</v>
      </c>
      <c r="O269" s="45">
        <v>0.62213465033018256</v>
      </c>
      <c r="P269" s="45">
        <v>-1.5372773831043296E-4</v>
      </c>
      <c r="Q269" s="45">
        <v>-6.738521200694686E-2</v>
      </c>
      <c r="R269" s="45">
        <v>-0.12750269373943687</v>
      </c>
      <c r="S269" s="45">
        <v>0.1084417132697767</v>
      </c>
      <c r="T269" s="45">
        <v>-0.14828566654018208</v>
      </c>
      <c r="U269" s="45">
        <v>9.4556336804329844E-2</v>
      </c>
      <c r="V269" s="45">
        <v>-0.6331542296160122</v>
      </c>
      <c r="W269" s="45">
        <v>-0.46836061307595317</v>
      </c>
      <c r="X269" s="45">
        <v>-3.6086596480066825E-2</v>
      </c>
      <c r="Y269" s="45">
        <v>-0.27017911913712145</v>
      </c>
      <c r="Z269" s="45">
        <v>-0.2150473978371881</v>
      </c>
      <c r="AA269" s="45">
        <v>-0.14082576449193332</v>
      </c>
      <c r="AB269" s="45">
        <v>-4.2802701404164978E-2</v>
      </c>
      <c r="AC269" s="45">
        <v>-0.28971309072856127</v>
      </c>
      <c r="AD269" s="45">
        <v>-1.3769296335451786E-2</v>
      </c>
      <c r="AE269" s="45">
        <v>-0.11738597816069608</v>
      </c>
      <c r="AF269" s="45">
        <v>2.150999142123839E-3</v>
      </c>
      <c r="AG269" s="45">
        <v>-0.37177789092925551</v>
      </c>
      <c r="AH269" s="45">
        <v>-0.3556422732570263</v>
      </c>
      <c r="AI269" s="45">
        <v>-0.31992329820265358</v>
      </c>
      <c r="AJ269" s="45">
        <v>-0.1652229966195439</v>
      </c>
      <c r="AK269" s="45">
        <v>-0.67560307056246038</v>
      </c>
      <c r="AL269" s="45">
        <v>0.18457111347919422</v>
      </c>
      <c r="AM269" s="45">
        <v>0.20815773937066248</v>
      </c>
      <c r="AN269" s="45">
        <v>-6.0908411955410226E-2</v>
      </c>
      <c r="AO269" s="45">
        <v>-0.10189981589749415</v>
      </c>
      <c r="AP269" s="45">
        <v>-0.28399938205628605</v>
      </c>
      <c r="AQ269" s="45">
        <v>-0.17744313718905172</v>
      </c>
      <c r="AR269" s="45">
        <v>-6.1565370970896816E-2</v>
      </c>
      <c r="AS269" s="45">
        <v>-0.2618578792212809</v>
      </c>
      <c r="AT269" s="45">
        <v>-0.1701785582381925</v>
      </c>
      <c r="AU269" s="45">
        <v>-6.958375024506043E-2</v>
      </c>
      <c r="AV269" s="45">
        <v>-0.13982086364253432</v>
      </c>
      <c r="AW269" s="45">
        <v>-3.1092461906050962E-2</v>
      </c>
      <c r="AX269" s="45">
        <v>-0.44288558668794048</v>
      </c>
      <c r="AY269" s="45">
        <v>-5.6102905653419376E-2</v>
      </c>
      <c r="AZ269" s="45">
        <v>-0.28908865213623286</v>
      </c>
      <c r="BA269" s="45">
        <v>-0.17422512401669588</v>
      </c>
      <c r="BB269" s="45">
        <v>-0.26230008038833436</v>
      </c>
      <c r="BC269" s="45">
        <v>-3.7413612110046707E-4</v>
      </c>
      <c r="BD269" s="45">
        <v>-4.6573774895114085E-2</v>
      </c>
      <c r="BE269" s="45">
        <v>-0.14037596272618055</v>
      </c>
      <c r="BF269" s="45">
        <v>-0.34262620700510688</v>
      </c>
      <c r="BG269" s="45">
        <v>1.5729098695368232E-2</v>
      </c>
      <c r="BH269" s="45">
        <v>-0.10150230074849419</v>
      </c>
      <c r="BI269" s="45">
        <v>0.52933680211826395</v>
      </c>
      <c r="BJ269" s="45">
        <v>-0.49712409132897872</v>
      </c>
      <c r="BK269" s="45">
        <v>-0.32874393171906463</v>
      </c>
      <c r="BL269" s="45">
        <v>-3.6470734873368986E-2</v>
      </c>
      <c r="BM269" s="45">
        <v>-9.1846073875840331E-2</v>
      </c>
      <c r="BN269" s="45">
        <v>-6.7958897277144506E-2</v>
      </c>
      <c r="BO269" s="45">
        <v>-0.12215049582682214</v>
      </c>
    </row>
    <row r="270" spans="1:140" ht="13.5" hidden="1" thickBot="1" x14ac:dyDescent="0.25">
      <c r="B270" s="2"/>
      <c r="E270"/>
      <c r="N270" s="45"/>
    </row>
    <row r="271" spans="1:140" hidden="1" x14ac:dyDescent="0.2">
      <c r="B271" s="2">
        <v>252</v>
      </c>
      <c r="D271">
        <v>197</v>
      </c>
      <c r="E271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</row>
    <row r="272" spans="1:140" hidden="1" x14ac:dyDescent="0.2">
      <c r="A272" s="8"/>
      <c r="B272" s="2">
        <v>253</v>
      </c>
      <c r="C272" s="8"/>
      <c r="D272" s="8"/>
      <c r="E272"/>
      <c r="N272" s="40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</row>
    <row r="273" spans="5:140" s="139" customFormat="1" hidden="1" x14ac:dyDescent="0.2">
      <c r="E273" s="137"/>
      <c r="F273" s="138"/>
      <c r="G273" s="138"/>
      <c r="K273" s="184"/>
      <c r="L273" s="140"/>
      <c r="M273" s="140"/>
      <c r="N273" s="141"/>
      <c r="O273" s="140"/>
      <c r="P273" s="140"/>
      <c r="Q273" s="140"/>
      <c r="R273" s="140"/>
      <c r="S273" s="140"/>
      <c r="T273" s="140"/>
      <c r="U273" s="140"/>
      <c r="V273" s="140"/>
      <c r="W273" s="140"/>
      <c r="X273" s="140"/>
      <c r="Y273" s="140"/>
      <c r="Z273" s="140"/>
      <c r="AA273" s="140"/>
      <c r="AB273" s="140"/>
      <c r="AC273" s="140"/>
      <c r="AD273" s="140"/>
      <c r="AE273" s="140"/>
      <c r="AF273" s="140"/>
      <c r="AG273" s="140"/>
      <c r="AH273" s="140"/>
      <c r="AI273" s="140"/>
      <c r="AJ273" s="140"/>
      <c r="AK273" s="140"/>
      <c r="AL273" s="140"/>
      <c r="AM273" s="140"/>
      <c r="AN273" s="140"/>
      <c r="AO273" s="140"/>
      <c r="AP273" s="140"/>
      <c r="AQ273" s="140"/>
      <c r="AR273" s="140"/>
      <c r="AS273" s="140"/>
      <c r="AT273" s="140"/>
      <c r="AU273" s="140"/>
      <c r="AV273" s="140"/>
      <c r="AW273" s="140"/>
      <c r="AX273" s="140"/>
      <c r="AY273" s="140"/>
      <c r="AZ273" s="140"/>
      <c r="BA273" s="140"/>
      <c r="BB273" s="140"/>
      <c r="BC273" s="140"/>
      <c r="BD273" s="140"/>
      <c r="BE273" s="140"/>
      <c r="BF273" s="140"/>
      <c r="BG273" s="140"/>
      <c r="BH273" s="140"/>
      <c r="BI273" s="140"/>
      <c r="BJ273" s="140"/>
      <c r="BK273" s="140"/>
      <c r="BL273" s="140"/>
      <c r="BM273" s="140"/>
      <c r="BN273" s="140"/>
      <c r="BO273" s="140"/>
      <c r="BP273" s="138"/>
      <c r="BQ273" s="138"/>
      <c r="BR273" s="138"/>
      <c r="BS273" s="138"/>
      <c r="BT273" s="138"/>
      <c r="BU273" s="138"/>
      <c r="BV273" s="138"/>
      <c r="BW273" s="138"/>
      <c r="BX273" s="138"/>
      <c r="BY273" s="138"/>
      <c r="BZ273" s="138"/>
      <c r="CA273" s="138"/>
      <c r="CB273" s="138"/>
      <c r="CC273" s="138"/>
      <c r="CD273" s="138"/>
      <c r="CE273" s="138"/>
      <c r="CF273" s="138"/>
      <c r="CG273" s="138"/>
      <c r="CH273" s="138"/>
      <c r="CI273" s="138"/>
      <c r="CJ273" s="138"/>
      <c r="CK273" s="138"/>
      <c r="CL273" s="138"/>
      <c r="CM273" s="138"/>
      <c r="CN273" s="138"/>
      <c r="CO273" s="138"/>
      <c r="CP273" s="138"/>
      <c r="CQ273" s="138"/>
      <c r="CR273" s="138"/>
      <c r="CS273" s="138"/>
      <c r="CT273" s="138"/>
      <c r="CU273" s="138"/>
      <c r="CV273" s="138"/>
      <c r="CW273" s="138"/>
      <c r="CX273" s="138"/>
      <c r="CY273" s="138"/>
      <c r="CZ273" s="138"/>
      <c r="DA273" s="138"/>
      <c r="DB273" s="138"/>
      <c r="DC273" s="138"/>
      <c r="DD273" s="138"/>
      <c r="DE273" s="138"/>
      <c r="DF273" s="138"/>
      <c r="DG273" s="138"/>
      <c r="DH273" s="138"/>
      <c r="DI273" s="138"/>
      <c r="DJ273" s="138"/>
      <c r="DK273" s="138"/>
      <c r="DL273" s="138"/>
      <c r="DM273" s="138"/>
      <c r="DN273" s="138"/>
      <c r="DO273" s="138"/>
      <c r="DP273" s="138"/>
      <c r="DQ273" s="138"/>
      <c r="DR273" s="138"/>
      <c r="DS273" s="138"/>
      <c r="DT273" s="138"/>
      <c r="DU273" s="138"/>
      <c r="DV273" s="138"/>
      <c r="DW273" s="138"/>
      <c r="DX273" s="138"/>
      <c r="DY273" s="138"/>
      <c r="DZ273" s="138"/>
      <c r="EA273" s="138"/>
      <c r="EB273" s="138"/>
      <c r="EC273" s="138"/>
      <c r="ED273" s="138"/>
      <c r="EE273" s="138"/>
      <c r="EF273" s="138"/>
      <c r="EJ273" s="142"/>
    </row>
    <row r="274" spans="5:140" s="47" customFormat="1" hidden="1" x14ac:dyDescent="0.2">
      <c r="E274" s="46"/>
      <c r="F274"/>
      <c r="K274" s="2"/>
      <c r="L274" s="69"/>
      <c r="M274" s="69"/>
      <c r="N274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69"/>
      <c r="AI274" s="69"/>
      <c r="AJ274" s="69"/>
      <c r="AK274" s="69"/>
      <c r="AL274" s="69"/>
      <c r="AM274" s="69"/>
      <c r="AN274" s="69"/>
      <c r="AO274" s="69"/>
      <c r="AP274" s="69"/>
      <c r="AQ274" s="69"/>
      <c r="AR274" s="69"/>
      <c r="AS274" s="69"/>
      <c r="AT274" s="69"/>
      <c r="AU274" s="69"/>
      <c r="AV274" s="69"/>
      <c r="AW274" s="69"/>
      <c r="AX274" s="69"/>
      <c r="AY274" s="69"/>
      <c r="AZ274" s="69"/>
      <c r="BA274" s="69"/>
      <c r="BB274" s="69"/>
      <c r="BC274" s="69"/>
      <c r="BD274" s="69"/>
      <c r="BE274" s="69"/>
      <c r="BF274" s="69"/>
      <c r="BG274" s="69"/>
      <c r="BH274" s="69"/>
      <c r="BI274" s="69"/>
      <c r="BJ274" s="69"/>
      <c r="BK274" s="69"/>
      <c r="BL274" s="69"/>
      <c r="BM274" s="69"/>
      <c r="BN274" s="69"/>
      <c r="BO274" s="69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</row>
    <row r="275" spans="5:140" x14ac:dyDescent="0.2">
      <c r="L275"/>
      <c r="M275"/>
      <c r="N275" s="176"/>
      <c r="O275" s="176"/>
      <c r="P275" s="176"/>
      <c r="Q275" s="176"/>
      <c r="R275" s="176"/>
      <c r="S275" s="176"/>
      <c r="T275" s="176"/>
      <c r="U275" s="176"/>
      <c r="V275" s="176"/>
      <c r="W275" s="176"/>
      <c r="X275" s="176"/>
      <c r="Y275" s="176"/>
      <c r="Z275" s="176"/>
      <c r="AA275" s="176"/>
      <c r="AB275" s="176"/>
      <c r="AC275" s="176"/>
      <c r="AD275" s="176"/>
      <c r="AE275" s="176"/>
      <c r="AF275" s="176"/>
      <c r="AG275" s="176"/>
      <c r="AH275" s="176"/>
      <c r="AI275" s="176"/>
      <c r="AJ275" s="176"/>
      <c r="AK275" s="176"/>
      <c r="AL275" s="176"/>
      <c r="AM275" s="176"/>
      <c r="AN275" s="176"/>
      <c r="AO275" s="176"/>
      <c r="AP275" s="176"/>
      <c r="AQ275" s="176"/>
      <c r="AR275" s="176"/>
      <c r="AS275" s="176"/>
      <c r="AT275" s="176"/>
      <c r="AU275" s="176"/>
      <c r="AV275" s="176"/>
      <c r="AW275" s="176"/>
      <c r="AX275" s="176"/>
      <c r="AY275" s="176"/>
      <c r="AZ275" s="176"/>
      <c r="BA275" s="176"/>
      <c r="BB275" s="176"/>
      <c r="BC275" s="176"/>
      <c r="BD275" s="176"/>
      <c r="BE275" s="176"/>
      <c r="BF275" s="176"/>
      <c r="BG275" s="176"/>
      <c r="BH275" s="176"/>
      <c r="BI275" s="176"/>
      <c r="BJ275" s="176"/>
      <c r="BK275" s="176"/>
      <c r="BL275" s="176"/>
      <c r="BM275" s="176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EJ275"/>
    </row>
    <row r="276" spans="5:140" x14ac:dyDescent="0.2">
      <c r="G276" s="25"/>
      <c r="L276"/>
      <c r="M276"/>
      <c r="N276" s="127"/>
      <c r="O276" s="127"/>
      <c r="P276" s="127"/>
      <c r="Q276" s="127"/>
      <c r="R276" s="127"/>
      <c r="S276" s="127"/>
      <c r="T276" s="127"/>
      <c r="U276" s="127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/>
      <c r="AF276" s="127"/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  <c r="BI276" s="127"/>
      <c r="BJ276" s="127"/>
      <c r="BK276" s="127"/>
      <c r="BL276" s="127"/>
      <c r="BM276" s="127"/>
      <c r="BN276" s="127"/>
      <c r="BO276" s="127"/>
      <c r="BQ276" s="127"/>
      <c r="BR276" s="127"/>
      <c r="BS276" s="127"/>
      <c r="BX276" s="127"/>
      <c r="CD276" s="127"/>
      <c r="CG276" s="127"/>
      <c r="CI276" s="127"/>
      <c r="CJ276" s="127"/>
      <c r="EJ276"/>
    </row>
    <row r="277" spans="5:140" x14ac:dyDescent="0.2">
      <c r="G277" s="177"/>
      <c r="L277"/>
      <c r="M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EJ277"/>
    </row>
    <row r="278" spans="5:140" x14ac:dyDescent="0.2">
      <c r="L278"/>
      <c r="M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EJ278"/>
    </row>
    <row r="279" spans="5:140" x14ac:dyDescent="0.2">
      <c r="L279"/>
      <c r="M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EJ279"/>
    </row>
    <row r="280" spans="5:140" x14ac:dyDescent="0.2">
      <c r="L280"/>
      <c r="M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EJ280"/>
    </row>
    <row r="281" spans="5:140" x14ac:dyDescent="0.2">
      <c r="L281"/>
      <c r="M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EJ281"/>
    </row>
    <row r="282" spans="5:140" x14ac:dyDescent="0.2">
      <c r="L282"/>
      <c r="M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EJ282"/>
    </row>
    <row r="283" spans="5:140" x14ac:dyDescent="0.2">
      <c r="L283"/>
      <c r="M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EJ283"/>
    </row>
    <row r="284" spans="5:140" x14ac:dyDescent="0.2">
      <c r="L284"/>
      <c r="M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EJ284"/>
    </row>
    <row r="285" spans="5:140" x14ac:dyDescent="0.2">
      <c r="L285"/>
      <c r="M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EJ285"/>
    </row>
    <row r="286" spans="5:140" x14ac:dyDescent="0.2">
      <c r="L286"/>
      <c r="M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EJ286"/>
    </row>
    <row r="287" spans="5:140" x14ac:dyDescent="0.2">
      <c r="L287"/>
      <c r="M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EJ287"/>
    </row>
    <row r="288" spans="5:140" x14ac:dyDescent="0.2">
      <c r="L288"/>
      <c r="M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EJ288"/>
    </row>
    <row r="289" spans="12:140" x14ac:dyDescent="0.2">
      <c r="L289"/>
      <c r="M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EJ289"/>
    </row>
    <row r="290" spans="12:140" x14ac:dyDescent="0.2">
      <c r="L290"/>
      <c r="M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EJ290"/>
    </row>
    <row r="291" spans="12:140" x14ac:dyDescent="0.2">
      <c r="L291"/>
      <c r="M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EJ291"/>
    </row>
    <row r="292" spans="12:140" x14ac:dyDescent="0.2">
      <c r="L292"/>
      <c r="M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EJ292"/>
    </row>
    <row r="293" spans="12:140" x14ac:dyDescent="0.2">
      <c r="L293"/>
      <c r="M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EJ293"/>
    </row>
    <row r="294" spans="12:140" x14ac:dyDescent="0.2">
      <c r="L294"/>
      <c r="M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EJ294"/>
    </row>
    <row r="295" spans="12:140" x14ac:dyDescent="0.2">
      <c r="L295"/>
      <c r="M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EJ295"/>
    </row>
    <row r="296" spans="12:140" x14ac:dyDescent="0.2">
      <c r="L296"/>
      <c r="M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EJ296"/>
    </row>
    <row r="297" spans="12:140" x14ac:dyDescent="0.2">
      <c r="L297"/>
      <c r="M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EJ297"/>
    </row>
    <row r="298" spans="12:140" x14ac:dyDescent="0.2">
      <c r="L298"/>
      <c r="M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EJ298"/>
    </row>
    <row r="299" spans="12:140" x14ac:dyDescent="0.2">
      <c r="L299"/>
      <c r="M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EJ299"/>
    </row>
    <row r="300" spans="12:140" x14ac:dyDescent="0.2">
      <c r="L300"/>
      <c r="M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EJ300"/>
    </row>
    <row r="301" spans="12:140" x14ac:dyDescent="0.2">
      <c r="L301"/>
      <c r="M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EJ301"/>
    </row>
    <row r="302" spans="12:140" x14ac:dyDescent="0.2">
      <c r="L302"/>
      <c r="M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/>
      <c r="AR302"/>
      <c r="AS302"/>
      <c r="AT302"/>
      <c r="AU302"/>
      <c r="AV302"/>
      <c r="AW302"/>
      <c r="AX302"/>
      <c r="AY302"/>
      <c r="AZ302"/>
      <c r="BA302"/>
      <c r="BB302"/>
      <c r="BC302"/>
      <c r="BD302"/>
      <c r="BE302"/>
      <c r="BF302"/>
      <c r="BG302"/>
      <c r="BH302"/>
      <c r="BI302"/>
      <c r="BJ302"/>
      <c r="BK302"/>
      <c r="BL302"/>
      <c r="BM302"/>
      <c r="BN302"/>
      <c r="BO302"/>
      <c r="EJ302"/>
    </row>
    <row r="303" spans="12:140" x14ac:dyDescent="0.2">
      <c r="L303"/>
      <c r="M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  <c r="BF303"/>
      <c r="BG303"/>
      <c r="BH303"/>
      <c r="BI303"/>
      <c r="BJ303"/>
      <c r="BK303"/>
      <c r="BL303"/>
      <c r="BM303"/>
      <c r="BN303"/>
      <c r="BO303"/>
      <c r="EJ303"/>
    </row>
    <row r="304" spans="12:140" x14ac:dyDescent="0.2">
      <c r="L304"/>
      <c r="M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EJ304"/>
    </row>
    <row r="305" spans="12:140" x14ac:dyDescent="0.2">
      <c r="L305"/>
      <c r="M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EJ305"/>
    </row>
    <row r="306" spans="12:140" x14ac:dyDescent="0.2">
      <c r="L306"/>
      <c r="M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EJ306"/>
    </row>
    <row r="307" spans="12:140" x14ac:dyDescent="0.2">
      <c r="L307"/>
      <c r="M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EJ307"/>
    </row>
    <row r="308" spans="12:140" x14ac:dyDescent="0.2">
      <c r="L308"/>
      <c r="M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EJ308"/>
    </row>
    <row r="309" spans="12:140" x14ac:dyDescent="0.2">
      <c r="L309"/>
      <c r="M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EJ309"/>
    </row>
    <row r="310" spans="12:140" x14ac:dyDescent="0.2">
      <c r="L310"/>
      <c r="M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  <c r="BJ310"/>
      <c r="BK310"/>
      <c r="BL310"/>
      <c r="BM310"/>
      <c r="BN310"/>
      <c r="BO310"/>
      <c r="EJ310"/>
    </row>
    <row r="311" spans="12:140" x14ac:dyDescent="0.2">
      <c r="L311"/>
      <c r="M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/>
      <c r="AR311"/>
      <c r="AS311"/>
      <c r="AT311"/>
      <c r="AU311"/>
      <c r="AV311"/>
      <c r="AW311"/>
      <c r="AX311"/>
      <c r="AY311"/>
      <c r="AZ311"/>
      <c r="BA311"/>
      <c r="BB311"/>
      <c r="BC311"/>
      <c r="BD311"/>
      <c r="BE311"/>
      <c r="BF311"/>
      <c r="BG311"/>
      <c r="BH311"/>
      <c r="BI311"/>
      <c r="BJ311"/>
      <c r="BK311"/>
      <c r="BL311"/>
      <c r="BM311"/>
      <c r="BN311"/>
      <c r="BO311"/>
      <c r="EJ311"/>
    </row>
    <row r="312" spans="12:140" x14ac:dyDescent="0.2">
      <c r="L312"/>
      <c r="M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EJ312"/>
    </row>
    <row r="313" spans="12:140" x14ac:dyDescent="0.2">
      <c r="L313"/>
      <c r="M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/>
      <c r="AR313"/>
      <c r="AS313"/>
      <c r="AT313"/>
      <c r="AU313"/>
      <c r="AV313"/>
      <c r="AW313"/>
      <c r="AX313"/>
      <c r="AY313"/>
      <c r="AZ313"/>
      <c r="BA313"/>
      <c r="BB313"/>
      <c r="BC313"/>
      <c r="BD313"/>
      <c r="BE313"/>
      <c r="BF313"/>
      <c r="BG313"/>
      <c r="BH313"/>
      <c r="BI313"/>
      <c r="BJ313"/>
      <c r="BK313"/>
      <c r="BL313"/>
      <c r="BM313"/>
      <c r="BN313"/>
      <c r="BO313"/>
      <c r="EJ313"/>
    </row>
    <row r="314" spans="12:140" x14ac:dyDescent="0.2">
      <c r="L314"/>
      <c r="M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/>
      <c r="AR314"/>
      <c r="AS314"/>
      <c r="AT314"/>
      <c r="AU314"/>
      <c r="AV314"/>
      <c r="AW314"/>
      <c r="AX314"/>
      <c r="AY314"/>
      <c r="AZ314"/>
      <c r="BA314"/>
      <c r="BB314"/>
      <c r="BC314"/>
      <c r="BD314"/>
      <c r="BE314"/>
      <c r="BF314"/>
      <c r="BG314"/>
      <c r="BH314"/>
      <c r="BI314"/>
      <c r="BJ314"/>
      <c r="BK314"/>
      <c r="BL314"/>
      <c r="BM314"/>
      <c r="BN314"/>
      <c r="BO314"/>
      <c r="EJ314"/>
    </row>
    <row r="315" spans="12:140" x14ac:dyDescent="0.2">
      <c r="L315"/>
      <c r="M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/>
      <c r="AR315"/>
      <c r="AS315"/>
      <c r="AT315"/>
      <c r="AU315"/>
      <c r="AV315"/>
      <c r="AW315"/>
      <c r="AX315"/>
      <c r="AY315"/>
      <c r="AZ315"/>
      <c r="BA315"/>
      <c r="BB315"/>
      <c r="BC315"/>
      <c r="BD315"/>
      <c r="BE315"/>
      <c r="BF315"/>
      <c r="BG315"/>
      <c r="BH315"/>
      <c r="BI315"/>
      <c r="BJ315"/>
      <c r="BK315"/>
      <c r="BL315"/>
      <c r="BM315"/>
      <c r="BN315"/>
      <c r="BO315"/>
      <c r="EJ315"/>
    </row>
    <row r="316" spans="12:140" x14ac:dyDescent="0.2">
      <c r="L316"/>
      <c r="M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/>
      <c r="AR316"/>
      <c r="AS316"/>
      <c r="AT316"/>
      <c r="AU316"/>
      <c r="AV316"/>
      <c r="AW316"/>
      <c r="AX316"/>
      <c r="AY316"/>
      <c r="AZ316"/>
      <c r="BA316"/>
      <c r="BB316"/>
      <c r="BC316"/>
      <c r="BD316"/>
      <c r="BE316"/>
      <c r="BF316"/>
      <c r="BG316"/>
      <c r="BH316"/>
      <c r="BI316"/>
      <c r="BJ316"/>
      <c r="BK316"/>
      <c r="BL316"/>
      <c r="BM316"/>
      <c r="BN316"/>
      <c r="BO316"/>
      <c r="EJ316"/>
    </row>
    <row r="317" spans="12:140" x14ac:dyDescent="0.2">
      <c r="L317"/>
      <c r="M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  <c r="AS317"/>
      <c r="AT317"/>
      <c r="AU317"/>
      <c r="AV317"/>
      <c r="AW317"/>
      <c r="AX317"/>
      <c r="AY317"/>
      <c r="AZ317"/>
      <c r="BA317"/>
      <c r="BB317"/>
      <c r="BC317"/>
      <c r="BD317"/>
      <c r="BE317"/>
      <c r="BF317"/>
      <c r="BG317"/>
      <c r="BH317"/>
      <c r="BI317"/>
      <c r="BJ317"/>
      <c r="BK317"/>
      <c r="BL317"/>
      <c r="BM317"/>
      <c r="BN317"/>
      <c r="BO317"/>
      <c r="EJ317"/>
    </row>
    <row r="318" spans="12:140" x14ac:dyDescent="0.2">
      <c r="L318"/>
      <c r="M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  <c r="AS318"/>
      <c r="AT318"/>
      <c r="AU318"/>
      <c r="AV318"/>
      <c r="AW318"/>
      <c r="AX318"/>
      <c r="AY318"/>
      <c r="AZ318"/>
      <c r="BA318"/>
      <c r="BB318"/>
      <c r="BC318"/>
      <c r="BD318"/>
      <c r="BE318"/>
      <c r="BF318"/>
      <c r="BG318"/>
      <c r="BH318"/>
      <c r="BI318"/>
      <c r="BJ318"/>
      <c r="BK318"/>
      <c r="BL318"/>
      <c r="BM318"/>
      <c r="BN318"/>
      <c r="BO318"/>
      <c r="EJ318"/>
    </row>
    <row r="319" spans="12:140" x14ac:dyDescent="0.2">
      <c r="L319"/>
      <c r="M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/>
      <c r="AR319"/>
      <c r="AS319"/>
      <c r="AT319"/>
      <c r="AU319"/>
      <c r="AV319"/>
      <c r="AW319"/>
      <c r="AX319"/>
      <c r="AY319"/>
      <c r="AZ319"/>
      <c r="BA319"/>
      <c r="BB319"/>
      <c r="BC319"/>
      <c r="BD319"/>
      <c r="BE319"/>
      <c r="BF319"/>
      <c r="BG319"/>
      <c r="BH319"/>
      <c r="BI319"/>
      <c r="BJ319"/>
      <c r="BK319"/>
      <c r="BL319"/>
      <c r="BM319"/>
      <c r="BN319"/>
      <c r="BO319"/>
      <c r="EJ319"/>
    </row>
    <row r="320" spans="12:140" x14ac:dyDescent="0.2">
      <c r="L320"/>
      <c r="M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/>
      <c r="AR320"/>
      <c r="AS320"/>
      <c r="AT320"/>
      <c r="AU320"/>
      <c r="AV320"/>
      <c r="AW320"/>
      <c r="AX320"/>
      <c r="AY320"/>
      <c r="AZ320"/>
      <c r="BA320"/>
      <c r="BB320"/>
      <c r="BC320"/>
      <c r="BD320"/>
      <c r="BE320"/>
      <c r="BF320"/>
      <c r="BG320"/>
      <c r="BH320"/>
      <c r="BI320"/>
      <c r="BJ320"/>
      <c r="BK320"/>
      <c r="BL320"/>
      <c r="BM320"/>
      <c r="BN320"/>
      <c r="BO320"/>
      <c r="EJ320"/>
    </row>
    <row r="321" spans="12:140" x14ac:dyDescent="0.2">
      <c r="L321"/>
      <c r="M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/>
      <c r="AR321"/>
      <c r="AS321"/>
      <c r="AT321"/>
      <c r="AU321"/>
      <c r="AV321"/>
      <c r="AW321"/>
      <c r="AX321"/>
      <c r="AY321"/>
      <c r="AZ321"/>
      <c r="BA321"/>
      <c r="BB321"/>
      <c r="BC321"/>
      <c r="BD321"/>
      <c r="BE321"/>
      <c r="BF321"/>
      <c r="BG321"/>
      <c r="BH321"/>
      <c r="BI321"/>
      <c r="BJ321"/>
      <c r="BK321"/>
      <c r="BL321"/>
      <c r="BM321"/>
      <c r="BN321"/>
      <c r="BO321"/>
      <c r="EJ321"/>
    </row>
    <row r="322" spans="12:140" x14ac:dyDescent="0.2">
      <c r="L322"/>
      <c r="M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/>
      <c r="AR322"/>
      <c r="AS322"/>
      <c r="AT322"/>
      <c r="AU322"/>
      <c r="AV322"/>
      <c r="AW322"/>
      <c r="AX322"/>
      <c r="AY322"/>
      <c r="AZ322"/>
      <c r="BA322"/>
      <c r="BB322"/>
      <c r="BC322"/>
      <c r="BD322"/>
      <c r="BE322"/>
      <c r="BF322"/>
      <c r="BG322"/>
      <c r="BH322"/>
      <c r="BI322"/>
      <c r="BJ322"/>
      <c r="BK322"/>
      <c r="BL322"/>
      <c r="BM322"/>
      <c r="BN322"/>
      <c r="BO322"/>
      <c r="EJ322"/>
    </row>
    <row r="323" spans="12:140" x14ac:dyDescent="0.2">
      <c r="L323"/>
      <c r="M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/>
      <c r="AR323"/>
      <c r="AS323"/>
      <c r="AT323"/>
      <c r="AU323"/>
      <c r="AV323"/>
      <c r="AW323"/>
      <c r="AX323"/>
      <c r="AY323"/>
      <c r="AZ323"/>
      <c r="BA323"/>
      <c r="BB323"/>
      <c r="BC323"/>
      <c r="BD323"/>
      <c r="BE323"/>
      <c r="BF323"/>
      <c r="BG323"/>
      <c r="BH323"/>
      <c r="BI323"/>
      <c r="BJ323"/>
      <c r="BK323"/>
      <c r="BL323"/>
      <c r="BM323"/>
      <c r="BN323"/>
      <c r="BO323"/>
      <c r="EJ323"/>
    </row>
    <row r="324" spans="12:140" x14ac:dyDescent="0.2">
      <c r="L324"/>
      <c r="M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/>
      <c r="AR324"/>
      <c r="AS324"/>
      <c r="AT324"/>
      <c r="AU324"/>
      <c r="AV324"/>
      <c r="AW324"/>
      <c r="AX324"/>
      <c r="AY324"/>
      <c r="AZ324"/>
      <c r="BA324"/>
      <c r="BB324"/>
      <c r="BC324"/>
      <c r="BD324"/>
      <c r="BE324"/>
      <c r="BF324"/>
      <c r="BG324"/>
      <c r="BH324"/>
      <c r="BI324"/>
      <c r="BJ324"/>
      <c r="BK324"/>
      <c r="BL324"/>
      <c r="BM324"/>
      <c r="BN324"/>
      <c r="BO324"/>
      <c r="EJ324"/>
    </row>
    <row r="325" spans="12:140" x14ac:dyDescent="0.2">
      <c r="L325"/>
      <c r="M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EJ325"/>
    </row>
    <row r="326" spans="12:140" x14ac:dyDescent="0.2">
      <c r="L326"/>
      <c r="M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/>
      <c r="AR326"/>
      <c r="AS326"/>
      <c r="AT326"/>
      <c r="AU326"/>
      <c r="AV326"/>
      <c r="AW326"/>
      <c r="AX326"/>
      <c r="AY326"/>
      <c r="AZ326"/>
      <c r="BA326"/>
      <c r="BB326"/>
      <c r="BC326"/>
      <c r="BD326"/>
      <c r="BE326"/>
      <c r="BF326"/>
      <c r="BG326"/>
      <c r="BH326"/>
      <c r="BI326"/>
      <c r="BJ326"/>
      <c r="BK326"/>
      <c r="BL326"/>
      <c r="BM326"/>
      <c r="BN326"/>
      <c r="BO326"/>
      <c r="EJ326"/>
    </row>
    <row r="327" spans="12:140" x14ac:dyDescent="0.2">
      <c r="L327"/>
      <c r="M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/>
      <c r="AR327"/>
      <c r="AS327"/>
      <c r="AT327"/>
      <c r="AU327"/>
      <c r="AV327"/>
      <c r="AW327"/>
      <c r="AX327"/>
      <c r="AY327"/>
      <c r="AZ327"/>
      <c r="BA327"/>
      <c r="BB327"/>
      <c r="BC327"/>
      <c r="BD327"/>
      <c r="BE327"/>
      <c r="BF327"/>
      <c r="BG327"/>
      <c r="BH327"/>
      <c r="BI327"/>
      <c r="BJ327"/>
      <c r="BK327"/>
      <c r="BL327"/>
      <c r="BM327"/>
      <c r="BN327"/>
      <c r="BO327"/>
      <c r="EJ327"/>
    </row>
    <row r="328" spans="12:140" x14ac:dyDescent="0.2">
      <c r="L328"/>
      <c r="M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/>
      <c r="AR328"/>
      <c r="AS328"/>
      <c r="AT328"/>
      <c r="AU328"/>
      <c r="AV328"/>
      <c r="AW328"/>
      <c r="AX328"/>
      <c r="AY328"/>
      <c r="AZ328"/>
      <c r="BA328"/>
      <c r="BB328"/>
      <c r="BC328"/>
      <c r="BD328"/>
      <c r="BE328"/>
      <c r="BF328"/>
      <c r="BG328"/>
      <c r="BH328"/>
      <c r="BI328"/>
      <c r="BJ328"/>
      <c r="BK328"/>
      <c r="BL328"/>
      <c r="BM328"/>
      <c r="BN328"/>
      <c r="BO328"/>
      <c r="EJ328"/>
    </row>
    <row r="329" spans="12:140" x14ac:dyDescent="0.2">
      <c r="L329"/>
      <c r="M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/>
      <c r="AR329"/>
      <c r="AS329"/>
      <c r="AT329"/>
      <c r="AU329"/>
      <c r="AV329"/>
      <c r="AW329"/>
      <c r="AX329"/>
      <c r="AY329"/>
      <c r="AZ329"/>
      <c r="BA329"/>
      <c r="BB329"/>
      <c r="BC329"/>
      <c r="BD329"/>
      <c r="BE329"/>
      <c r="BF329"/>
      <c r="BG329"/>
      <c r="BH329"/>
      <c r="BI329"/>
      <c r="BJ329"/>
      <c r="BK329"/>
      <c r="BL329"/>
      <c r="BM329"/>
      <c r="BN329"/>
      <c r="BO329"/>
      <c r="EJ329"/>
    </row>
    <row r="330" spans="12:140" x14ac:dyDescent="0.2">
      <c r="L330"/>
      <c r="M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  <c r="AS330"/>
      <c r="AT330"/>
      <c r="AU330"/>
      <c r="AV330"/>
      <c r="AW330"/>
      <c r="AX330"/>
      <c r="AY330"/>
      <c r="AZ330"/>
      <c r="BA330"/>
      <c r="BB330"/>
      <c r="BC330"/>
      <c r="BD330"/>
      <c r="BE330"/>
      <c r="BF330"/>
      <c r="BG330"/>
      <c r="BH330"/>
      <c r="BI330"/>
      <c r="BJ330"/>
      <c r="BK330"/>
      <c r="BL330"/>
      <c r="BM330"/>
      <c r="BN330"/>
      <c r="BO330"/>
      <c r="EJ330"/>
    </row>
    <row r="331" spans="12:140" x14ac:dyDescent="0.2">
      <c r="L331"/>
      <c r="M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/>
      <c r="AR331"/>
      <c r="AS331"/>
      <c r="AT331"/>
      <c r="AU331"/>
      <c r="AV331"/>
      <c r="AW331"/>
      <c r="AX331"/>
      <c r="AY331"/>
      <c r="AZ331"/>
      <c r="BA331"/>
      <c r="BB331"/>
      <c r="BC331"/>
      <c r="BD331"/>
      <c r="BE331"/>
      <c r="BF331"/>
      <c r="BG331"/>
      <c r="BH331"/>
      <c r="BI331"/>
      <c r="BJ331"/>
      <c r="BK331"/>
      <c r="BL331"/>
      <c r="BM331"/>
      <c r="BN331"/>
      <c r="BO331"/>
      <c r="EJ331"/>
    </row>
    <row r="332" spans="12:140" x14ac:dyDescent="0.2">
      <c r="L332"/>
      <c r="M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/>
      <c r="AR332"/>
      <c r="AS332"/>
      <c r="AT332"/>
      <c r="AU332"/>
      <c r="AV332"/>
      <c r="AW332"/>
      <c r="AX332"/>
      <c r="AY332"/>
      <c r="AZ332"/>
      <c r="BA332"/>
      <c r="BB332"/>
      <c r="BC332"/>
      <c r="BD332"/>
      <c r="BE332"/>
      <c r="BF332"/>
      <c r="BG332"/>
      <c r="BH332"/>
      <c r="BI332"/>
      <c r="BJ332"/>
      <c r="BK332"/>
      <c r="BL332"/>
      <c r="BM332"/>
      <c r="BN332"/>
      <c r="BO332"/>
      <c r="EJ332"/>
    </row>
    <row r="333" spans="12:140" x14ac:dyDescent="0.2">
      <c r="L333"/>
      <c r="M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/>
      <c r="AR333"/>
      <c r="AS333"/>
      <c r="AT333"/>
      <c r="AU333"/>
      <c r="AV333"/>
      <c r="AW333"/>
      <c r="AX333"/>
      <c r="AY333"/>
      <c r="AZ333"/>
      <c r="BA333"/>
      <c r="BB333"/>
      <c r="BC333"/>
      <c r="BD333"/>
      <c r="BE333"/>
      <c r="BF333"/>
      <c r="BG333"/>
      <c r="BH333"/>
      <c r="BI333"/>
      <c r="BJ333"/>
      <c r="BK333"/>
      <c r="BL333"/>
      <c r="BM333"/>
      <c r="BN333"/>
      <c r="BO333"/>
      <c r="EJ333"/>
    </row>
    <row r="334" spans="12:140" x14ac:dyDescent="0.2">
      <c r="L334"/>
      <c r="M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/>
      <c r="BA334"/>
      <c r="BB334"/>
      <c r="BC334"/>
      <c r="BD334"/>
      <c r="BE334"/>
      <c r="BF334"/>
      <c r="BG334"/>
      <c r="BH334"/>
      <c r="BI334"/>
      <c r="BJ334"/>
      <c r="BK334"/>
      <c r="BL334"/>
      <c r="BM334"/>
      <c r="BN334"/>
      <c r="BO334"/>
      <c r="EJ334"/>
    </row>
    <row r="335" spans="12:140" x14ac:dyDescent="0.2">
      <c r="L335"/>
      <c r="M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/>
      <c r="AR335"/>
      <c r="AS335"/>
      <c r="AT335"/>
      <c r="AU335"/>
      <c r="AV335"/>
      <c r="AW335"/>
      <c r="AX335"/>
      <c r="AY335"/>
      <c r="AZ335"/>
      <c r="BA335"/>
      <c r="BB335"/>
      <c r="BC335"/>
      <c r="BD335"/>
      <c r="BE335"/>
      <c r="BF335"/>
      <c r="BG335"/>
      <c r="BH335"/>
      <c r="BI335"/>
      <c r="BJ335"/>
      <c r="BK335"/>
      <c r="BL335"/>
      <c r="BM335"/>
      <c r="BN335"/>
      <c r="BO335"/>
      <c r="EJ335"/>
    </row>
    <row r="336" spans="12:140" x14ac:dyDescent="0.2">
      <c r="L336"/>
      <c r="M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  <c r="BI336"/>
      <c r="BJ336"/>
      <c r="BK336"/>
      <c r="BL336"/>
      <c r="BM336"/>
      <c r="BN336"/>
      <c r="BO336"/>
      <c r="EJ336"/>
    </row>
    <row r="337" spans="12:140" x14ac:dyDescent="0.2">
      <c r="L337"/>
      <c r="M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/>
      <c r="AR337"/>
      <c r="AS337"/>
      <c r="AT337"/>
      <c r="AU337"/>
      <c r="AV337"/>
      <c r="AW337"/>
      <c r="AX337"/>
      <c r="AY337"/>
      <c r="AZ337"/>
      <c r="BA337"/>
      <c r="BB337"/>
      <c r="BC337"/>
      <c r="BD337"/>
      <c r="BE337"/>
      <c r="BF337"/>
      <c r="BG337"/>
      <c r="BH337"/>
      <c r="BI337"/>
      <c r="BJ337"/>
      <c r="BK337"/>
      <c r="BL337"/>
      <c r="BM337"/>
      <c r="BN337"/>
      <c r="BO337"/>
      <c r="EJ337"/>
    </row>
    <row r="338" spans="12:140" x14ac:dyDescent="0.2">
      <c r="L338"/>
      <c r="M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  <c r="BI338"/>
      <c r="BJ338"/>
      <c r="BK338"/>
      <c r="BL338"/>
      <c r="BM338"/>
      <c r="BN338"/>
      <c r="BO338"/>
      <c r="EJ338"/>
    </row>
    <row r="339" spans="12:140" x14ac:dyDescent="0.2">
      <c r="L339"/>
      <c r="M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/>
      <c r="AT339"/>
      <c r="AU339"/>
      <c r="AV339"/>
      <c r="AW339"/>
      <c r="AX339"/>
      <c r="AY339"/>
      <c r="AZ339"/>
      <c r="BA339"/>
      <c r="BB339"/>
      <c r="BC339"/>
      <c r="BD339"/>
      <c r="BE339"/>
      <c r="BF339"/>
      <c r="BG339"/>
      <c r="BH339"/>
      <c r="BI339"/>
      <c r="BJ339"/>
      <c r="BK339"/>
      <c r="BL339"/>
      <c r="BM339"/>
      <c r="BN339"/>
      <c r="BO339"/>
      <c r="EJ339"/>
    </row>
    <row r="340" spans="12:140" x14ac:dyDescent="0.2">
      <c r="L340"/>
      <c r="M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  <c r="BI340"/>
      <c r="BJ340"/>
      <c r="BK340"/>
      <c r="BL340"/>
      <c r="BM340"/>
      <c r="BN340"/>
      <c r="BO340"/>
      <c r="EJ340"/>
    </row>
    <row r="341" spans="12:140" x14ac:dyDescent="0.2">
      <c r="L341"/>
      <c r="M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/>
      <c r="AR341"/>
      <c r="AS341"/>
      <c r="AT341"/>
      <c r="AU341"/>
      <c r="AV341"/>
      <c r="AW341"/>
      <c r="AX341"/>
      <c r="AY341"/>
      <c r="AZ341"/>
      <c r="BA341"/>
      <c r="BB341"/>
      <c r="BC341"/>
      <c r="BD341"/>
      <c r="BE341"/>
      <c r="BF341"/>
      <c r="BG341"/>
      <c r="BH341"/>
      <c r="BI341"/>
      <c r="BJ341"/>
      <c r="BK341"/>
      <c r="BL341"/>
      <c r="BM341"/>
      <c r="BN341"/>
      <c r="BO341"/>
      <c r="EJ341"/>
    </row>
    <row r="342" spans="12:140" x14ac:dyDescent="0.2">
      <c r="L342"/>
      <c r="M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/>
      <c r="AR342"/>
      <c r="AS342"/>
      <c r="AT342"/>
      <c r="AU342"/>
      <c r="AV342"/>
      <c r="AW342"/>
      <c r="AX342"/>
      <c r="AY342"/>
      <c r="AZ342"/>
      <c r="BA342"/>
      <c r="BB342"/>
      <c r="BC342"/>
      <c r="BD342"/>
      <c r="BE342"/>
      <c r="BF342"/>
      <c r="BG342"/>
      <c r="BH342"/>
      <c r="BI342"/>
      <c r="BJ342"/>
      <c r="BK342"/>
      <c r="BL342"/>
      <c r="BM342"/>
      <c r="BN342"/>
      <c r="BO342"/>
      <c r="EJ342"/>
    </row>
    <row r="343" spans="12:140" x14ac:dyDescent="0.2">
      <c r="L343"/>
      <c r="M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/>
      <c r="AR343"/>
      <c r="AS343"/>
      <c r="AT343"/>
      <c r="AU343"/>
      <c r="AV343"/>
      <c r="AW343"/>
      <c r="AX343"/>
      <c r="AY343"/>
      <c r="AZ343"/>
      <c r="BA343"/>
      <c r="BB343"/>
      <c r="BC343"/>
      <c r="BD343"/>
      <c r="BE343"/>
      <c r="BF343"/>
      <c r="BG343"/>
      <c r="BH343"/>
      <c r="BI343"/>
      <c r="BJ343"/>
      <c r="BK343"/>
      <c r="BL343"/>
      <c r="BM343"/>
      <c r="BN343"/>
      <c r="BO343"/>
      <c r="EJ343"/>
    </row>
    <row r="344" spans="12:140" x14ac:dyDescent="0.2">
      <c r="L344"/>
      <c r="M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/>
      <c r="AR344"/>
      <c r="AS344"/>
      <c r="AT344"/>
      <c r="AU344"/>
      <c r="AV344"/>
      <c r="AW344"/>
      <c r="AX344"/>
      <c r="AY344"/>
      <c r="AZ344"/>
      <c r="BA344"/>
      <c r="BB344"/>
      <c r="BC344"/>
      <c r="BD344"/>
      <c r="BE344"/>
      <c r="BF344"/>
      <c r="BG344"/>
      <c r="BH344"/>
      <c r="BI344"/>
      <c r="BJ344"/>
      <c r="BK344"/>
      <c r="BL344"/>
      <c r="BM344"/>
      <c r="BN344"/>
      <c r="BO344"/>
      <c r="EJ344"/>
    </row>
    <row r="345" spans="12:140" x14ac:dyDescent="0.2">
      <c r="L345"/>
      <c r="M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  <c r="BI345"/>
      <c r="BJ345"/>
      <c r="BK345"/>
      <c r="BL345"/>
      <c r="BM345"/>
      <c r="BN345"/>
      <c r="BO345"/>
      <c r="EJ345"/>
    </row>
    <row r="346" spans="12:140" x14ac:dyDescent="0.2">
      <c r="L346"/>
      <c r="M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  <c r="AS346"/>
      <c r="AT346"/>
      <c r="AU346"/>
      <c r="AV346"/>
      <c r="AW346"/>
      <c r="AX346"/>
      <c r="AY346"/>
      <c r="AZ346"/>
      <c r="BA346"/>
      <c r="BB346"/>
      <c r="BC346"/>
      <c r="BD346"/>
      <c r="BE346"/>
      <c r="BF346"/>
      <c r="BG346"/>
      <c r="BH346"/>
      <c r="BI346"/>
      <c r="BJ346"/>
      <c r="BK346"/>
      <c r="BL346"/>
      <c r="BM346"/>
      <c r="BN346"/>
      <c r="BO346"/>
      <c r="EJ346"/>
    </row>
    <row r="347" spans="12:140" x14ac:dyDescent="0.2">
      <c r="L347"/>
      <c r="M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/>
      <c r="AR347"/>
      <c r="AS347"/>
      <c r="AT347"/>
      <c r="AU347"/>
      <c r="AV347"/>
      <c r="AW347"/>
      <c r="AX347"/>
      <c r="AY347"/>
      <c r="AZ347"/>
      <c r="BA347"/>
      <c r="BB347"/>
      <c r="BC347"/>
      <c r="BD347"/>
      <c r="BE347"/>
      <c r="BF347"/>
      <c r="BG347"/>
      <c r="BH347"/>
      <c r="BI347"/>
      <c r="BJ347"/>
      <c r="BK347"/>
      <c r="BL347"/>
      <c r="BM347"/>
      <c r="BN347"/>
      <c r="BO347"/>
      <c r="EJ347"/>
    </row>
    <row r="348" spans="12:140" x14ac:dyDescent="0.2">
      <c r="L348"/>
      <c r="M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/>
      <c r="AR348"/>
      <c r="AS348"/>
      <c r="AT348"/>
      <c r="AU348"/>
      <c r="AV348"/>
      <c r="AW348"/>
      <c r="AX348"/>
      <c r="AY348"/>
      <c r="AZ348"/>
      <c r="BA348"/>
      <c r="BB348"/>
      <c r="BC348"/>
      <c r="BD348"/>
      <c r="BE348"/>
      <c r="BF348"/>
      <c r="BG348"/>
      <c r="BH348"/>
      <c r="BI348"/>
      <c r="BJ348"/>
      <c r="BK348"/>
      <c r="BL348"/>
      <c r="BM348"/>
      <c r="BN348"/>
      <c r="BO348"/>
      <c r="EJ348"/>
    </row>
    <row r="349" spans="12:140" x14ac:dyDescent="0.2">
      <c r="L349"/>
      <c r="M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/>
      <c r="AR349"/>
      <c r="AS349"/>
      <c r="AT349"/>
      <c r="AU349"/>
      <c r="AV349"/>
      <c r="AW349"/>
      <c r="AX349"/>
      <c r="AY349"/>
      <c r="AZ349"/>
      <c r="BA349"/>
      <c r="BB349"/>
      <c r="BC349"/>
      <c r="BD349"/>
      <c r="BE349"/>
      <c r="BF349"/>
      <c r="BG349"/>
      <c r="BH349"/>
      <c r="BI349"/>
      <c r="BJ349"/>
      <c r="BK349"/>
      <c r="BL349"/>
      <c r="BM349"/>
      <c r="BN349"/>
      <c r="BO349"/>
      <c r="EJ349"/>
    </row>
    <row r="350" spans="12:140" x14ac:dyDescent="0.2">
      <c r="L350"/>
      <c r="M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/>
      <c r="AR350"/>
      <c r="AS350"/>
      <c r="AT350"/>
      <c r="AU350"/>
      <c r="AV350"/>
      <c r="AW350"/>
      <c r="AX350"/>
      <c r="AY350"/>
      <c r="AZ350"/>
      <c r="BA350"/>
      <c r="BB350"/>
      <c r="BC350"/>
      <c r="BD350"/>
      <c r="BE350"/>
      <c r="BF350"/>
      <c r="BG350"/>
      <c r="BH350"/>
      <c r="BI350"/>
      <c r="BJ350"/>
      <c r="BK350"/>
      <c r="BL350"/>
      <c r="BM350"/>
      <c r="BN350"/>
      <c r="BO350"/>
      <c r="EJ350"/>
    </row>
    <row r="351" spans="12:140" x14ac:dyDescent="0.2">
      <c r="L351"/>
      <c r="M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EJ351"/>
    </row>
    <row r="352" spans="12:140" x14ac:dyDescent="0.2">
      <c r="L352"/>
      <c r="M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  <c r="BI352"/>
      <c r="BJ352"/>
      <c r="BK352"/>
      <c r="BL352"/>
      <c r="BM352"/>
      <c r="BN352"/>
      <c r="BO352"/>
      <c r="EJ352"/>
    </row>
    <row r="353" spans="12:140" x14ac:dyDescent="0.2">
      <c r="L353"/>
      <c r="M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/>
      <c r="AR353"/>
      <c r="AS353"/>
      <c r="AT353"/>
      <c r="AU353"/>
      <c r="AV353"/>
      <c r="AW353"/>
      <c r="AX353"/>
      <c r="AY353"/>
      <c r="AZ353"/>
      <c r="BA353"/>
      <c r="BB353"/>
      <c r="BC353"/>
      <c r="BD353"/>
      <c r="BE353"/>
      <c r="BF353"/>
      <c r="BG353"/>
      <c r="BH353"/>
      <c r="BI353"/>
      <c r="BJ353"/>
      <c r="BK353"/>
      <c r="BL353"/>
      <c r="BM353"/>
      <c r="BN353"/>
      <c r="BO353"/>
      <c r="EJ353"/>
    </row>
    <row r="354" spans="12:140" x14ac:dyDescent="0.2">
      <c r="L354"/>
      <c r="M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  <c r="BI354"/>
      <c r="BJ354"/>
      <c r="BK354"/>
      <c r="BL354"/>
      <c r="BM354"/>
      <c r="BN354"/>
      <c r="BO354"/>
      <c r="EJ354"/>
    </row>
    <row r="355" spans="12:140" x14ac:dyDescent="0.2">
      <c r="L355"/>
      <c r="M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/>
      <c r="AR355"/>
      <c r="AS355"/>
      <c r="AT355"/>
      <c r="AU355"/>
      <c r="AV355"/>
      <c r="AW355"/>
      <c r="AX355"/>
      <c r="AY355"/>
      <c r="AZ355"/>
      <c r="BA355"/>
      <c r="BB355"/>
      <c r="BC355"/>
      <c r="BD355"/>
      <c r="BE355"/>
      <c r="BF355"/>
      <c r="BG355"/>
      <c r="BH355"/>
      <c r="BI355"/>
      <c r="BJ355"/>
      <c r="BK355"/>
      <c r="BL355"/>
      <c r="BM355"/>
      <c r="BN355"/>
      <c r="BO355"/>
      <c r="EJ355"/>
    </row>
    <row r="356" spans="12:140" x14ac:dyDescent="0.2">
      <c r="L356"/>
      <c r="M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  <c r="BI356"/>
      <c r="BJ356"/>
      <c r="BK356"/>
      <c r="BL356"/>
      <c r="BM356"/>
      <c r="BN356"/>
      <c r="BO356"/>
      <c r="EJ356"/>
    </row>
    <row r="357" spans="12:140" x14ac:dyDescent="0.2">
      <c r="L357"/>
      <c r="M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  <c r="BI357"/>
      <c r="BJ357"/>
      <c r="BK357"/>
      <c r="BL357"/>
      <c r="BM357"/>
      <c r="BN357"/>
      <c r="BO357"/>
      <c r="EJ357"/>
    </row>
    <row r="358" spans="12:140" x14ac:dyDescent="0.2">
      <c r="L358"/>
      <c r="M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EJ358"/>
    </row>
    <row r="359" spans="12:140" x14ac:dyDescent="0.2">
      <c r="L359"/>
      <c r="M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  <c r="BI359"/>
      <c r="BJ359"/>
      <c r="BK359"/>
      <c r="BL359"/>
      <c r="BM359"/>
      <c r="BN359"/>
      <c r="BO359"/>
      <c r="EJ359"/>
    </row>
    <row r="360" spans="12:140" x14ac:dyDescent="0.2">
      <c r="L360"/>
      <c r="M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  <c r="BI360"/>
      <c r="BJ360"/>
      <c r="BK360"/>
      <c r="BL360"/>
      <c r="BM360"/>
      <c r="BN360"/>
      <c r="BO360"/>
      <c r="EJ360"/>
    </row>
    <row r="361" spans="12:140" x14ac:dyDescent="0.2">
      <c r="L361"/>
      <c r="M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  <c r="BI361"/>
      <c r="BJ361"/>
      <c r="BK361"/>
      <c r="BL361"/>
      <c r="BM361"/>
      <c r="BN361"/>
      <c r="BO361"/>
      <c r="EJ361"/>
    </row>
    <row r="362" spans="12:140" x14ac:dyDescent="0.2">
      <c r="L362"/>
      <c r="M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/>
      <c r="AR362"/>
      <c r="AS362"/>
      <c r="AT362"/>
      <c r="AU362"/>
      <c r="AV362"/>
      <c r="AW362"/>
      <c r="AX362"/>
      <c r="AY362"/>
      <c r="AZ362"/>
      <c r="BA362"/>
      <c r="BB362"/>
      <c r="BC362"/>
      <c r="BD362"/>
      <c r="BE362"/>
      <c r="BF362"/>
      <c r="BG362"/>
      <c r="BH362"/>
      <c r="BI362"/>
      <c r="BJ362"/>
      <c r="BK362"/>
      <c r="BL362"/>
      <c r="BM362"/>
      <c r="BN362"/>
      <c r="BO362"/>
      <c r="EJ362"/>
    </row>
    <row r="363" spans="12:140" x14ac:dyDescent="0.2">
      <c r="L363"/>
      <c r="M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/>
      <c r="AR363"/>
      <c r="AS363"/>
      <c r="AT363"/>
      <c r="AU363"/>
      <c r="AV363"/>
      <c r="AW363"/>
      <c r="AX363"/>
      <c r="AY363"/>
      <c r="AZ363"/>
      <c r="BA363"/>
      <c r="BB363"/>
      <c r="BC363"/>
      <c r="BD363"/>
      <c r="BE363"/>
      <c r="BF363"/>
      <c r="BG363"/>
      <c r="BH363"/>
      <c r="BI363"/>
      <c r="BJ363"/>
      <c r="BK363"/>
      <c r="BL363"/>
      <c r="BM363"/>
      <c r="BN363"/>
      <c r="BO363"/>
      <c r="EJ363"/>
    </row>
    <row r="364" spans="12:140" x14ac:dyDescent="0.2">
      <c r="L364"/>
      <c r="M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/>
      <c r="AR364"/>
      <c r="AS364"/>
      <c r="AT364"/>
      <c r="AU364"/>
      <c r="AV364"/>
      <c r="AW364"/>
      <c r="AX364"/>
      <c r="AY364"/>
      <c r="AZ364"/>
      <c r="BA364"/>
      <c r="BB364"/>
      <c r="BC364"/>
      <c r="BD364"/>
      <c r="BE364"/>
      <c r="BF364"/>
      <c r="BG364"/>
      <c r="BH364"/>
      <c r="BI364"/>
      <c r="BJ364"/>
      <c r="BK364"/>
      <c r="BL364"/>
      <c r="BM364"/>
      <c r="BN364"/>
      <c r="BO364"/>
      <c r="EJ364"/>
    </row>
    <row r="365" spans="12:140" x14ac:dyDescent="0.2">
      <c r="L365"/>
      <c r="M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/>
      <c r="AR365"/>
      <c r="AS365"/>
      <c r="AT365"/>
      <c r="AU365"/>
      <c r="AV365"/>
      <c r="AW365"/>
      <c r="AX365"/>
      <c r="AY365"/>
      <c r="AZ365"/>
      <c r="BA365"/>
      <c r="BB365"/>
      <c r="BC365"/>
      <c r="BD365"/>
      <c r="BE365"/>
      <c r="BF365"/>
      <c r="BG365"/>
      <c r="BH365"/>
      <c r="BI365"/>
      <c r="BJ365"/>
      <c r="BK365"/>
      <c r="BL365"/>
      <c r="BM365"/>
      <c r="BN365"/>
      <c r="BO365"/>
      <c r="EJ365"/>
    </row>
    <row r="366" spans="12:140" x14ac:dyDescent="0.2">
      <c r="L366"/>
      <c r="M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/>
      <c r="AR366"/>
      <c r="AS366"/>
      <c r="AT366"/>
      <c r="AU366"/>
      <c r="AV366"/>
      <c r="AW366"/>
      <c r="AX366"/>
      <c r="AY366"/>
      <c r="AZ366"/>
      <c r="BA366"/>
      <c r="BB366"/>
      <c r="BC366"/>
      <c r="BD366"/>
      <c r="BE366"/>
      <c r="BF366"/>
      <c r="BG366"/>
      <c r="BH366"/>
      <c r="BI366"/>
      <c r="BJ366"/>
      <c r="BK366"/>
      <c r="BL366"/>
      <c r="BM366"/>
      <c r="BN366"/>
      <c r="BO366"/>
      <c r="EJ366"/>
    </row>
    <row r="367" spans="12:140" x14ac:dyDescent="0.2">
      <c r="L367"/>
      <c r="M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EJ367"/>
    </row>
    <row r="368" spans="12:140" x14ac:dyDescent="0.2">
      <c r="L368"/>
      <c r="M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EJ368"/>
    </row>
    <row r="369" spans="12:140" x14ac:dyDescent="0.2">
      <c r="L369"/>
      <c r="M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/>
      <c r="AR369"/>
      <c r="AS369"/>
      <c r="AT369"/>
      <c r="AU369"/>
      <c r="AV369"/>
      <c r="AW369"/>
      <c r="AX369"/>
      <c r="AY369"/>
      <c r="AZ369"/>
      <c r="BA369"/>
      <c r="BB369"/>
      <c r="BC369"/>
      <c r="BD369"/>
      <c r="BE369"/>
      <c r="BF369"/>
      <c r="BG369"/>
      <c r="BH369"/>
      <c r="BI369"/>
      <c r="BJ369"/>
      <c r="BK369"/>
      <c r="BL369"/>
      <c r="BM369"/>
      <c r="BN369"/>
      <c r="BO369"/>
      <c r="EJ369"/>
    </row>
    <row r="370" spans="12:140" x14ac:dyDescent="0.2">
      <c r="L370"/>
      <c r="M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/>
      <c r="AR370"/>
      <c r="AS370"/>
      <c r="AT370"/>
      <c r="AU370"/>
      <c r="AV370"/>
      <c r="AW370"/>
      <c r="AX370"/>
      <c r="AY370"/>
      <c r="AZ370"/>
      <c r="BA370"/>
      <c r="BB370"/>
      <c r="BC370"/>
      <c r="BD370"/>
      <c r="BE370"/>
      <c r="BF370"/>
      <c r="BG370"/>
      <c r="BH370"/>
      <c r="BI370"/>
      <c r="BJ370"/>
      <c r="BK370"/>
      <c r="BL370"/>
      <c r="BM370"/>
      <c r="BN370"/>
      <c r="BO370"/>
      <c r="EJ370"/>
    </row>
    <row r="371" spans="12:140" x14ac:dyDescent="0.2">
      <c r="L371"/>
      <c r="M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/>
      <c r="AR371"/>
      <c r="AS371"/>
      <c r="AT371"/>
      <c r="AU371"/>
      <c r="AV371"/>
      <c r="AW371"/>
      <c r="AX371"/>
      <c r="AY371"/>
      <c r="AZ371"/>
      <c r="BA371"/>
      <c r="BB371"/>
      <c r="BC371"/>
      <c r="BD371"/>
      <c r="BE371"/>
      <c r="BF371"/>
      <c r="BG371"/>
      <c r="BH371"/>
      <c r="BI371"/>
      <c r="BJ371"/>
      <c r="BK371"/>
      <c r="BL371"/>
      <c r="BM371"/>
      <c r="BN371"/>
      <c r="BO371"/>
      <c r="EJ371"/>
    </row>
    <row r="372" spans="12:140" x14ac:dyDescent="0.2">
      <c r="L372"/>
      <c r="M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/>
      <c r="AR372"/>
      <c r="AS372"/>
      <c r="AT372"/>
      <c r="AU372"/>
      <c r="AV372"/>
      <c r="AW372"/>
      <c r="AX372"/>
      <c r="AY372"/>
      <c r="AZ372"/>
      <c r="BA372"/>
      <c r="BB372"/>
      <c r="BC372"/>
      <c r="BD372"/>
      <c r="BE372"/>
      <c r="BF372"/>
      <c r="BG372"/>
      <c r="BH372"/>
      <c r="BI372"/>
      <c r="BJ372"/>
      <c r="BK372"/>
      <c r="BL372"/>
      <c r="BM372"/>
      <c r="BN372"/>
      <c r="BO372"/>
      <c r="EJ372"/>
    </row>
    <row r="373" spans="12:140" x14ac:dyDescent="0.2">
      <c r="L373"/>
      <c r="M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/>
      <c r="AR373"/>
      <c r="AS373"/>
      <c r="AT373"/>
      <c r="AU373"/>
      <c r="AV373"/>
      <c r="AW373"/>
      <c r="AX373"/>
      <c r="AY373"/>
      <c r="AZ373"/>
      <c r="BA373"/>
      <c r="BB373"/>
      <c r="BC373"/>
      <c r="BD373"/>
      <c r="BE373"/>
      <c r="BF373"/>
      <c r="BG373"/>
      <c r="BH373"/>
      <c r="BI373"/>
      <c r="BJ373"/>
      <c r="BK373"/>
      <c r="BL373"/>
      <c r="BM373"/>
      <c r="BN373"/>
      <c r="BO373"/>
      <c r="EJ373"/>
    </row>
    <row r="374" spans="12:140" x14ac:dyDescent="0.2">
      <c r="L374"/>
      <c r="M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/>
      <c r="AR374"/>
      <c r="AS374"/>
      <c r="AT374"/>
      <c r="AU374"/>
      <c r="AV374"/>
      <c r="AW374"/>
      <c r="AX374"/>
      <c r="AY374"/>
      <c r="AZ374"/>
      <c r="BA374"/>
      <c r="BB374"/>
      <c r="BC374"/>
      <c r="BD374"/>
      <c r="BE374"/>
      <c r="BF374"/>
      <c r="BG374"/>
      <c r="BH374"/>
      <c r="BI374"/>
      <c r="BJ374"/>
      <c r="BK374"/>
      <c r="BL374"/>
      <c r="BM374"/>
      <c r="BN374"/>
      <c r="BO374"/>
      <c r="EJ374"/>
    </row>
    <row r="375" spans="12:140" x14ac:dyDescent="0.2">
      <c r="L375"/>
      <c r="M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/>
      <c r="AR375"/>
      <c r="AS375"/>
      <c r="AT375"/>
      <c r="AU375"/>
      <c r="AV375"/>
      <c r="AW375"/>
      <c r="AX375"/>
      <c r="AY375"/>
      <c r="AZ375"/>
      <c r="BA375"/>
      <c r="BB375"/>
      <c r="BC375"/>
      <c r="BD375"/>
      <c r="BE375"/>
      <c r="BF375"/>
      <c r="BG375"/>
      <c r="BH375"/>
      <c r="BI375"/>
      <c r="BJ375"/>
      <c r="BK375"/>
      <c r="BL375"/>
      <c r="BM375"/>
      <c r="BN375"/>
      <c r="BO375"/>
      <c r="EJ375"/>
    </row>
    <row r="376" spans="12:140" x14ac:dyDescent="0.2">
      <c r="L376"/>
      <c r="M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/>
      <c r="AR376"/>
      <c r="AS376"/>
      <c r="AT376"/>
      <c r="AU376"/>
      <c r="AV376"/>
      <c r="AW376"/>
      <c r="AX376"/>
      <c r="AY376"/>
      <c r="AZ376"/>
      <c r="BA376"/>
      <c r="BB376"/>
      <c r="BC376"/>
      <c r="BD376"/>
      <c r="BE376"/>
      <c r="BF376"/>
      <c r="BG376"/>
      <c r="BH376"/>
      <c r="BI376"/>
      <c r="BJ376"/>
      <c r="BK376"/>
      <c r="BL376"/>
      <c r="BM376"/>
      <c r="BN376"/>
      <c r="BO376"/>
      <c r="EJ376"/>
    </row>
    <row r="377" spans="12:140" x14ac:dyDescent="0.2">
      <c r="L377"/>
      <c r="M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/>
      <c r="AR377"/>
      <c r="AS377"/>
      <c r="AT377"/>
      <c r="AU377"/>
      <c r="AV377"/>
      <c r="AW377"/>
      <c r="AX377"/>
      <c r="AY377"/>
      <c r="AZ377"/>
      <c r="BA377"/>
      <c r="BB377"/>
      <c r="BC377"/>
      <c r="BD377"/>
      <c r="BE377"/>
      <c r="BF377"/>
      <c r="BG377"/>
      <c r="BH377"/>
      <c r="BI377"/>
      <c r="BJ377"/>
      <c r="BK377"/>
      <c r="BL377"/>
      <c r="BM377"/>
      <c r="BN377"/>
      <c r="BO377"/>
      <c r="EJ377"/>
    </row>
    <row r="378" spans="12:140" x14ac:dyDescent="0.2">
      <c r="L378"/>
      <c r="M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/>
      <c r="AR378"/>
      <c r="AS378"/>
      <c r="AT378"/>
      <c r="AU378"/>
      <c r="AV378"/>
      <c r="AW378"/>
      <c r="AX378"/>
      <c r="AY378"/>
      <c r="AZ378"/>
      <c r="BA378"/>
      <c r="BB378"/>
      <c r="BC378"/>
      <c r="BD378"/>
      <c r="BE378"/>
      <c r="BF378"/>
      <c r="BG378"/>
      <c r="BH378"/>
      <c r="BI378"/>
      <c r="BJ378"/>
      <c r="BK378"/>
      <c r="BL378"/>
      <c r="BM378"/>
      <c r="BN378"/>
      <c r="BO378"/>
      <c r="EJ378"/>
    </row>
    <row r="379" spans="12:140" x14ac:dyDescent="0.2">
      <c r="L379"/>
      <c r="M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/>
      <c r="AR379"/>
      <c r="AS379"/>
      <c r="AT379"/>
      <c r="AU379"/>
      <c r="AV379"/>
      <c r="AW379"/>
      <c r="AX379"/>
      <c r="AY379"/>
      <c r="AZ379"/>
      <c r="BA379"/>
      <c r="BB379"/>
      <c r="BC379"/>
      <c r="BD379"/>
      <c r="BE379"/>
      <c r="BF379"/>
      <c r="BG379"/>
      <c r="BH379"/>
      <c r="BI379"/>
      <c r="BJ379"/>
      <c r="BK379"/>
      <c r="BL379"/>
      <c r="BM379"/>
      <c r="BN379"/>
      <c r="BO379"/>
      <c r="EJ379"/>
    </row>
    <row r="380" spans="12:140" x14ac:dyDescent="0.2">
      <c r="L380"/>
      <c r="M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EJ380"/>
    </row>
    <row r="381" spans="12:140" x14ac:dyDescent="0.2">
      <c r="L381"/>
      <c r="M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EJ381"/>
    </row>
    <row r="382" spans="12:140" x14ac:dyDescent="0.2">
      <c r="L382"/>
      <c r="M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  <c r="AS382"/>
      <c r="AT382"/>
      <c r="AU382"/>
      <c r="AV382"/>
      <c r="AW382"/>
      <c r="AX382"/>
      <c r="AY382"/>
      <c r="AZ382"/>
      <c r="BA382"/>
      <c r="BB382"/>
      <c r="BC382"/>
      <c r="BD382"/>
      <c r="BE382"/>
      <c r="BF382"/>
      <c r="BG382"/>
      <c r="BH382"/>
      <c r="BI382"/>
      <c r="BJ382"/>
      <c r="BK382"/>
      <c r="BL382"/>
      <c r="BM382"/>
      <c r="BN382"/>
      <c r="BO382"/>
      <c r="EJ382"/>
    </row>
    <row r="383" spans="12:140" x14ac:dyDescent="0.2">
      <c r="L383"/>
      <c r="M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  <c r="AS383"/>
      <c r="AT383"/>
      <c r="AU383"/>
      <c r="AV383"/>
      <c r="AW383"/>
      <c r="AX383"/>
      <c r="AY383"/>
      <c r="AZ383"/>
      <c r="BA383"/>
      <c r="BB383"/>
      <c r="BC383"/>
      <c r="BD383"/>
      <c r="BE383"/>
      <c r="BF383"/>
      <c r="BG383"/>
      <c r="BH383"/>
      <c r="BI383"/>
      <c r="BJ383"/>
      <c r="BK383"/>
      <c r="BL383"/>
      <c r="BM383"/>
      <c r="BN383"/>
      <c r="BO383"/>
      <c r="EJ383"/>
    </row>
    <row r="384" spans="12:140" x14ac:dyDescent="0.2">
      <c r="L384"/>
      <c r="M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/>
      <c r="AR384"/>
      <c r="AS384"/>
      <c r="AT384"/>
      <c r="AU384"/>
      <c r="AV384"/>
      <c r="AW384"/>
      <c r="AX384"/>
      <c r="AY384"/>
      <c r="AZ384"/>
      <c r="BA384"/>
      <c r="BB384"/>
      <c r="BC384"/>
      <c r="BD384"/>
      <c r="BE384"/>
      <c r="BF384"/>
      <c r="BG384"/>
      <c r="BH384"/>
      <c r="BI384"/>
      <c r="BJ384"/>
      <c r="BK384"/>
      <c r="BL384"/>
      <c r="BM384"/>
      <c r="BN384"/>
      <c r="BO384"/>
      <c r="EJ384"/>
    </row>
    <row r="385" spans="12:140" x14ac:dyDescent="0.2">
      <c r="L385"/>
      <c r="M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/>
      <c r="AR385"/>
      <c r="AS385"/>
      <c r="AT385"/>
      <c r="AU385"/>
      <c r="AV385"/>
      <c r="AW385"/>
      <c r="AX385"/>
      <c r="AY385"/>
      <c r="AZ385"/>
      <c r="BA385"/>
      <c r="BB385"/>
      <c r="BC385"/>
      <c r="BD385"/>
      <c r="BE385"/>
      <c r="BF385"/>
      <c r="BG385"/>
      <c r="BH385"/>
      <c r="BI385"/>
      <c r="BJ385"/>
      <c r="BK385"/>
      <c r="BL385"/>
      <c r="BM385"/>
      <c r="BN385"/>
      <c r="BO385"/>
      <c r="EJ385"/>
    </row>
    <row r="386" spans="12:140" x14ac:dyDescent="0.2">
      <c r="L386"/>
      <c r="M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/>
      <c r="AR386"/>
      <c r="AS386"/>
      <c r="AT386"/>
      <c r="AU386"/>
      <c r="AV386"/>
      <c r="AW386"/>
      <c r="AX386"/>
      <c r="AY386"/>
      <c r="AZ386"/>
      <c r="BA386"/>
      <c r="BB386"/>
      <c r="BC386"/>
      <c r="BD386"/>
      <c r="BE386"/>
      <c r="BF386"/>
      <c r="BG386"/>
      <c r="BH386"/>
      <c r="BI386"/>
      <c r="BJ386"/>
      <c r="BK386"/>
      <c r="BL386"/>
      <c r="BM386"/>
      <c r="BN386"/>
      <c r="BO386"/>
      <c r="EJ386"/>
    </row>
    <row r="387" spans="12:140" x14ac:dyDescent="0.2">
      <c r="L387"/>
      <c r="M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/>
      <c r="AR387"/>
      <c r="AS387"/>
      <c r="AT387"/>
      <c r="AU387"/>
      <c r="AV387"/>
      <c r="AW387"/>
      <c r="AX387"/>
      <c r="AY387"/>
      <c r="AZ387"/>
      <c r="BA387"/>
      <c r="BB387"/>
      <c r="BC387"/>
      <c r="BD387"/>
      <c r="BE387"/>
      <c r="BF387"/>
      <c r="BG387"/>
      <c r="BH387"/>
      <c r="BI387"/>
      <c r="BJ387"/>
      <c r="BK387"/>
      <c r="BL387"/>
      <c r="BM387"/>
      <c r="BN387"/>
      <c r="BO387"/>
      <c r="EJ387"/>
    </row>
    <row r="388" spans="12:140" x14ac:dyDescent="0.2">
      <c r="L388"/>
      <c r="M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/>
      <c r="AR388"/>
      <c r="AS388"/>
      <c r="AT388"/>
      <c r="AU388"/>
      <c r="AV388"/>
      <c r="AW388"/>
      <c r="AX388"/>
      <c r="AY388"/>
      <c r="AZ388"/>
      <c r="BA388"/>
      <c r="BB388"/>
      <c r="BC388"/>
      <c r="BD388"/>
      <c r="BE388"/>
      <c r="BF388"/>
      <c r="BG388"/>
      <c r="BH388"/>
      <c r="BI388"/>
      <c r="BJ388"/>
      <c r="BK388"/>
      <c r="BL388"/>
      <c r="BM388"/>
      <c r="BN388"/>
      <c r="BO388"/>
      <c r="EJ388"/>
    </row>
    <row r="389" spans="12:140" x14ac:dyDescent="0.2">
      <c r="L389"/>
      <c r="M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/>
      <c r="AR389"/>
      <c r="AS389"/>
      <c r="AT389"/>
      <c r="AU389"/>
      <c r="AV389"/>
      <c r="AW389"/>
      <c r="AX389"/>
      <c r="AY389"/>
      <c r="AZ389"/>
      <c r="BA389"/>
      <c r="BB389"/>
      <c r="BC389"/>
      <c r="BD389"/>
      <c r="BE389"/>
      <c r="BF389"/>
      <c r="BG389"/>
      <c r="BH389"/>
      <c r="BI389"/>
      <c r="BJ389"/>
      <c r="BK389"/>
      <c r="BL389"/>
      <c r="BM389"/>
      <c r="BN389"/>
      <c r="BO389"/>
      <c r="EJ389"/>
    </row>
    <row r="390" spans="12:140" x14ac:dyDescent="0.2">
      <c r="L390"/>
      <c r="M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/>
      <c r="AR390"/>
      <c r="AS390"/>
      <c r="AT390"/>
      <c r="AU390"/>
      <c r="AV390"/>
      <c r="AW390"/>
      <c r="AX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O390"/>
      <c r="EJ390"/>
    </row>
    <row r="391" spans="12:140" x14ac:dyDescent="0.2">
      <c r="L391"/>
      <c r="M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/>
      <c r="AR391"/>
      <c r="AS391"/>
      <c r="AT391"/>
      <c r="AU391"/>
      <c r="AV391"/>
      <c r="AW391"/>
      <c r="AX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O391"/>
      <c r="EJ391"/>
    </row>
    <row r="392" spans="12:140" x14ac:dyDescent="0.2">
      <c r="L392"/>
      <c r="M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/>
      <c r="AR392"/>
      <c r="AS392"/>
      <c r="AT392"/>
      <c r="AU392"/>
      <c r="AV392"/>
      <c r="AW392"/>
      <c r="AX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O392"/>
      <c r="EJ392"/>
    </row>
    <row r="393" spans="12:140" x14ac:dyDescent="0.2">
      <c r="L393"/>
      <c r="M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/>
      <c r="AR393"/>
      <c r="AS393"/>
      <c r="AT393"/>
      <c r="AU393"/>
      <c r="AV393"/>
      <c r="AW393"/>
      <c r="AX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O393"/>
      <c r="EJ393"/>
    </row>
    <row r="394" spans="12:140" x14ac:dyDescent="0.2">
      <c r="L394"/>
      <c r="M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/>
      <c r="AR394"/>
      <c r="AS394"/>
      <c r="AT394"/>
      <c r="AU394"/>
      <c r="AV394"/>
      <c r="AW394"/>
      <c r="AX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O394"/>
      <c r="EJ394"/>
    </row>
    <row r="395" spans="12:140" x14ac:dyDescent="0.2">
      <c r="L395"/>
      <c r="M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/>
      <c r="AR395"/>
      <c r="AS395"/>
      <c r="AT395"/>
      <c r="AU395"/>
      <c r="AV395"/>
      <c r="AW395"/>
      <c r="AX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O395"/>
      <c r="EJ395"/>
    </row>
    <row r="396" spans="12:140" x14ac:dyDescent="0.2">
      <c r="L396"/>
      <c r="M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/>
      <c r="AR396"/>
      <c r="AS396"/>
      <c r="AT396"/>
      <c r="AU396"/>
      <c r="AV396"/>
      <c r="AW396"/>
      <c r="AX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O396"/>
      <c r="EJ396"/>
    </row>
    <row r="397" spans="12:140" x14ac:dyDescent="0.2">
      <c r="L397"/>
      <c r="M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O397"/>
      <c r="EJ397"/>
    </row>
    <row r="398" spans="12:140" x14ac:dyDescent="0.2">
      <c r="L398"/>
      <c r="M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/>
      <c r="AR398"/>
      <c r="AS398"/>
      <c r="AT398"/>
      <c r="AU398"/>
      <c r="AV398"/>
      <c r="AW398"/>
      <c r="AX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O398"/>
      <c r="EJ398"/>
    </row>
    <row r="399" spans="12:140" x14ac:dyDescent="0.2">
      <c r="L399"/>
      <c r="M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/>
      <c r="AR399"/>
      <c r="AS399"/>
      <c r="AT399"/>
      <c r="AU399"/>
      <c r="AV399"/>
      <c r="AW399"/>
      <c r="AX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O399"/>
      <c r="EJ399"/>
    </row>
    <row r="400" spans="12:140" x14ac:dyDescent="0.2">
      <c r="L400"/>
      <c r="M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/>
      <c r="AR400"/>
      <c r="AS400"/>
      <c r="AT400"/>
      <c r="AU400"/>
      <c r="AV400"/>
      <c r="AW400"/>
      <c r="AX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O400"/>
      <c r="EJ400"/>
    </row>
    <row r="401" spans="12:140" x14ac:dyDescent="0.2">
      <c r="L401"/>
      <c r="M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/>
      <c r="AR401"/>
      <c r="AS401"/>
      <c r="AT401"/>
      <c r="AU401"/>
      <c r="AV401"/>
      <c r="AW401"/>
      <c r="AX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O401"/>
      <c r="EJ401"/>
    </row>
    <row r="402" spans="12:140" x14ac:dyDescent="0.2">
      <c r="L402"/>
      <c r="M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/>
      <c r="AR402"/>
      <c r="AS402"/>
      <c r="AT402"/>
      <c r="AU402"/>
      <c r="AV402"/>
      <c r="AW402"/>
      <c r="AX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O402"/>
      <c r="EJ402"/>
    </row>
    <row r="403" spans="12:140" x14ac:dyDescent="0.2">
      <c r="L403"/>
      <c r="M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/>
      <c r="AR403"/>
      <c r="AS403"/>
      <c r="AT403"/>
      <c r="AU403"/>
      <c r="AV403"/>
      <c r="AW403"/>
      <c r="AX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O403"/>
      <c r="EJ403"/>
    </row>
    <row r="404" spans="12:140" x14ac:dyDescent="0.2">
      <c r="L404"/>
      <c r="M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/>
      <c r="AR404"/>
      <c r="AS404"/>
      <c r="AT404"/>
      <c r="AU404"/>
      <c r="AV404"/>
      <c r="AW404"/>
      <c r="AX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O404"/>
      <c r="EJ404"/>
    </row>
    <row r="405" spans="12:140" x14ac:dyDescent="0.2">
      <c r="L405"/>
      <c r="M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EJ405"/>
    </row>
    <row r="406" spans="12:140" x14ac:dyDescent="0.2">
      <c r="L406"/>
      <c r="M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/>
      <c r="AR406"/>
      <c r="AS406"/>
      <c r="AT406"/>
      <c r="AU406"/>
      <c r="AV406"/>
      <c r="AW406"/>
      <c r="AX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O406"/>
      <c r="EJ406"/>
    </row>
    <row r="407" spans="12:140" x14ac:dyDescent="0.2">
      <c r="L407"/>
      <c r="M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EJ407"/>
    </row>
    <row r="408" spans="12:140" x14ac:dyDescent="0.2">
      <c r="L408"/>
      <c r="M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/>
      <c r="AR408"/>
      <c r="AS408"/>
      <c r="AT408"/>
      <c r="AU408"/>
      <c r="AV408"/>
      <c r="AW408"/>
      <c r="AX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O408"/>
      <c r="EJ408"/>
    </row>
    <row r="409" spans="12:140" x14ac:dyDescent="0.2">
      <c r="L409"/>
      <c r="M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/>
      <c r="AR409"/>
      <c r="AS409"/>
      <c r="AT409"/>
      <c r="AU409"/>
      <c r="AV409"/>
      <c r="AW409"/>
      <c r="AX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O409"/>
      <c r="EJ409"/>
    </row>
    <row r="410" spans="12:140" x14ac:dyDescent="0.2">
      <c r="L410"/>
      <c r="M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/>
      <c r="AR410"/>
      <c r="AS410"/>
      <c r="AT410"/>
      <c r="AU410"/>
      <c r="AV410"/>
      <c r="AW410"/>
      <c r="AX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O410"/>
      <c r="EJ410"/>
    </row>
    <row r="411" spans="12:140" x14ac:dyDescent="0.2">
      <c r="L411"/>
      <c r="M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/>
      <c r="AR411"/>
      <c r="AS411"/>
      <c r="AT411"/>
      <c r="AU411"/>
      <c r="AV411"/>
      <c r="AW411"/>
      <c r="AX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O411"/>
      <c r="EJ411"/>
    </row>
    <row r="412" spans="12:140" x14ac:dyDescent="0.2">
      <c r="L412"/>
      <c r="M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O412"/>
      <c r="EJ412"/>
    </row>
    <row r="413" spans="12:140" x14ac:dyDescent="0.2">
      <c r="L413"/>
      <c r="M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EJ413"/>
    </row>
    <row r="414" spans="12:140" x14ac:dyDescent="0.2">
      <c r="L414"/>
      <c r="M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EJ414"/>
    </row>
    <row r="415" spans="12:140" x14ac:dyDescent="0.2">
      <c r="L415"/>
      <c r="M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O415"/>
      <c r="EJ415"/>
    </row>
    <row r="416" spans="12:140" x14ac:dyDescent="0.2">
      <c r="L416"/>
      <c r="M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EJ416"/>
    </row>
    <row r="417" spans="12:140" x14ac:dyDescent="0.2">
      <c r="L417"/>
      <c r="M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EJ417"/>
    </row>
    <row r="418" spans="12:140" x14ac:dyDescent="0.2">
      <c r="L418"/>
      <c r="M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EJ418"/>
    </row>
    <row r="419" spans="12:140" x14ac:dyDescent="0.2">
      <c r="L419"/>
      <c r="M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EJ419"/>
    </row>
    <row r="420" spans="12:140" x14ac:dyDescent="0.2">
      <c r="L420"/>
      <c r="M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EJ420"/>
    </row>
    <row r="421" spans="12:140" x14ac:dyDescent="0.2">
      <c r="L421"/>
      <c r="M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EJ421"/>
    </row>
    <row r="422" spans="12:140" x14ac:dyDescent="0.2">
      <c r="L422"/>
      <c r="M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EJ422"/>
    </row>
    <row r="423" spans="12:140" x14ac:dyDescent="0.2">
      <c r="L423"/>
      <c r="M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EJ423"/>
    </row>
    <row r="424" spans="12:140" x14ac:dyDescent="0.2">
      <c r="L424"/>
      <c r="M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EJ424"/>
    </row>
    <row r="425" spans="12:140" x14ac:dyDescent="0.2">
      <c r="L425"/>
      <c r="M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EJ425"/>
    </row>
    <row r="426" spans="12:140" x14ac:dyDescent="0.2">
      <c r="L426"/>
      <c r="M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EJ426"/>
    </row>
    <row r="427" spans="12:140" x14ac:dyDescent="0.2">
      <c r="L427"/>
      <c r="M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EJ427"/>
    </row>
    <row r="428" spans="12:140" x14ac:dyDescent="0.2">
      <c r="L428"/>
      <c r="M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EJ428"/>
    </row>
    <row r="429" spans="12:140" x14ac:dyDescent="0.2">
      <c r="L429"/>
      <c r="M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EJ429"/>
    </row>
    <row r="430" spans="12:140" x14ac:dyDescent="0.2">
      <c r="L430"/>
      <c r="M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EJ430"/>
    </row>
    <row r="431" spans="12:140" x14ac:dyDescent="0.2">
      <c r="L431"/>
      <c r="M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EJ431"/>
    </row>
    <row r="432" spans="12:140" x14ac:dyDescent="0.2">
      <c r="L432"/>
      <c r="M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EJ432"/>
    </row>
    <row r="433" spans="12:140" x14ac:dyDescent="0.2">
      <c r="L433"/>
      <c r="M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EJ433"/>
    </row>
    <row r="434" spans="12:140" x14ac:dyDescent="0.2">
      <c r="L434"/>
      <c r="M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EJ434"/>
    </row>
    <row r="435" spans="12:140" x14ac:dyDescent="0.2">
      <c r="L435"/>
      <c r="M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EJ435"/>
    </row>
    <row r="436" spans="12:140" x14ac:dyDescent="0.2">
      <c r="L436"/>
      <c r="M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EJ436"/>
    </row>
    <row r="437" spans="12:140" x14ac:dyDescent="0.2">
      <c r="L437"/>
      <c r="M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EJ437"/>
    </row>
    <row r="438" spans="12:140" x14ac:dyDescent="0.2">
      <c r="L438"/>
      <c r="M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/>
      <c r="AR438"/>
      <c r="AS438"/>
      <c r="AT438"/>
      <c r="AU438"/>
      <c r="AV438"/>
      <c r="AW438"/>
      <c r="AX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O438"/>
      <c r="EJ438"/>
    </row>
    <row r="439" spans="12:140" x14ac:dyDescent="0.2">
      <c r="L439"/>
      <c r="M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/>
      <c r="AR439"/>
      <c r="AS439"/>
      <c r="AT439"/>
      <c r="AU439"/>
      <c r="AV439"/>
      <c r="AW439"/>
      <c r="AX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O439"/>
      <c r="EJ439"/>
    </row>
    <row r="440" spans="12:140" x14ac:dyDescent="0.2">
      <c r="L440"/>
      <c r="M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/>
      <c r="AR440"/>
      <c r="AS440"/>
      <c r="AT440"/>
      <c r="AU440"/>
      <c r="AV440"/>
      <c r="AW440"/>
      <c r="AX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O440"/>
      <c r="EJ440"/>
    </row>
    <row r="441" spans="12:140" x14ac:dyDescent="0.2">
      <c r="L441"/>
      <c r="M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/>
      <c r="AR441"/>
      <c r="AS441"/>
      <c r="AT441"/>
      <c r="AU441"/>
      <c r="AV441"/>
      <c r="AW441"/>
      <c r="AX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O441"/>
      <c r="EJ441"/>
    </row>
    <row r="442" spans="12:140" x14ac:dyDescent="0.2">
      <c r="L442"/>
      <c r="M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/>
      <c r="AR442"/>
      <c r="AS442"/>
      <c r="AT442"/>
      <c r="AU442"/>
      <c r="AV442"/>
      <c r="AW442"/>
      <c r="AX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O442"/>
      <c r="EJ442"/>
    </row>
    <row r="443" spans="12:140" x14ac:dyDescent="0.2">
      <c r="L443"/>
      <c r="M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/>
      <c r="AR443"/>
      <c r="AS443"/>
      <c r="AT443"/>
      <c r="AU443"/>
      <c r="AV443"/>
      <c r="AW443"/>
      <c r="AX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O443"/>
      <c r="EJ443"/>
    </row>
    <row r="444" spans="12:140" x14ac:dyDescent="0.2">
      <c r="L444"/>
      <c r="M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/>
      <c r="AS444"/>
      <c r="AT444"/>
      <c r="AU444"/>
      <c r="AV444"/>
      <c r="AW444"/>
      <c r="AX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O444"/>
      <c r="EJ444"/>
    </row>
    <row r="445" spans="12:140" x14ac:dyDescent="0.2">
      <c r="L445"/>
      <c r="M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O445"/>
      <c r="EJ445"/>
    </row>
    <row r="446" spans="12:140" x14ac:dyDescent="0.2">
      <c r="L446"/>
      <c r="M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O446"/>
      <c r="EJ446"/>
    </row>
    <row r="447" spans="12:140" x14ac:dyDescent="0.2">
      <c r="L447"/>
      <c r="M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O447"/>
      <c r="EJ447"/>
    </row>
    <row r="448" spans="12:140" x14ac:dyDescent="0.2">
      <c r="L448"/>
      <c r="M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O448"/>
      <c r="EJ448"/>
    </row>
    <row r="449" spans="12:140" x14ac:dyDescent="0.2">
      <c r="L449"/>
      <c r="M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O449"/>
      <c r="EJ449"/>
    </row>
    <row r="450" spans="12:140" x14ac:dyDescent="0.2">
      <c r="L450"/>
      <c r="M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O450"/>
      <c r="EJ450"/>
    </row>
    <row r="451" spans="12:140" x14ac:dyDescent="0.2">
      <c r="L451"/>
      <c r="M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O451"/>
      <c r="EJ451"/>
    </row>
    <row r="452" spans="12:140" x14ac:dyDescent="0.2">
      <c r="L452"/>
      <c r="M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O452"/>
      <c r="EJ452"/>
    </row>
    <row r="453" spans="12:140" x14ac:dyDescent="0.2">
      <c r="L453"/>
      <c r="M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/>
      <c r="AR453"/>
      <c r="AS453"/>
      <c r="AT453"/>
      <c r="AU453"/>
      <c r="AV453"/>
      <c r="AW453"/>
      <c r="AX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O453"/>
      <c r="EJ453"/>
    </row>
    <row r="454" spans="12:140" x14ac:dyDescent="0.2">
      <c r="L454"/>
      <c r="M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/>
      <c r="AR454"/>
      <c r="AS454"/>
      <c r="AT454"/>
      <c r="AU454"/>
      <c r="AV454"/>
      <c r="AW454"/>
      <c r="AX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O454"/>
      <c r="EJ454"/>
    </row>
    <row r="455" spans="12:140" x14ac:dyDescent="0.2">
      <c r="L455"/>
      <c r="M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/>
      <c r="AR455"/>
      <c r="AS455"/>
      <c r="AT455"/>
      <c r="AU455"/>
      <c r="AV455"/>
      <c r="AW455"/>
      <c r="AX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O455"/>
      <c r="EJ455"/>
    </row>
    <row r="456" spans="12:140" x14ac:dyDescent="0.2">
      <c r="L456"/>
      <c r="M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/>
      <c r="AR456"/>
      <c r="AS456"/>
      <c r="AT456"/>
      <c r="AU456"/>
      <c r="AV456"/>
      <c r="AW456"/>
      <c r="AX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O456"/>
      <c r="EJ456"/>
    </row>
    <row r="457" spans="12:140" x14ac:dyDescent="0.2">
      <c r="L457"/>
      <c r="M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/>
      <c r="AR457"/>
      <c r="AS457"/>
      <c r="AT457"/>
      <c r="AU457"/>
      <c r="AV457"/>
      <c r="AW457"/>
      <c r="AX457"/>
      <c r="AY457"/>
      <c r="AZ457"/>
      <c r="BA457"/>
      <c r="BB457"/>
      <c r="BC457"/>
      <c r="BD457"/>
      <c r="BE457"/>
      <c r="BF457"/>
      <c r="BG457"/>
      <c r="BH457"/>
      <c r="BI457"/>
      <c r="BJ457"/>
      <c r="BK457"/>
      <c r="BL457"/>
      <c r="BM457"/>
      <c r="BN457"/>
      <c r="BO457"/>
      <c r="EJ457"/>
    </row>
    <row r="458" spans="12:140" x14ac:dyDescent="0.2">
      <c r="L458"/>
      <c r="M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/>
      <c r="AR458"/>
      <c r="AS458"/>
      <c r="AT458"/>
      <c r="AU458"/>
      <c r="AV458"/>
      <c r="AW458"/>
      <c r="AX458"/>
      <c r="AY458"/>
      <c r="AZ458"/>
      <c r="BA458"/>
      <c r="BB458"/>
      <c r="BC458"/>
      <c r="BD458"/>
      <c r="BE458"/>
      <c r="BF458"/>
      <c r="BG458"/>
      <c r="BH458"/>
      <c r="BI458"/>
      <c r="BJ458"/>
      <c r="BK458"/>
      <c r="BL458"/>
      <c r="BM458"/>
      <c r="BN458"/>
      <c r="BO458"/>
      <c r="EJ458"/>
    </row>
    <row r="459" spans="12:140" x14ac:dyDescent="0.2">
      <c r="L459"/>
      <c r="M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EJ459"/>
    </row>
    <row r="460" spans="12:140" x14ac:dyDescent="0.2">
      <c r="L460"/>
      <c r="M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/>
      <c r="AR460"/>
      <c r="AS460"/>
      <c r="AT460"/>
      <c r="AU460"/>
      <c r="AV460"/>
      <c r="AW460"/>
      <c r="AX460"/>
      <c r="AY460"/>
      <c r="AZ460"/>
      <c r="BA460"/>
      <c r="BB460"/>
      <c r="BC460"/>
      <c r="BD460"/>
      <c r="BE460"/>
      <c r="BF460"/>
      <c r="BG460"/>
      <c r="BH460"/>
      <c r="BI460"/>
      <c r="BJ460"/>
      <c r="BK460"/>
      <c r="BL460"/>
      <c r="BM460"/>
      <c r="BN460"/>
      <c r="BO460"/>
      <c r="EJ460"/>
    </row>
    <row r="461" spans="12:140" x14ac:dyDescent="0.2">
      <c r="L461"/>
      <c r="M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/>
      <c r="AR461"/>
      <c r="AS461"/>
      <c r="AT461"/>
      <c r="AU461"/>
      <c r="AV461"/>
      <c r="AW461"/>
      <c r="AX461"/>
      <c r="AY461"/>
      <c r="AZ461"/>
      <c r="BA461"/>
      <c r="BB461"/>
      <c r="BC461"/>
      <c r="BD461"/>
      <c r="BE461"/>
      <c r="BF461"/>
      <c r="BG461"/>
      <c r="BH461"/>
      <c r="BI461"/>
      <c r="BJ461"/>
      <c r="BK461"/>
      <c r="BL461"/>
      <c r="BM461"/>
      <c r="BN461"/>
      <c r="BO461"/>
      <c r="EJ461"/>
    </row>
    <row r="462" spans="12:140" x14ac:dyDescent="0.2">
      <c r="L462"/>
      <c r="M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/>
      <c r="AR462"/>
      <c r="AS462"/>
      <c r="AT462"/>
      <c r="AU462"/>
      <c r="AV462"/>
      <c r="AW462"/>
      <c r="AX462"/>
      <c r="AY462"/>
      <c r="AZ462"/>
      <c r="BA462"/>
      <c r="BB462"/>
      <c r="BC462"/>
      <c r="BD462"/>
      <c r="BE462"/>
      <c r="BF462"/>
      <c r="BG462"/>
      <c r="BH462"/>
      <c r="BI462"/>
      <c r="BJ462"/>
      <c r="BK462"/>
      <c r="BL462"/>
      <c r="BM462"/>
      <c r="BN462"/>
      <c r="BO462"/>
      <c r="EJ462"/>
    </row>
    <row r="463" spans="12:140" x14ac:dyDescent="0.2">
      <c r="L463"/>
      <c r="M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/>
      <c r="AR463"/>
      <c r="AS463"/>
      <c r="AT463"/>
      <c r="AU463"/>
      <c r="AV463"/>
      <c r="AW463"/>
      <c r="AX463"/>
      <c r="AY463"/>
      <c r="AZ463"/>
      <c r="BA463"/>
      <c r="BB463"/>
      <c r="BC463"/>
      <c r="BD463"/>
      <c r="BE463"/>
      <c r="BF463"/>
      <c r="BG463"/>
      <c r="BH463"/>
      <c r="BI463"/>
      <c r="BJ463"/>
      <c r="BK463"/>
      <c r="BL463"/>
      <c r="BM463"/>
      <c r="BN463"/>
      <c r="BO463"/>
      <c r="EJ463"/>
    </row>
    <row r="464" spans="12:140" x14ac:dyDescent="0.2">
      <c r="L464"/>
      <c r="M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/>
      <c r="AR464"/>
      <c r="AS464"/>
      <c r="AT464"/>
      <c r="AU464"/>
      <c r="AV464"/>
      <c r="AW464"/>
      <c r="AX464"/>
      <c r="AY464"/>
      <c r="AZ464"/>
      <c r="BA464"/>
      <c r="BB464"/>
      <c r="BC464"/>
      <c r="BD464"/>
      <c r="BE464"/>
      <c r="BF464"/>
      <c r="BG464"/>
      <c r="BH464"/>
      <c r="BI464"/>
      <c r="BJ464"/>
      <c r="BK464"/>
      <c r="BL464"/>
      <c r="BM464"/>
      <c r="BN464"/>
      <c r="BO464"/>
      <c r="EJ464"/>
    </row>
    <row r="465" spans="12:140" x14ac:dyDescent="0.2">
      <c r="L465"/>
      <c r="M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  <c r="BI465"/>
      <c r="BJ465"/>
      <c r="BK465"/>
      <c r="BL465"/>
      <c r="BM465"/>
      <c r="BN465"/>
      <c r="BO465"/>
      <c r="EJ465"/>
    </row>
    <row r="466" spans="12:140" x14ac:dyDescent="0.2">
      <c r="L466"/>
      <c r="M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/>
      <c r="AR466"/>
      <c r="AS466"/>
      <c r="AT466"/>
      <c r="AU466"/>
      <c r="AV466"/>
      <c r="AW466"/>
      <c r="AX466"/>
      <c r="AY466"/>
      <c r="AZ466"/>
      <c r="BA466"/>
      <c r="BB466"/>
      <c r="BC466"/>
      <c r="BD466"/>
      <c r="BE466"/>
      <c r="BF466"/>
      <c r="BG466"/>
      <c r="BH466"/>
      <c r="BI466"/>
      <c r="BJ466"/>
      <c r="BK466"/>
      <c r="BL466"/>
      <c r="BM466"/>
      <c r="BN466"/>
      <c r="BO466"/>
      <c r="EJ466"/>
    </row>
    <row r="467" spans="12:140" x14ac:dyDescent="0.2">
      <c r="L467"/>
      <c r="M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  <c r="BI467"/>
      <c r="BJ467"/>
      <c r="BK467"/>
      <c r="BL467"/>
      <c r="BM467"/>
      <c r="BN467"/>
      <c r="BO467"/>
      <c r="EJ467"/>
    </row>
    <row r="468" spans="12:140" x14ac:dyDescent="0.2">
      <c r="L468"/>
      <c r="M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  <c r="BI468"/>
      <c r="BJ468"/>
      <c r="BK468"/>
      <c r="BL468"/>
      <c r="BM468"/>
      <c r="BN468"/>
      <c r="BO468"/>
      <c r="EJ468"/>
    </row>
    <row r="469" spans="12:140" x14ac:dyDescent="0.2">
      <c r="L469"/>
      <c r="M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  <c r="BI469"/>
      <c r="BJ469"/>
      <c r="BK469"/>
      <c r="BL469"/>
      <c r="BM469"/>
      <c r="BN469"/>
      <c r="BO469"/>
      <c r="EJ469"/>
    </row>
    <row r="470" spans="12:140" x14ac:dyDescent="0.2">
      <c r="L470"/>
      <c r="M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  <c r="BI470"/>
      <c r="BJ470"/>
      <c r="BK470"/>
      <c r="BL470"/>
      <c r="BM470"/>
      <c r="BN470"/>
      <c r="BO470"/>
      <c r="EJ470"/>
    </row>
    <row r="471" spans="12:140" x14ac:dyDescent="0.2">
      <c r="L471"/>
      <c r="M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  <c r="BI471"/>
      <c r="BJ471"/>
      <c r="BK471"/>
      <c r="BL471"/>
      <c r="BM471"/>
      <c r="BN471"/>
      <c r="BO471"/>
      <c r="EJ471"/>
    </row>
    <row r="472" spans="12:140" x14ac:dyDescent="0.2">
      <c r="L472"/>
      <c r="M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  <c r="BI472"/>
      <c r="BJ472"/>
      <c r="BK472"/>
      <c r="BL472"/>
      <c r="BM472"/>
      <c r="BN472"/>
      <c r="BO472"/>
      <c r="EJ472"/>
    </row>
    <row r="473" spans="12:140" x14ac:dyDescent="0.2">
      <c r="L473"/>
      <c r="M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  <c r="BI473"/>
      <c r="BJ473"/>
      <c r="BK473"/>
      <c r="BL473"/>
      <c r="BM473"/>
      <c r="BN473"/>
      <c r="BO473"/>
      <c r="EJ473"/>
    </row>
    <row r="474" spans="12:140" x14ac:dyDescent="0.2">
      <c r="L474"/>
      <c r="M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  <c r="BI474"/>
      <c r="BJ474"/>
      <c r="BK474"/>
      <c r="BL474"/>
      <c r="BM474"/>
      <c r="BN474"/>
      <c r="BO474"/>
      <c r="EJ474"/>
    </row>
    <row r="475" spans="12:140" x14ac:dyDescent="0.2">
      <c r="L475"/>
      <c r="M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  <c r="BI475"/>
      <c r="BJ475"/>
      <c r="BK475"/>
      <c r="BL475"/>
      <c r="BM475"/>
      <c r="BN475"/>
      <c r="BO475"/>
      <c r="EJ475"/>
    </row>
    <row r="476" spans="12:140" x14ac:dyDescent="0.2">
      <c r="L476"/>
      <c r="M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  <c r="BI476"/>
      <c r="BJ476"/>
      <c r="BK476"/>
      <c r="BL476"/>
      <c r="BM476"/>
      <c r="BN476"/>
      <c r="BO476"/>
      <c r="EJ476"/>
    </row>
    <row r="477" spans="12:140" x14ac:dyDescent="0.2">
      <c r="L477"/>
      <c r="M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  <c r="BI477"/>
      <c r="BJ477"/>
      <c r="BK477"/>
      <c r="BL477"/>
      <c r="BM477"/>
      <c r="BN477"/>
      <c r="BO477"/>
      <c r="EJ477"/>
    </row>
    <row r="478" spans="12:140" x14ac:dyDescent="0.2">
      <c r="L478"/>
      <c r="M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/>
      <c r="AR478"/>
      <c r="AS478"/>
      <c r="AT478"/>
      <c r="AU478"/>
      <c r="AV478"/>
      <c r="AW478"/>
      <c r="AX478"/>
      <c r="AY478"/>
      <c r="AZ478"/>
      <c r="BA478"/>
      <c r="BB478"/>
      <c r="BC478"/>
      <c r="BD478"/>
      <c r="BE478"/>
      <c r="BF478"/>
      <c r="BG478"/>
      <c r="BH478"/>
      <c r="BI478"/>
      <c r="BJ478"/>
      <c r="BK478"/>
      <c r="BL478"/>
      <c r="BM478"/>
      <c r="BN478"/>
      <c r="BO478"/>
      <c r="EJ478"/>
    </row>
    <row r="479" spans="12:140" x14ac:dyDescent="0.2">
      <c r="L479"/>
      <c r="M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  <c r="BI479"/>
      <c r="BJ479"/>
      <c r="BK479"/>
      <c r="BL479"/>
      <c r="BM479"/>
      <c r="BN479"/>
      <c r="BO479"/>
      <c r="EJ479"/>
    </row>
    <row r="480" spans="12:140" x14ac:dyDescent="0.2">
      <c r="L480"/>
      <c r="M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  <c r="BI480"/>
      <c r="BJ480"/>
      <c r="BK480"/>
      <c r="BL480"/>
      <c r="BM480"/>
      <c r="BN480"/>
      <c r="BO480"/>
      <c r="EJ480"/>
    </row>
    <row r="481" spans="12:140" x14ac:dyDescent="0.2">
      <c r="L481"/>
      <c r="M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  <c r="BI481"/>
      <c r="BJ481"/>
      <c r="BK481"/>
      <c r="BL481"/>
      <c r="BM481"/>
      <c r="BN481"/>
      <c r="BO481"/>
      <c r="EJ481"/>
    </row>
    <row r="482" spans="12:140" x14ac:dyDescent="0.2">
      <c r="L482"/>
      <c r="M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  <c r="BI482"/>
      <c r="BJ482"/>
      <c r="BK482"/>
      <c r="BL482"/>
      <c r="BM482"/>
      <c r="BN482"/>
      <c r="BO482"/>
      <c r="EJ482"/>
    </row>
    <row r="483" spans="12:140" x14ac:dyDescent="0.2">
      <c r="L483"/>
      <c r="M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  <c r="BI483"/>
      <c r="BJ483"/>
      <c r="BK483"/>
      <c r="BL483"/>
      <c r="BM483"/>
      <c r="BN483"/>
      <c r="BO483"/>
      <c r="EJ483"/>
    </row>
    <row r="484" spans="12:140" x14ac:dyDescent="0.2">
      <c r="L484"/>
      <c r="M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  <c r="BI484"/>
      <c r="BJ484"/>
      <c r="BK484"/>
      <c r="BL484"/>
      <c r="BM484"/>
      <c r="BN484"/>
      <c r="BO484"/>
      <c r="EJ484"/>
    </row>
    <row r="485" spans="12:140" x14ac:dyDescent="0.2">
      <c r="L485"/>
      <c r="M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  <c r="BI485"/>
      <c r="BJ485"/>
      <c r="BK485"/>
      <c r="BL485"/>
      <c r="BM485"/>
      <c r="BN485"/>
      <c r="BO485"/>
      <c r="EJ485"/>
    </row>
    <row r="486" spans="12:140" x14ac:dyDescent="0.2">
      <c r="L486"/>
      <c r="M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  <c r="BI486"/>
      <c r="BJ486"/>
      <c r="BK486"/>
      <c r="BL486"/>
      <c r="BM486"/>
      <c r="BN486"/>
      <c r="BO486"/>
      <c r="EJ486"/>
    </row>
    <row r="487" spans="12:140" x14ac:dyDescent="0.2">
      <c r="L487"/>
      <c r="M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  <c r="BI487"/>
      <c r="BJ487"/>
      <c r="BK487"/>
      <c r="BL487"/>
      <c r="BM487"/>
      <c r="BN487"/>
      <c r="BO487"/>
      <c r="EJ487"/>
    </row>
    <row r="488" spans="12:140" x14ac:dyDescent="0.2">
      <c r="L488"/>
      <c r="M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  <c r="BI488"/>
      <c r="BJ488"/>
      <c r="BK488"/>
      <c r="BL488"/>
      <c r="BM488"/>
      <c r="BN488"/>
      <c r="BO488"/>
      <c r="EJ488"/>
    </row>
    <row r="489" spans="12:140" x14ac:dyDescent="0.2">
      <c r="L489"/>
      <c r="M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  <c r="BI489"/>
      <c r="BJ489"/>
      <c r="BK489"/>
      <c r="BL489"/>
      <c r="BM489"/>
      <c r="BN489"/>
      <c r="BO489"/>
      <c r="EJ489"/>
    </row>
    <row r="490" spans="12:140" x14ac:dyDescent="0.2">
      <c r="L490"/>
      <c r="M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  <c r="BI490"/>
      <c r="BJ490"/>
      <c r="BK490"/>
      <c r="BL490"/>
      <c r="BM490"/>
      <c r="BN490"/>
      <c r="BO490"/>
      <c r="EJ490"/>
    </row>
    <row r="491" spans="12:140" x14ac:dyDescent="0.2">
      <c r="L491"/>
      <c r="M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/>
      <c r="AR491"/>
      <c r="AS491"/>
      <c r="AT491"/>
      <c r="AU491"/>
      <c r="AV491"/>
      <c r="AW491"/>
      <c r="AX491"/>
      <c r="AY491"/>
      <c r="AZ491"/>
      <c r="BA491"/>
      <c r="BB491"/>
      <c r="BC491"/>
      <c r="BD491"/>
      <c r="BE491"/>
      <c r="BF491"/>
      <c r="BG491"/>
      <c r="BH491"/>
      <c r="BI491"/>
      <c r="BJ491"/>
      <c r="BK491"/>
      <c r="BL491"/>
      <c r="BM491"/>
      <c r="BN491"/>
      <c r="BO491"/>
      <c r="EJ491"/>
    </row>
    <row r="492" spans="12:140" x14ac:dyDescent="0.2">
      <c r="L492"/>
      <c r="M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  <c r="BI492"/>
      <c r="BJ492"/>
      <c r="BK492"/>
      <c r="BL492"/>
      <c r="BM492"/>
      <c r="BN492"/>
      <c r="BO492"/>
      <c r="EJ492"/>
    </row>
    <row r="493" spans="12:140" x14ac:dyDescent="0.2">
      <c r="L493"/>
      <c r="M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/>
      <c r="AR493"/>
      <c r="AS493"/>
      <c r="AT493"/>
      <c r="AU493"/>
      <c r="AV493"/>
      <c r="AW493"/>
      <c r="AX493"/>
      <c r="AY493"/>
      <c r="AZ493"/>
      <c r="BA493"/>
      <c r="BB493"/>
      <c r="BC493"/>
      <c r="BD493"/>
      <c r="BE493"/>
      <c r="BF493"/>
      <c r="BG493"/>
      <c r="BH493"/>
      <c r="BI493"/>
      <c r="BJ493"/>
      <c r="BK493"/>
      <c r="BL493"/>
      <c r="BM493"/>
      <c r="BN493"/>
      <c r="BO493"/>
      <c r="EJ493"/>
    </row>
    <row r="494" spans="12:140" x14ac:dyDescent="0.2">
      <c r="L494"/>
      <c r="M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/>
      <c r="AR494"/>
      <c r="AS494"/>
      <c r="AT494"/>
      <c r="AU494"/>
      <c r="AV494"/>
      <c r="AW494"/>
      <c r="AX494"/>
      <c r="AY494"/>
      <c r="AZ494"/>
      <c r="BA494"/>
      <c r="BB494"/>
      <c r="BC494"/>
      <c r="BD494"/>
      <c r="BE494"/>
      <c r="BF494"/>
      <c r="BG494"/>
      <c r="BH494"/>
      <c r="BI494"/>
      <c r="BJ494"/>
      <c r="BK494"/>
      <c r="BL494"/>
      <c r="BM494"/>
      <c r="BN494"/>
      <c r="BO494"/>
      <c r="EJ494"/>
    </row>
    <row r="495" spans="12:140" x14ac:dyDescent="0.2">
      <c r="L495"/>
      <c r="M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  <c r="BI495"/>
      <c r="BJ495"/>
      <c r="BK495"/>
      <c r="BL495"/>
      <c r="BM495"/>
      <c r="BN495"/>
      <c r="BO495"/>
      <c r="EJ495"/>
    </row>
    <row r="496" spans="12:140" x14ac:dyDescent="0.2">
      <c r="L496"/>
      <c r="M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  <c r="BI496"/>
      <c r="BJ496"/>
      <c r="BK496"/>
      <c r="BL496"/>
      <c r="BM496"/>
      <c r="BN496"/>
      <c r="BO496"/>
      <c r="EJ496"/>
    </row>
    <row r="497" spans="12:140" x14ac:dyDescent="0.2">
      <c r="L497"/>
      <c r="M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  <c r="BI497"/>
      <c r="BJ497"/>
      <c r="BK497"/>
      <c r="BL497"/>
      <c r="BM497"/>
      <c r="BN497"/>
      <c r="BO497"/>
      <c r="EJ497"/>
    </row>
    <row r="498" spans="12:140" x14ac:dyDescent="0.2">
      <c r="L498"/>
      <c r="M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  <c r="BI498"/>
      <c r="BJ498"/>
      <c r="BK498"/>
      <c r="BL498"/>
      <c r="BM498"/>
      <c r="BN498"/>
      <c r="BO498"/>
      <c r="EJ498"/>
    </row>
    <row r="499" spans="12:140" x14ac:dyDescent="0.2">
      <c r="L499"/>
      <c r="M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/>
      <c r="BA499"/>
      <c r="BB499"/>
      <c r="BC499"/>
      <c r="BD499"/>
      <c r="BE499"/>
      <c r="BF499"/>
      <c r="BG499"/>
      <c r="BH499"/>
      <c r="BI499"/>
      <c r="BJ499"/>
      <c r="BK499"/>
      <c r="BL499"/>
      <c r="BM499"/>
      <c r="BN499"/>
      <c r="BO499"/>
      <c r="EJ499"/>
    </row>
    <row r="500" spans="12:140" x14ac:dyDescent="0.2">
      <c r="L500"/>
      <c r="M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  <c r="BI500"/>
      <c r="BJ500"/>
      <c r="BK500"/>
      <c r="BL500"/>
      <c r="BM500"/>
      <c r="BN500"/>
      <c r="BO500"/>
      <c r="EJ500"/>
    </row>
    <row r="501" spans="12:140" x14ac:dyDescent="0.2">
      <c r="L501"/>
      <c r="M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/>
      <c r="AR501"/>
      <c r="AS501"/>
      <c r="AT501"/>
      <c r="AU501"/>
      <c r="AV501"/>
      <c r="AW501"/>
      <c r="AX501"/>
      <c r="AY501"/>
      <c r="AZ501"/>
      <c r="BA501"/>
      <c r="BB501"/>
      <c r="BC501"/>
      <c r="BD501"/>
      <c r="BE501"/>
      <c r="BF501"/>
      <c r="BG501"/>
      <c r="BH501"/>
      <c r="BI501"/>
      <c r="BJ501"/>
      <c r="BK501"/>
      <c r="BL501"/>
      <c r="BM501"/>
      <c r="BN501"/>
      <c r="BO501"/>
      <c r="EJ501"/>
    </row>
    <row r="502" spans="12:140" x14ac:dyDescent="0.2">
      <c r="L502"/>
      <c r="M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  <c r="BI502"/>
      <c r="BJ502"/>
      <c r="BK502"/>
      <c r="BL502"/>
      <c r="BM502"/>
      <c r="BN502"/>
      <c r="BO502"/>
      <c r="EJ502"/>
    </row>
    <row r="503" spans="12:140" x14ac:dyDescent="0.2">
      <c r="L503"/>
      <c r="M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/>
      <c r="AR503"/>
      <c r="AS503"/>
      <c r="AT503"/>
      <c r="AU503"/>
      <c r="AV503"/>
      <c r="AW503"/>
      <c r="AX503"/>
      <c r="AY503"/>
      <c r="AZ503"/>
      <c r="BA503"/>
      <c r="BB503"/>
      <c r="BC503"/>
      <c r="BD503"/>
      <c r="BE503"/>
      <c r="BF503"/>
      <c r="BG503"/>
      <c r="BH503"/>
      <c r="BI503"/>
      <c r="BJ503"/>
      <c r="BK503"/>
      <c r="BL503"/>
      <c r="BM503"/>
      <c r="BN503"/>
      <c r="BO503"/>
      <c r="EJ503"/>
    </row>
    <row r="504" spans="12:140" x14ac:dyDescent="0.2">
      <c r="L504"/>
      <c r="M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/>
      <c r="AR504"/>
      <c r="AS504"/>
      <c r="AT504"/>
      <c r="AU504"/>
      <c r="AV504"/>
      <c r="AW504"/>
      <c r="AX504"/>
      <c r="AY504"/>
      <c r="AZ504"/>
      <c r="BA504"/>
      <c r="BB504"/>
      <c r="BC504"/>
      <c r="BD504"/>
      <c r="BE504"/>
      <c r="BF504"/>
      <c r="BG504"/>
      <c r="BH504"/>
      <c r="BI504"/>
      <c r="BJ504"/>
      <c r="BK504"/>
      <c r="BL504"/>
      <c r="BM504"/>
      <c r="BN504"/>
      <c r="BO504"/>
      <c r="EJ504"/>
    </row>
    <row r="505" spans="12:140" x14ac:dyDescent="0.2">
      <c r="L505"/>
      <c r="M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/>
      <c r="AR505"/>
      <c r="AS505"/>
      <c r="AT505"/>
      <c r="AU505"/>
      <c r="AV505"/>
      <c r="AW505"/>
      <c r="AX505"/>
      <c r="AY505"/>
      <c r="AZ505"/>
      <c r="BA505"/>
      <c r="BB505"/>
      <c r="BC505"/>
      <c r="BD505"/>
      <c r="BE505"/>
      <c r="BF505"/>
      <c r="BG505"/>
      <c r="BH505"/>
      <c r="BI505"/>
      <c r="BJ505"/>
      <c r="BK505"/>
      <c r="BL505"/>
      <c r="BM505"/>
      <c r="BN505"/>
      <c r="BO505"/>
      <c r="EJ505"/>
    </row>
    <row r="506" spans="12:140" x14ac:dyDescent="0.2">
      <c r="L506"/>
      <c r="M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  <c r="BI506"/>
      <c r="BJ506"/>
      <c r="BK506"/>
      <c r="BL506"/>
      <c r="BM506"/>
      <c r="BN506"/>
      <c r="BO506"/>
      <c r="EJ506"/>
    </row>
    <row r="507" spans="12:140" x14ac:dyDescent="0.2">
      <c r="L507"/>
      <c r="M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/>
      <c r="AR507"/>
      <c r="AS507"/>
      <c r="AT507"/>
      <c r="AU507"/>
      <c r="AV507"/>
      <c r="AW507"/>
      <c r="AX507"/>
      <c r="AY507"/>
      <c r="AZ507"/>
      <c r="BA507"/>
      <c r="BB507"/>
      <c r="BC507"/>
      <c r="BD507"/>
      <c r="BE507"/>
      <c r="BF507"/>
      <c r="BG507"/>
      <c r="BH507"/>
      <c r="BI507"/>
      <c r="BJ507"/>
      <c r="BK507"/>
      <c r="BL507"/>
      <c r="BM507"/>
      <c r="BN507"/>
      <c r="BO507"/>
      <c r="EJ507"/>
    </row>
    <row r="508" spans="12:140" x14ac:dyDescent="0.2">
      <c r="L508"/>
      <c r="M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  <c r="BI508"/>
      <c r="BJ508"/>
      <c r="BK508"/>
      <c r="BL508"/>
      <c r="BM508"/>
      <c r="BN508"/>
      <c r="BO508"/>
      <c r="EJ508"/>
    </row>
    <row r="509" spans="12:140" x14ac:dyDescent="0.2">
      <c r="L509"/>
      <c r="M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/>
      <c r="AR509"/>
      <c r="AS509"/>
      <c r="AT509"/>
      <c r="AU509"/>
      <c r="AV509"/>
      <c r="AW509"/>
      <c r="AX509"/>
      <c r="AY509"/>
      <c r="AZ509"/>
      <c r="BA509"/>
      <c r="BB509"/>
      <c r="BC509"/>
      <c r="BD509"/>
      <c r="BE509"/>
      <c r="BF509"/>
      <c r="BG509"/>
      <c r="BH509"/>
      <c r="BI509"/>
      <c r="BJ509"/>
      <c r="BK509"/>
      <c r="BL509"/>
      <c r="BM509"/>
      <c r="BN509"/>
      <c r="BO509"/>
      <c r="EJ509"/>
    </row>
    <row r="510" spans="12:140" x14ac:dyDescent="0.2">
      <c r="L510"/>
      <c r="M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  <c r="BI510"/>
      <c r="BJ510"/>
      <c r="BK510"/>
      <c r="BL510"/>
      <c r="BM510"/>
      <c r="BN510"/>
      <c r="BO510"/>
      <c r="EJ510"/>
    </row>
    <row r="511" spans="12:140" x14ac:dyDescent="0.2">
      <c r="L511"/>
      <c r="M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  <c r="AS511"/>
      <c r="AT511"/>
      <c r="AU511"/>
      <c r="AV511"/>
      <c r="AW511"/>
      <c r="AX511"/>
      <c r="AY511"/>
      <c r="AZ511"/>
      <c r="BA511"/>
      <c r="BB511"/>
      <c r="BC511"/>
      <c r="BD511"/>
      <c r="BE511"/>
      <c r="BF511"/>
      <c r="BG511"/>
      <c r="BH511"/>
      <c r="BI511"/>
      <c r="BJ511"/>
      <c r="BK511"/>
      <c r="BL511"/>
      <c r="BM511"/>
      <c r="BN511"/>
      <c r="BO511"/>
      <c r="EJ511"/>
    </row>
    <row r="512" spans="12:140" x14ac:dyDescent="0.2">
      <c r="L512"/>
      <c r="M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/>
      <c r="AR512"/>
      <c r="AS512"/>
      <c r="AT512"/>
      <c r="AU512"/>
      <c r="AV512"/>
      <c r="AW512"/>
      <c r="AX512"/>
      <c r="AY512"/>
      <c r="AZ512"/>
      <c r="BA512"/>
      <c r="BB512"/>
      <c r="BC512"/>
      <c r="BD512"/>
      <c r="BE512"/>
      <c r="BF512"/>
      <c r="BG512"/>
      <c r="BH512"/>
      <c r="BI512"/>
      <c r="BJ512"/>
      <c r="BK512"/>
      <c r="BL512"/>
      <c r="BM512"/>
      <c r="BN512"/>
      <c r="BO512"/>
      <c r="EJ512"/>
    </row>
    <row r="513" spans="12:140" x14ac:dyDescent="0.2">
      <c r="L513"/>
      <c r="M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/>
      <c r="AR513"/>
      <c r="AS513"/>
      <c r="AT513"/>
      <c r="AU513"/>
      <c r="AV513"/>
      <c r="AW513"/>
      <c r="AX513"/>
      <c r="AY513"/>
      <c r="AZ513"/>
      <c r="BA513"/>
      <c r="BB513"/>
      <c r="BC513"/>
      <c r="BD513"/>
      <c r="BE513"/>
      <c r="BF513"/>
      <c r="BG513"/>
      <c r="BH513"/>
      <c r="BI513"/>
      <c r="BJ513"/>
      <c r="BK513"/>
      <c r="BL513"/>
      <c r="BM513"/>
      <c r="BN513"/>
      <c r="BO513"/>
      <c r="EJ513"/>
    </row>
    <row r="514" spans="12:140" x14ac:dyDescent="0.2">
      <c r="L514"/>
      <c r="M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/>
      <c r="AR514"/>
      <c r="AS514"/>
      <c r="AT514"/>
      <c r="AU514"/>
      <c r="AV514"/>
      <c r="AW514"/>
      <c r="AX514"/>
      <c r="AY514"/>
      <c r="AZ514"/>
      <c r="BA514"/>
      <c r="BB514"/>
      <c r="BC514"/>
      <c r="BD514"/>
      <c r="BE514"/>
      <c r="BF514"/>
      <c r="BG514"/>
      <c r="BH514"/>
      <c r="BI514"/>
      <c r="BJ514"/>
      <c r="BK514"/>
      <c r="BL514"/>
      <c r="BM514"/>
      <c r="BN514"/>
      <c r="BO514"/>
      <c r="EJ514"/>
    </row>
    <row r="515" spans="12:140" x14ac:dyDescent="0.2">
      <c r="L515"/>
      <c r="M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/>
      <c r="AR515"/>
      <c r="AS515"/>
      <c r="AT515"/>
      <c r="AU515"/>
      <c r="AV515"/>
      <c r="AW515"/>
      <c r="AX515"/>
      <c r="AY515"/>
      <c r="AZ515"/>
      <c r="BA515"/>
      <c r="BB515"/>
      <c r="BC515"/>
      <c r="BD515"/>
      <c r="BE515"/>
      <c r="BF515"/>
      <c r="BG515"/>
      <c r="BH515"/>
      <c r="BI515"/>
      <c r="BJ515"/>
      <c r="BK515"/>
      <c r="BL515"/>
      <c r="BM515"/>
      <c r="BN515"/>
      <c r="BO515"/>
      <c r="EJ515"/>
    </row>
    <row r="516" spans="12:140" x14ac:dyDescent="0.2">
      <c r="L516"/>
      <c r="M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  <c r="BI516"/>
      <c r="BJ516"/>
      <c r="BK516"/>
      <c r="BL516"/>
      <c r="BM516"/>
      <c r="BN516"/>
      <c r="BO516"/>
      <c r="EJ516"/>
    </row>
    <row r="517" spans="12:140" x14ac:dyDescent="0.2">
      <c r="L517"/>
      <c r="M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/>
      <c r="AR517"/>
      <c r="AS517"/>
      <c r="AT517"/>
      <c r="AU517"/>
      <c r="AV517"/>
      <c r="AW517"/>
      <c r="AX517"/>
      <c r="AY517"/>
      <c r="AZ517"/>
      <c r="BA517"/>
      <c r="BB517"/>
      <c r="BC517"/>
      <c r="BD517"/>
      <c r="BE517"/>
      <c r="BF517"/>
      <c r="BG517"/>
      <c r="BH517"/>
      <c r="BI517"/>
      <c r="BJ517"/>
      <c r="BK517"/>
      <c r="BL517"/>
      <c r="BM517"/>
      <c r="BN517"/>
      <c r="BO517"/>
      <c r="EJ517"/>
    </row>
    <row r="518" spans="12:140" x14ac:dyDescent="0.2">
      <c r="L518"/>
      <c r="M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/>
      <c r="AR518"/>
      <c r="AS518"/>
      <c r="AT518"/>
      <c r="AU518"/>
      <c r="AV518"/>
      <c r="AW518"/>
      <c r="AX518"/>
      <c r="AY518"/>
      <c r="AZ518"/>
      <c r="BA518"/>
      <c r="BB518"/>
      <c r="BC518"/>
      <c r="BD518"/>
      <c r="BE518"/>
      <c r="BF518"/>
      <c r="BG518"/>
      <c r="BH518"/>
      <c r="BI518"/>
      <c r="BJ518"/>
      <c r="BK518"/>
      <c r="BL518"/>
      <c r="BM518"/>
      <c r="BN518"/>
      <c r="BO518"/>
      <c r="EJ518"/>
    </row>
    <row r="519" spans="12:140" x14ac:dyDescent="0.2">
      <c r="L519"/>
      <c r="M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  <c r="AS519"/>
      <c r="AT519"/>
      <c r="AU519"/>
      <c r="AV519"/>
      <c r="AW519"/>
      <c r="AX519"/>
      <c r="AY519"/>
      <c r="AZ519"/>
      <c r="BA519"/>
      <c r="BB519"/>
      <c r="BC519"/>
      <c r="BD519"/>
      <c r="BE519"/>
      <c r="BF519"/>
      <c r="BG519"/>
      <c r="BH519"/>
      <c r="BI519"/>
      <c r="BJ519"/>
      <c r="BK519"/>
      <c r="BL519"/>
      <c r="BM519"/>
      <c r="BN519"/>
      <c r="BO519"/>
      <c r="EJ519"/>
    </row>
    <row r="520" spans="12:140" x14ac:dyDescent="0.2">
      <c r="L520"/>
      <c r="M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/>
      <c r="AR520"/>
      <c r="AS520"/>
      <c r="AT520"/>
      <c r="AU520"/>
      <c r="AV520"/>
      <c r="AW520"/>
      <c r="AX520"/>
      <c r="AY520"/>
      <c r="AZ520"/>
      <c r="BA520"/>
      <c r="BB520"/>
      <c r="BC520"/>
      <c r="BD520"/>
      <c r="BE520"/>
      <c r="BF520"/>
      <c r="BG520"/>
      <c r="BH520"/>
      <c r="BI520"/>
      <c r="BJ520"/>
      <c r="BK520"/>
      <c r="BL520"/>
      <c r="BM520"/>
      <c r="BN520"/>
      <c r="BO520"/>
      <c r="EJ520"/>
    </row>
    <row r="521" spans="12:140" x14ac:dyDescent="0.2">
      <c r="L521"/>
      <c r="M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/>
      <c r="AR521"/>
      <c r="AS521"/>
      <c r="AT521"/>
      <c r="AU521"/>
      <c r="AV521"/>
      <c r="AW521"/>
      <c r="AX521"/>
      <c r="AY521"/>
      <c r="AZ521"/>
      <c r="BA521"/>
      <c r="BB521"/>
      <c r="BC521"/>
      <c r="BD521"/>
      <c r="BE521"/>
      <c r="BF521"/>
      <c r="BG521"/>
      <c r="BH521"/>
      <c r="BI521"/>
      <c r="BJ521"/>
      <c r="BK521"/>
      <c r="BL521"/>
      <c r="BM521"/>
      <c r="BN521"/>
      <c r="BO521"/>
      <c r="EJ521"/>
    </row>
    <row r="522" spans="12:140" x14ac:dyDescent="0.2">
      <c r="L522"/>
      <c r="M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/>
      <c r="AR522"/>
      <c r="AS522"/>
      <c r="AT522"/>
      <c r="AU522"/>
      <c r="AV522"/>
      <c r="AW522"/>
      <c r="AX522"/>
      <c r="AY522"/>
      <c r="AZ522"/>
      <c r="BA522"/>
      <c r="BB522"/>
      <c r="BC522"/>
      <c r="BD522"/>
      <c r="BE522"/>
      <c r="BF522"/>
      <c r="BG522"/>
      <c r="BH522"/>
      <c r="BI522"/>
      <c r="BJ522"/>
      <c r="BK522"/>
      <c r="BL522"/>
      <c r="BM522"/>
      <c r="BN522"/>
      <c r="BO522"/>
      <c r="EJ522"/>
    </row>
    <row r="523" spans="12:140" x14ac:dyDescent="0.2">
      <c r="L523"/>
      <c r="M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/>
      <c r="AR523"/>
      <c r="AS523"/>
      <c r="AT523"/>
      <c r="AU523"/>
      <c r="AV523"/>
      <c r="AW523"/>
      <c r="AX523"/>
      <c r="AY523"/>
      <c r="AZ523"/>
      <c r="BA523"/>
      <c r="BB523"/>
      <c r="BC523"/>
      <c r="BD523"/>
      <c r="BE523"/>
      <c r="BF523"/>
      <c r="BG523"/>
      <c r="BH523"/>
      <c r="BI523"/>
      <c r="BJ523"/>
      <c r="BK523"/>
      <c r="BL523"/>
      <c r="BM523"/>
      <c r="BN523"/>
      <c r="BO523"/>
      <c r="EJ523"/>
    </row>
    <row r="524" spans="12:140" x14ac:dyDescent="0.2">
      <c r="L524"/>
      <c r="M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/>
      <c r="AR524"/>
      <c r="AS524"/>
      <c r="AT524"/>
      <c r="AU524"/>
      <c r="AV524"/>
      <c r="AW524"/>
      <c r="AX524"/>
      <c r="AY524"/>
      <c r="AZ524"/>
      <c r="BA524"/>
      <c r="BB524"/>
      <c r="BC524"/>
      <c r="BD524"/>
      <c r="BE524"/>
      <c r="BF524"/>
      <c r="BG524"/>
      <c r="BH524"/>
      <c r="BI524"/>
      <c r="BJ524"/>
      <c r="BK524"/>
      <c r="BL524"/>
      <c r="BM524"/>
      <c r="BN524"/>
      <c r="BO524"/>
      <c r="EJ524"/>
    </row>
    <row r="525" spans="12:140" x14ac:dyDescent="0.2">
      <c r="L525"/>
      <c r="M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/>
      <c r="AR525"/>
      <c r="AS525"/>
      <c r="AT525"/>
      <c r="AU525"/>
      <c r="AV525"/>
      <c r="AW525"/>
      <c r="AX525"/>
      <c r="AY525"/>
      <c r="AZ525"/>
      <c r="BA525"/>
      <c r="BB525"/>
      <c r="BC525"/>
      <c r="BD525"/>
      <c r="BE525"/>
      <c r="BF525"/>
      <c r="BG525"/>
      <c r="BH525"/>
      <c r="BI525"/>
      <c r="BJ525"/>
      <c r="BK525"/>
      <c r="BL525"/>
      <c r="BM525"/>
      <c r="BN525"/>
      <c r="BO525"/>
      <c r="EJ525"/>
    </row>
    <row r="526" spans="12:140" x14ac:dyDescent="0.2">
      <c r="L526"/>
      <c r="M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/>
      <c r="AR526"/>
      <c r="AS526"/>
      <c r="AT526"/>
      <c r="AU526"/>
      <c r="AV526"/>
      <c r="AW526"/>
      <c r="AX526"/>
      <c r="AY526"/>
      <c r="AZ526"/>
      <c r="BA526"/>
      <c r="BB526"/>
      <c r="BC526"/>
      <c r="BD526"/>
      <c r="BE526"/>
      <c r="BF526"/>
      <c r="BG526"/>
      <c r="BH526"/>
      <c r="BI526"/>
      <c r="BJ526"/>
      <c r="BK526"/>
      <c r="BL526"/>
      <c r="BM526"/>
      <c r="BN526"/>
      <c r="BO526"/>
      <c r="EJ526"/>
    </row>
    <row r="527" spans="12:140" x14ac:dyDescent="0.2">
      <c r="L527"/>
      <c r="M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  <c r="AS527"/>
      <c r="AT527"/>
      <c r="AU527"/>
      <c r="AV527"/>
      <c r="AW527"/>
      <c r="AX527"/>
      <c r="AY527"/>
      <c r="AZ527"/>
      <c r="BA527"/>
      <c r="BB527"/>
      <c r="BC527"/>
      <c r="BD527"/>
      <c r="BE527"/>
      <c r="BF527"/>
      <c r="BG527"/>
      <c r="BH527"/>
      <c r="BI527"/>
      <c r="BJ527"/>
      <c r="BK527"/>
      <c r="BL527"/>
      <c r="BM527"/>
      <c r="BN527"/>
      <c r="BO527"/>
      <c r="EJ527"/>
    </row>
    <row r="528" spans="12:140" x14ac:dyDescent="0.2">
      <c r="L528"/>
      <c r="M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/>
      <c r="AR528"/>
      <c r="AS528"/>
      <c r="AT528"/>
      <c r="AU528"/>
      <c r="AV528"/>
      <c r="AW528"/>
      <c r="AX528"/>
      <c r="AY528"/>
      <c r="AZ528"/>
      <c r="BA528"/>
      <c r="BB528"/>
      <c r="BC528"/>
      <c r="BD528"/>
      <c r="BE528"/>
      <c r="BF528"/>
      <c r="BG528"/>
      <c r="BH528"/>
      <c r="BI528"/>
      <c r="BJ528"/>
      <c r="BK528"/>
      <c r="BL528"/>
      <c r="BM528"/>
      <c r="BN528"/>
      <c r="BO528"/>
      <c r="EJ528"/>
    </row>
    <row r="529" spans="12:140" x14ac:dyDescent="0.2">
      <c r="L529"/>
      <c r="M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EJ529"/>
    </row>
    <row r="530" spans="12:140" x14ac:dyDescent="0.2">
      <c r="L530"/>
      <c r="M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EJ530"/>
    </row>
    <row r="531" spans="12:140" x14ac:dyDescent="0.2">
      <c r="L531"/>
      <c r="M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/>
      <c r="AR531"/>
      <c r="AS531"/>
      <c r="AT531"/>
      <c r="AU531"/>
      <c r="AV531"/>
      <c r="AW531"/>
      <c r="AX531"/>
      <c r="AY531"/>
      <c r="AZ531"/>
      <c r="BA531"/>
      <c r="BB531"/>
      <c r="BC531"/>
      <c r="BD531"/>
      <c r="BE531"/>
      <c r="BF531"/>
      <c r="BG531"/>
      <c r="BH531"/>
      <c r="BI531"/>
      <c r="BJ531"/>
      <c r="BK531"/>
      <c r="BL531"/>
      <c r="BM531"/>
      <c r="BN531"/>
      <c r="BO531"/>
      <c r="EJ531"/>
    </row>
    <row r="532" spans="12:140" x14ac:dyDescent="0.2">
      <c r="L532"/>
      <c r="M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/>
      <c r="AR532"/>
      <c r="AS532"/>
      <c r="AT532"/>
      <c r="AU532"/>
      <c r="AV532"/>
      <c r="AW532"/>
      <c r="AX532"/>
      <c r="AY532"/>
      <c r="AZ532"/>
      <c r="BA532"/>
      <c r="BB532"/>
      <c r="BC532"/>
      <c r="BD532"/>
      <c r="BE532"/>
      <c r="BF532"/>
      <c r="BG532"/>
      <c r="BH532"/>
      <c r="BI532"/>
      <c r="BJ532"/>
      <c r="BK532"/>
      <c r="BL532"/>
      <c r="BM532"/>
      <c r="BN532"/>
      <c r="BO532"/>
      <c r="EJ532"/>
    </row>
    <row r="533" spans="12:140" x14ac:dyDescent="0.2">
      <c r="L533"/>
      <c r="M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/>
      <c r="AR533"/>
      <c r="AS533"/>
      <c r="AT533"/>
      <c r="AU533"/>
      <c r="AV533"/>
      <c r="AW533"/>
      <c r="AX533"/>
      <c r="AY533"/>
      <c r="AZ533"/>
      <c r="BA533"/>
      <c r="BB533"/>
      <c r="BC533"/>
      <c r="BD533"/>
      <c r="BE533"/>
      <c r="BF533"/>
      <c r="BG533"/>
      <c r="BH533"/>
      <c r="BI533"/>
      <c r="BJ533"/>
      <c r="BK533"/>
      <c r="BL533"/>
      <c r="BM533"/>
      <c r="BN533"/>
      <c r="BO533"/>
      <c r="EJ533"/>
    </row>
    <row r="534" spans="12:140" x14ac:dyDescent="0.2">
      <c r="L534"/>
      <c r="M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/>
      <c r="AR534"/>
      <c r="AS534"/>
      <c r="AT534"/>
      <c r="AU534"/>
      <c r="AV534"/>
      <c r="AW534"/>
      <c r="AX534"/>
      <c r="AY534"/>
      <c r="AZ534"/>
      <c r="BA534"/>
      <c r="BB534"/>
      <c r="BC534"/>
      <c r="BD534"/>
      <c r="BE534"/>
      <c r="BF534"/>
      <c r="BG534"/>
      <c r="BH534"/>
      <c r="BI534"/>
      <c r="BJ534"/>
      <c r="BK534"/>
      <c r="BL534"/>
      <c r="BM534"/>
      <c r="BN534"/>
      <c r="BO534"/>
      <c r="EJ534"/>
    </row>
    <row r="535" spans="12:140" x14ac:dyDescent="0.2">
      <c r="L535"/>
      <c r="M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/>
      <c r="AR535"/>
      <c r="AS535"/>
      <c r="AT535"/>
      <c r="AU535"/>
      <c r="AV535"/>
      <c r="AW535"/>
      <c r="AX535"/>
      <c r="AY535"/>
      <c r="AZ535"/>
      <c r="BA535"/>
      <c r="BB535"/>
      <c r="BC535"/>
      <c r="BD535"/>
      <c r="BE535"/>
      <c r="BF535"/>
      <c r="BG535"/>
      <c r="BH535"/>
      <c r="BI535"/>
      <c r="BJ535"/>
      <c r="BK535"/>
      <c r="BL535"/>
      <c r="BM535"/>
      <c r="BN535"/>
      <c r="BO535"/>
      <c r="EJ535"/>
    </row>
    <row r="536" spans="12:140" x14ac:dyDescent="0.2">
      <c r="L536"/>
      <c r="M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/>
      <c r="AR536"/>
      <c r="AS536"/>
      <c r="AT536"/>
      <c r="AU536"/>
      <c r="AV536"/>
      <c r="AW536"/>
      <c r="AX536"/>
      <c r="AY536"/>
      <c r="AZ536"/>
      <c r="BA536"/>
      <c r="BB536"/>
      <c r="BC536"/>
      <c r="BD536"/>
      <c r="BE536"/>
      <c r="BF536"/>
      <c r="BG536"/>
      <c r="BH536"/>
      <c r="BI536"/>
      <c r="BJ536"/>
      <c r="BK536"/>
      <c r="BL536"/>
      <c r="BM536"/>
      <c r="BN536"/>
      <c r="BO536"/>
      <c r="EJ536"/>
    </row>
    <row r="537" spans="12:140" x14ac:dyDescent="0.2">
      <c r="L537"/>
      <c r="M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/>
      <c r="AR537"/>
      <c r="AS537"/>
      <c r="AT537"/>
      <c r="AU537"/>
      <c r="AV537"/>
      <c r="AW537"/>
      <c r="AX537"/>
      <c r="AY537"/>
      <c r="AZ537"/>
      <c r="BA537"/>
      <c r="BB537"/>
      <c r="BC537"/>
      <c r="BD537"/>
      <c r="BE537"/>
      <c r="BF537"/>
      <c r="BG537"/>
      <c r="BH537"/>
      <c r="BI537"/>
      <c r="BJ537"/>
      <c r="BK537"/>
      <c r="BL537"/>
      <c r="BM537"/>
      <c r="BN537"/>
      <c r="BO537"/>
      <c r="EJ537"/>
    </row>
    <row r="538" spans="12:140" x14ac:dyDescent="0.2">
      <c r="L538"/>
      <c r="M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/>
      <c r="AR538"/>
      <c r="AS538"/>
      <c r="AT538"/>
      <c r="AU538"/>
      <c r="AV538"/>
      <c r="AW538"/>
      <c r="AX538"/>
      <c r="AY538"/>
      <c r="AZ538"/>
      <c r="BA538"/>
      <c r="BB538"/>
      <c r="BC538"/>
      <c r="BD538"/>
      <c r="BE538"/>
      <c r="BF538"/>
      <c r="BG538"/>
      <c r="BH538"/>
      <c r="BI538"/>
      <c r="BJ538"/>
      <c r="BK538"/>
      <c r="BL538"/>
      <c r="BM538"/>
      <c r="BN538"/>
      <c r="BO538"/>
      <c r="EJ538"/>
    </row>
    <row r="539" spans="12:140" x14ac:dyDescent="0.2">
      <c r="L539"/>
      <c r="M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/>
      <c r="AR539"/>
      <c r="AS539"/>
      <c r="AT539"/>
      <c r="AU539"/>
      <c r="AV539"/>
      <c r="AW539"/>
      <c r="AX539"/>
      <c r="AY539"/>
      <c r="AZ539"/>
      <c r="BA539"/>
      <c r="BB539"/>
      <c r="BC539"/>
      <c r="BD539"/>
      <c r="BE539"/>
      <c r="BF539"/>
      <c r="BG539"/>
      <c r="BH539"/>
      <c r="BI539"/>
      <c r="BJ539"/>
      <c r="BK539"/>
      <c r="BL539"/>
      <c r="BM539"/>
      <c r="BN539"/>
      <c r="BO539"/>
      <c r="EJ539"/>
    </row>
    <row r="540" spans="12:140" x14ac:dyDescent="0.2">
      <c r="L540"/>
      <c r="M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/>
      <c r="AR540"/>
      <c r="AS540"/>
      <c r="AT540"/>
      <c r="AU540"/>
      <c r="AV540"/>
      <c r="AW540"/>
      <c r="AX540"/>
      <c r="AY540"/>
      <c r="AZ540"/>
      <c r="BA540"/>
      <c r="BB540"/>
      <c r="BC540"/>
      <c r="BD540"/>
      <c r="BE540"/>
      <c r="BF540"/>
      <c r="BG540"/>
      <c r="BH540"/>
      <c r="BI540"/>
      <c r="BJ540"/>
      <c r="BK540"/>
      <c r="BL540"/>
      <c r="BM540"/>
      <c r="BN540"/>
      <c r="BO540"/>
      <c r="EJ540"/>
    </row>
    <row r="541" spans="12:140" x14ac:dyDescent="0.2">
      <c r="L541"/>
      <c r="M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/>
      <c r="AR541"/>
      <c r="AS541"/>
      <c r="AT541"/>
      <c r="AU541"/>
      <c r="AV541"/>
      <c r="AW541"/>
      <c r="AX541"/>
      <c r="AY541"/>
      <c r="AZ541"/>
      <c r="BA541"/>
      <c r="BB541"/>
      <c r="BC541"/>
      <c r="BD541"/>
      <c r="BE541"/>
      <c r="BF541"/>
      <c r="BG541"/>
      <c r="BH541"/>
      <c r="BI541"/>
      <c r="BJ541"/>
      <c r="BK541"/>
      <c r="BL541"/>
      <c r="BM541"/>
      <c r="BN541"/>
      <c r="BO541"/>
      <c r="EJ541"/>
    </row>
    <row r="542" spans="12:140" x14ac:dyDescent="0.2">
      <c r="L542"/>
      <c r="M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/>
      <c r="AR542"/>
      <c r="AS542"/>
      <c r="AT542"/>
      <c r="AU542"/>
      <c r="AV542"/>
      <c r="AW542"/>
      <c r="AX542"/>
      <c r="AY542"/>
      <c r="AZ542"/>
      <c r="BA542"/>
      <c r="BB542"/>
      <c r="BC542"/>
      <c r="BD542"/>
      <c r="BE542"/>
      <c r="BF542"/>
      <c r="BG542"/>
      <c r="BH542"/>
      <c r="BI542"/>
      <c r="BJ542"/>
      <c r="BK542"/>
      <c r="BL542"/>
      <c r="BM542"/>
      <c r="BN542"/>
      <c r="BO542"/>
      <c r="EJ542"/>
    </row>
    <row r="543" spans="12:140" x14ac:dyDescent="0.2">
      <c r="L543"/>
      <c r="M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/>
      <c r="AR543"/>
      <c r="AS543"/>
      <c r="AT543"/>
      <c r="AU543"/>
      <c r="AV543"/>
      <c r="AW543"/>
      <c r="AX543"/>
      <c r="AY543"/>
      <c r="AZ543"/>
      <c r="BA543"/>
      <c r="BB543"/>
      <c r="BC543"/>
      <c r="BD543"/>
      <c r="BE543"/>
      <c r="BF543"/>
      <c r="BG543"/>
      <c r="BH543"/>
      <c r="BI543"/>
      <c r="BJ543"/>
      <c r="BK543"/>
      <c r="BL543"/>
      <c r="BM543"/>
      <c r="BN543"/>
      <c r="BO543"/>
      <c r="EJ543"/>
    </row>
    <row r="544" spans="12:140" x14ac:dyDescent="0.2">
      <c r="L544"/>
      <c r="M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/>
      <c r="AR544"/>
      <c r="AS544"/>
      <c r="AT544"/>
      <c r="AU544"/>
      <c r="AV544"/>
      <c r="AW544"/>
      <c r="AX544"/>
      <c r="AY544"/>
      <c r="AZ544"/>
      <c r="BA544"/>
      <c r="BB544"/>
      <c r="BC544"/>
      <c r="BD544"/>
      <c r="BE544"/>
      <c r="BF544"/>
      <c r="BG544"/>
      <c r="BH544"/>
      <c r="BI544"/>
      <c r="BJ544"/>
      <c r="BK544"/>
      <c r="BL544"/>
      <c r="BM544"/>
      <c r="BN544"/>
      <c r="BO544"/>
      <c r="EJ544"/>
    </row>
    <row r="545" spans="12:140" x14ac:dyDescent="0.2">
      <c r="L545"/>
      <c r="M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/>
      <c r="AR545"/>
      <c r="AS545"/>
      <c r="AT545"/>
      <c r="AU545"/>
      <c r="AV545"/>
      <c r="AW545"/>
      <c r="AX545"/>
      <c r="AY545"/>
      <c r="AZ545"/>
      <c r="BA545"/>
      <c r="BB545"/>
      <c r="BC545"/>
      <c r="BD545"/>
      <c r="BE545"/>
      <c r="BF545"/>
      <c r="BG545"/>
      <c r="BH545"/>
      <c r="BI545"/>
      <c r="BJ545"/>
      <c r="BK545"/>
      <c r="BL545"/>
      <c r="BM545"/>
      <c r="BN545"/>
      <c r="BO545"/>
      <c r="EJ545"/>
    </row>
    <row r="546" spans="12:140" x14ac:dyDescent="0.2">
      <c r="L546"/>
      <c r="M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/>
      <c r="AR546"/>
      <c r="AS546"/>
      <c r="AT546"/>
      <c r="AU546"/>
      <c r="AV546"/>
      <c r="AW546"/>
      <c r="AX546"/>
      <c r="AY546"/>
      <c r="AZ546"/>
      <c r="BA546"/>
      <c r="BB546"/>
      <c r="BC546"/>
      <c r="BD546"/>
      <c r="BE546"/>
      <c r="BF546"/>
      <c r="BG546"/>
      <c r="BH546"/>
      <c r="BI546"/>
      <c r="BJ546"/>
      <c r="BK546"/>
      <c r="BL546"/>
      <c r="BM546"/>
      <c r="BN546"/>
      <c r="BO546"/>
      <c r="EJ546"/>
    </row>
    <row r="547" spans="12:140" x14ac:dyDescent="0.2">
      <c r="L547"/>
      <c r="M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/>
      <c r="AR547"/>
      <c r="AS547"/>
      <c r="AT547"/>
      <c r="AU547"/>
      <c r="AV547"/>
      <c r="AW547"/>
      <c r="AX547"/>
      <c r="AY547"/>
      <c r="AZ547"/>
      <c r="BA547"/>
      <c r="BB547"/>
      <c r="BC547"/>
      <c r="BD547"/>
      <c r="BE547"/>
      <c r="BF547"/>
      <c r="BG547"/>
      <c r="BH547"/>
      <c r="BI547"/>
      <c r="BJ547"/>
      <c r="BK547"/>
      <c r="BL547"/>
      <c r="BM547"/>
      <c r="BN547"/>
      <c r="BO547"/>
      <c r="EJ547"/>
    </row>
    <row r="548" spans="12:140" x14ac:dyDescent="0.2">
      <c r="L548"/>
      <c r="M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/>
      <c r="AR548"/>
      <c r="AS548"/>
      <c r="AT548"/>
      <c r="AU548"/>
      <c r="AV548"/>
      <c r="AW548"/>
      <c r="AX548"/>
      <c r="AY548"/>
      <c r="AZ548"/>
      <c r="BA548"/>
      <c r="BB548"/>
      <c r="BC548"/>
      <c r="BD548"/>
      <c r="BE548"/>
      <c r="BF548"/>
      <c r="BG548"/>
      <c r="BH548"/>
      <c r="BI548"/>
      <c r="BJ548"/>
      <c r="BK548"/>
      <c r="BL548"/>
      <c r="BM548"/>
      <c r="BN548"/>
      <c r="BO548"/>
      <c r="EJ548"/>
    </row>
    <row r="549" spans="12:140" x14ac:dyDescent="0.2">
      <c r="L549"/>
      <c r="M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/>
      <c r="AR549"/>
      <c r="AS549"/>
      <c r="AT549"/>
      <c r="AU549"/>
      <c r="AV549"/>
      <c r="AW549"/>
      <c r="AX549"/>
      <c r="AY549"/>
      <c r="AZ549"/>
      <c r="BA549"/>
      <c r="BB549"/>
      <c r="BC549"/>
      <c r="BD549"/>
      <c r="BE549"/>
      <c r="BF549"/>
      <c r="BG549"/>
      <c r="BH549"/>
      <c r="BI549"/>
      <c r="BJ549"/>
      <c r="BK549"/>
      <c r="BL549"/>
      <c r="BM549"/>
      <c r="BN549"/>
      <c r="BO549"/>
      <c r="EJ549"/>
    </row>
    <row r="550" spans="12:140" x14ac:dyDescent="0.2">
      <c r="L550"/>
      <c r="M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/>
      <c r="AR550"/>
      <c r="AS550"/>
      <c r="AT550"/>
      <c r="AU550"/>
      <c r="AV550"/>
      <c r="AW550"/>
      <c r="AX550"/>
      <c r="AY550"/>
      <c r="AZ550"/>
      <c r="BA550"/>
      <c r="BB550"/>
      <c r="BC550"/>
      <c r="BD550"/>
      <c r="BE550"/>
      <c r="BF550"/>
      <c r="BG550"/>
      <c r="BH550"/>
      <c r="BI550"/>
      <c r="BJ550"/>
      <c r="BK550"/>
      <c r="BL550"/>
      <c r="BM550"/>
      <c r="BN550"/>
      <c r="BO550"/>
      <c r="EJ550"/>
    </row>
    <row r="551" spans="12:140" x14ac:dyDescent="0.2">
      <c r="L551"/>
      <c r="M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/>
      <c r="AR551"/>
      <c r="AS551"/>
      <c r="AT551"/>
      <c r="AU551"/>
      <c r="AV551"/>
      <c r="AW551"/>
      <c r="AX551"/>
      <c r="AY551"/>
      <c r="AZ551"/>
      <c r="BA551"/>
      <c r="BB551"/>
      <c r="BC551"/>
      <c r="BD551"/>
      <c r="BE551"/>
      <c r="BF551"/>
      <c r="BG551"/>
      <c r="BH551"/>
      <c r="BI551"/>
      <c r="BJ551"/>
      <c r="BK551"/>
      <c r="BL551"/>
      <c r="BM551"/>
      <c r="BN551"/>
      <c r="BO551"/>
      <c r="EJ551"/>
    </row>
    <row r="552" spans="12:140" x14ac:dyDescent="0.2">
      <c r="L552"/>
      <c r="M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  <c r="BI552"/>
      <c r="BJ552"/>
      <c r="BK552"/>
      <c r="BL552"/>
      <c r="BM552"/>
      <c r="BN552"/>
      <c r="BO552"/>
      <c r="EJ552"/>
    </row>
    <row r="553" spans="12:140" x14ac:dyDescent="0.2">
      <c r="L553"/>
      <c r="M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/>
      <c r="AR553"/>
      <c r="AS553"/>
      <c r="AT553"/>
      <c r="AU553"/>
      <c r="AV553"/>
      <c r="AW553"/>
      <c r="AX553"/>
      <c r="AY553"/>
      <c r="AZ553"/>
      <c r="BA553"/>
      <c r="BB553"/>
      <c r="BC553"/>
      <c r="BD553"/>
      <c r="BE553"/>
      <c r="BF553"/>
      <c r="BG553"/>
      <c r="BH553"/>
      <c r="BI553"/>
      <c r="BJ553"/>
      <c r="BK553"/>
      <c r="BL553"/>
      <c r="BM553"/>
      <c r="BN553"/>
      <c r="BO553"/>
      <c r="EJ553"/>
    </row>
    <row r="554" spans="12:140" x14ac:dyDescent="0.2">
      <c r="L554"/>
      <c r="M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  <c r="BI554"/>
      <c r="BJ554"/>
      <c r="BK554"/>
      <c r="BL554"/>
      <c r="BM554"/>
      <c r="BN554"/>
      <c r="BO554"/>
      <c r="EJ554"/>
    </row>
    <row r="555" spans="12:140" x14ac:dyDescent="0.2">
      <c r="L555"/>
      <c r="M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  <c r="BA555"/>
      <c r="BB555"/>
      <c r="BC555"/>
      <c r="BD555"/>
      <c r="BE555"/>
      <c r="BF555"/>
      <c r="BG555"/>
      <c r="BH555"/>
      <c r="BI555"/>
      <c r="BJ555"/>
      <c r="BK555"/>
      <c r="BL555"/>
      <c r="BM555"/>
      <c r="BN555"/>
      <c r="BO555"/>
      <c r="EJ555"/>
    </row>
    <row r="556" spans="12:140" x14ac:dyDescent="0.2">
      <c r="L556"/>
      <c r="M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  <c r="AS556"/>
      <c r="AT556"/>
      <c r="AU556"/>
      <c r="AV556"/>
      <c r="AW556"/>
      <c r="AX556"/>
      <c r="AY556"/>
      <c r="AZ556"/>
      <c r="BA556"/>
      <c r="BB556"/>
      <c r="BC556"/>
      <c r="BD556"/>
      <c r="BE556"/>
      <c r="BF556"/>
      <c r="BG556"/>
      <c r="BH556"/>
      <c r="BI556"/>
      <c r="BJ556"/>
      <c r="BK556"/>
      <c r="BL556"/>
      <c r="BM556"/>
      <c r="BN556"/>
      <c r="BO556"/>
      <c r="EJ556"/>
    </row>
    <row r="557" spans="12:140" x14ac:dyDescent="0.2">
      <c r="L557"/>
      <c r="M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EJ557"/>
    </row>
    <row r="558" spans="12:140" x14ac:dyDescent="0.2">
      <c r="L558"/>
      <c r="M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/>
      <c r="AR558"/>
      <c r="AS558"/>
      <c r="AT558"/>
      <c r="AU558"/>
      <c r="AV558"/>
      <c r="AW558"/>
      <c r="AX558"/>
      <c r="AY558"/>
      <c r="AZ558"/>
      <c r="BA558"/>
      <c r="BB558"/>
      <c r="BC558"/>
      <c r="BD558"/>
      <c r="BE558"/>
      <c r="BF558"/>
      <c r="BG558"/>
      <c r="BH558"/>
      <c r="BI558"/>
      <c r="BJ558"/>
      <c r="BK558"/>
      <c r="BL558"/>
      <c r="BM558"/>
      <c r="BN558"/>
      <c r="BO558"/>
      <c r="EJ558"/>
    </row>
    <row r="559" spans="12:140" x14ac:dyDescent="0.2">
      <c r="L559"/>
      <c r="M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  <c r="BI559"/>
      <c r="BJ559"/>
      <c r="BK559"/>
      <c r="BL559"/>
      <c r="BM559"/>
      <c r="BN559"/>
      <c r="BO559"/>
      <c r="EJ559"/>
    </row>
    <row r="560" spans="12:140" x14ac:dyDescent="0.2">
      <c r="L560"/>
      <c r="M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/>
      <c r="AR560"/>
      <c r="AS560"/>
      <c r="AT560"/>
      <c r="AU560"/>
      <c r="AV560"/>
      <c r="AW560"/>
      <c r="AX560"/>
      <c r="AY560"/>
      <c r="AZ560"/>
      <c r="BA560"/>
      <c r="BB560"/>
      <c r="BC560"/>
      <c r="BD560"/>
      <c r="BE560"/>
      <c r="BF560"/>
      <c r="BG560"/>
      <c r="BH560"/>
      <c r="BI560"/>
      <c r="BJ560"/>
      <c r="BK560"/>
      <c r="BL560"/>
      <c r="BM560"/>
      <c r="BN560"/>
      <c r="BO560"/>
      <c r="EJ560"/>
    </row>
    <row r="561" spans="12:140" x14ac:dyDescent="0.2">
      <c r="L561"/>
      <c r="M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/>
      <c r="AR561"/>
      <c r="AS561"/>
      <c r="AT561"/>
      <c r="AU561"/>
      <c r="AV561"/>
      <c r="AW561"/>
      <c r="AX561"/>
      <c r="AY561"/>
      <c r="AZ561"/>
      <c r="BA561"/>
      <c r="BB561"/>
      <c r="BC561"/>
      <c r="BD561"/>
      <c r="BE561"/>
      <c r="BF561"/>
      <c r="BG561"/>
      <c r="BH561"/>
      <c r="BI561"/>
      <c r="BJ561"/>
      <c r="BK561"/>
      <c r="BL561"/>
      <c r="BM561"/>
      <c r="BN561"/>
      <c r="BO561"/>
      <c r="EJ561"/>
    </row>
    <row r="562" spans="12:140" x14ac:dyDescent="0.2">
      <c r="L562"/>
      <c r="M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  <c r="BI562"/>
      <c r="BJ562"/>
      <c r="BK562"/>
      <c r="BL562"/>
      <c r="BM562"/>
      <c r="BN562"/>
      <c r="BO562"/>
      <c r="EJ562"/>
    </row>
    <row r="563" spans="12:140" x14ac:dyDescent="0.2">
      <c r="L563"/>
      <c r="M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/>
      <c r="AR563"/>
      <c r="AS563"/>
      <c r="AT563"/>
      <c r="AU563"/>
      <c r="AV563"/>
      <c r="AW563"/>
      <c r="AX563"/>
      <c r="AY563"/>
      <c r="AZ563"/>
      <c r="BA563"/>
      <c r="BB563"/>
      <c r="BC563"/>
      <c r="BD563"/>
      <c r="BE563"/>
      <c r="BF563"/>
      <c r="BG563"/>
      <c r="BH563"/>
      <c r="BI563"/>
      <c r="BJ563"/>
      <c r="BK563"/>
      <c r="BL563"/>
      <c r="BM563"/>
      <c r="BN563"/>
      <c r="BO563"/>
      <c r="EJ563"/>
    </row>
    <row r="564" spans="12:140" x14ac:dyDescent="0.2">
      <c r="L564"/>
      <c r="M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/>
      <c r="AR564"/>
      <c r="AS564"/>
      <c r="AT564"/>
      <c r="AU564"/>
      <c r="AV564"/>
      <c r="AW564"/>
      <c r="AX564"/>
      <c r="AY564"/>
      <c r="AZ564"/>
      <c r="BA564"/>
      <c r="BB564"/>
      <c r="BC564"/>
      <c r="BD564"/>
      <c r="BE564"/>
      <c r="BF564"/>
      <c r="BG564"/>
      <c r="BH564"/>
      <c r="BI564"/>
      <c r="BJ564"/>
      <c r="BK564"/>
      <c r="BL564"/>
      <c r="BM564"/>
      <c r="BN564"/>
      <c r="BO564"/>
      <c r="EJ564"/>
    </row>
    <row r="565" spans="12:140" x14ac:dyDescent="0.2">
      <c r="L565"/>
      <c r="M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/>
      <c r="BA565"/>
      <c r="BB565"/>
      <c r="BC565"/>
      <c r="BD565"/>
      <c r="BE565"/>
      <c r="BF565"/>
      <c r="BG565"/>
      <c r="BH565"/>
      <c r="BI565"/>
      <c r="BJ565"/>
      <c r="BK565"/>
      <c r="BL565"/>
      <c r="BM565"/>
      <c r="BN565"/>
      <c r="BO565"/>
      <c r="EJ565"/>
    </row>
    <row r="566" spans="12:140" x14ac:dyDescent="0.2">
      <c r="L566"/>
      <c r="M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/>
      <c r="AR566"/>
      <c r="AS566"/>
      <c r="AT566"/>
      <c r="AU566"/>
      <c r="AV566"/>
      <c r="AW566"/>
      <c r="AX566"/>
      <c r="AY566"/>
      <c r="AZ566"/>
      <c r="BA566"/>
      <c r="BB566"/>
      <c r="BC566"/>
      <c r="BD566"/>
      <c r="BE566"/>
      <c r="BF566"/>
      <c r="BG566"/>
      <c r="BH566"/>
      <c r="BI566"/>
      <c r="BJ566"/>
      <c r="BK566"/>
      <c r="BL566"/>
      <c r="BM566"/>
      <c r="BN566"/>
      <c r="BO566"/>
      <c r="EJ566"/>
    </row>
    <row r="567" spans="12:140" x14ac:dyDescent="0.2">
      <c r="L567"/>
      <c r="M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/>
      <c r="AR567"/>
      <c r="AS567"/>
      <c r="AT567"/>
      <c r="AU567"/>
      <c r="AV567"/>
      <c r="AW567"/>
      <c r="AX567"/>
      <c r="AY567"/>
      <c r="AZ567"/>
      <c r="BA567"/>
      <c r="BB567"/>
      <c r="BC567"/>
      <c r="BD567"/>
      <c r="BE567"/>
      <c r="BF567"/>
      <c r="BG567"/>
      <c r="BH567"/>
      <c r="BI567"/>
      <c r="BJ567"/>
      <c r="BK567"/>
      <c r="BL567"/>
      <c r="BM567"/>
      <c r="BN567"/>
      <c r="BO567"/>
      <c r="EJ567"/>
    </row>
    <row r="568" spans="12:140" x14ac:dyDescent="0.2">
      <c r="L568"/>
      <c r="M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  <c r="AS568"/>
      <c r="AT568"/>
      <c r="AU568"/>
      <c r="AV568"/>
      <c r="AW568"/>
      <c r="AX568"/>
      <c r="AY568"/>
      <c r="AZ568"/>
      <c r="BA568"/>
      <c r="BB568"/>
      <c r="BC568"/>
      <c r="BD568"/>
      <c r="BE568"/>
      <c r="BF568"/>
      <c r="BG568"/>
      <c r="BH568"/>
      <c r="BI568"/>
      <c r="BJ568"/>
      <c r="BK568"/>
      <c r="BL568"/>
      <c r="BM568"/>
      <c r="BN568"/>
      <c r="BO568"/>
      <c r="EJ568"/>
    </row>
    <row r="569" spans="12:140" x14ac:dyDescent="0.2">
      <c r="L569"/>
      <c r="M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/>
      <c r="AR569"/>
      <c r="AS569"/>
      <c r="AT569"/>
      <c r="AU569"/>
      <c r="AV569"/>
      <c r="AW569"/>
      <c r="AX569"/>
      <c r="AY569"/>
      <c r="AZ569"/>
      <c r="BA569"/>
      <c r="BB569"/>
      <c r="BC569"/>
      <c r="BD569"/>
      <c r="BE569"/>
      <c r="BF569"/>
      <c r="BG569"/>
      <c r="BH569"/>
      <c r="BI569"/>
      <c r="BJ569"/>
      <c r="BK569"/>
      <c r="BL569"/>
      <c r="BM569"/>
      <c r="BN569"/>
      <c r="BO569"/>
      <c r="EJ569"/>
    </row>
    <row r="570" spans="12:140" x14ac:dyDescent="0.2">
      <c r="L570"/>
      <c r="M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/>
      <c r="AR570"/>
      <c r="AS570"/>
      <c r="AT570"/>
      <c r="AU570"/>
      <c r="AV570"/>
      <c r="AW570"/>
      <c r="AX570"/>
      <c r="AY570"/>
      <c r="AZ570"/>
      <c r="BA570"/>
      <c r="BB570"/>
      <c r="BC570"/>
      <c r="BD570"/>
      <c r="BE570"/>
      <c r="BF570"/>
      <c r="BG570"/>
      <c r="BH570"/>
      <c r="BI570"/>
      <c r="BJ570"/>
      <c r="BK570"/>
      <c r="BL570"/>
      <c r="BM570"/>
      <c r="BN570"/>
      <c r="BO570"/>
      <c r="EJ570"/>
    </row>
    <row r="571" spans="12:140" x14ac:dyDescent="0.2">
      <c r="L571"/>
      <c r="M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/>
      <c r="AR571"/>
      <c r="AS571"/>
      <c r="AT571"/>
      <c r="AU571"/>
      <c r="AV571"/>
      <c r="AW571"/>
      <c r="AX571"/>
      <c r="AY571"/>
      <c r="AZ571"/>
      <c r="BA571"/>
      <c r="BB571"/>
      <c r="BC571"/>
      <c r="BD571"/>
      <c r="BE571"/>
      <c r="BF571"/>
      <c r="BG571"/>
      <c r="BH571"/>
      <c r="BI571"/>
      <c r="BJ571"/>
      <c r="BK571"/>
      <c r="BL571"/>
      <c r="BM571"/>
      <c r="BN571"/>
      <c r="BO571"/>
      <c r="EJ571"/>
    </row>
    <row r="572" spans="12:140" x14ac:dyDescent="0.2">
      <c r="L572"/>
      <c r="M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/>
      <c r="AR572"/>
      <c r="AS572"/>
      <c r="AT572"/>
      <c r="AU572"/>
      <c r="AV572"/>
      <c r="AW572"/>
      <c r="AX572"/>
      <c r="AY572"/>
      <c r="AZ572"/>
      <c r="BA572"/>
      <c r="BB572"/>
      <c r="BC572"/>
      <c r="BD572"/>
      <c r="BE572"/>
      <c r="BF572"/>
      <c r="BG572"/>
      <c r="BH572"/>
      <c r="BI572"/>
      <c r="BJ572"/>
      <c r="BK572"/>
      <c r="BL572"/>
      <c r="BM572"/>
      <c r="BN572"/>
      <c r="BO572"/>
      <c r="EJ572"/>
    </row>
    <row r="573" spans="12:140" x14ac:dyDescent="0.2">
      <c r="L573"/>
      <c r="M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/>
      <c r="AR573"/>
      <c r="AS573"/>
      <c r="AT573"/>
      <c r="AU573"/>
      <c r="AV573"/>
      <c r="AW573"/>
      <c r="AX573"/>
      <c r="AY573"/>
      <c r="AZ573"/>
      <c r="BA573"/>
      <c r="BB573"/>
      <c r="BC573"/>
      <c r="BD573"/>
      <c r="BE573"/>
      <c r="BF573"/>
      <c r="BG573"/>
      <c r="BH573"/>
      <c r="BI573"/>
      <c r="BJ573"/>
      <c r="BK573"/>
      <c r="BL573"/>
      <c r="BM573"/>
      <c r="BN573"/>
      <c r="BO573"/>
      <c r="EJ573"/>
    </row>
    <row r="574" spans="12:140" x14ac:dyDescent="0.2">
      <c r="L574"/>
      <c r="M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/>
      <c r="AR574"/>
      <c r="AS574"/>
      <c r="AT574"/>
      <c r="AU574"/>
      <c r="AV574"/>
      <c r="AW574"/>
      <c r="AX574"/>
      <c r="AY574"/>
      <c r="AZ574"/>
      <c r="BA574"/>
      <c r="BB574"/>
      <c r="BC574"/>
      <c r="BD574"/>
      <c r="BE574"/>
      <c r="BF574"/>
      <c r="BG574"/>
      <c r="BH574"/>
      <c r="BI574"/>
      <c r="BJ574"/>
      <c r="BK574"/>
      <c r="BL574"/>
      <c r="BM574"/>
      <c r="BN574"/>
      <c r="BO574"/>
      <c r="EJ574"/>
    </row>
    <row r="575" spans="12:140" x14ac:dyDescent="0.2">
      <c r="L575"/>
      <c r="M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/>
      <c r="AR575"/>
      <c r="AS575"/>
      <c r="AT575"/>
      <c r="AU575"/>
      <c r="AV575"/>
      <c r="AW575"/>
      <c r="AX575"/>
      <c r="AY575"/>
      <c r="AZ575"/>
      <c r="BA575"/>
      <c r="BB575"/>
      <c r="BC575"/>
      <c r="BD575"/>
      <c r="BE575"/>
      <c r="BF575"/>
      <c r="BG575"/>
      <c r="BH575"/>
      <c r="BI575"/>
      <c r="BJ575"/>
      <c r="BK575"/>
      <c r="BL575"/>
      <c r="BM575"/>
      <c r="BN575"/>
      <c r="BO575"/>
      <c r="EJ575"/>
    </row>
    <row r="576" spans="12:140" x14ac:dyDescent="0.2">
      <c r="L576"/>
      <c r="M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  <c r="BI576"/>
      <c r="BJ576"/>
      <c r="BK576"/>
      <c r="BL576"/>
      <c r="BM576"/>
      <c r="BN576"/>
      <c r="BO576"/>
      <c r="EJ576"/>
    </row>
    <row r="577" spans="12:140" x14ac:dyDescent="0.2">
      <c r="L577"/>
      <c r="M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/>
      <c r="AR577"/>
      <c r="AS577"/>
      <c r="AT577"/>
      <c r="AU577"/>
      <c r="AV577"/>
      <c r="AW577"/>
      <c r="AX577"/>
      <c r="AY577"/>
      <c r="AZ577"/>
      <c r="BA577"/>
      <c r="BB577"/>
      <c r="BC577"/>
      <c r="BD577"/>
      <c r="BE577"/>
      <c r="BF577"/>
      <c r="BG577"/>
      <c r="BH577"/>
      <c r="BI577"/>
      <c r="BJ577"/>
      <c r="BK577"/>
      <c r="BL577"/>
      <c r="BM577"/>
      <c r="BN577"/>
      <c r="BO577"/>
      <c r="EJ577"/>
    </row>
    <row r="578" spans="12:140" x14ac:dyDescent="0.2">
      <c r="L578"/>
      <c r="M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  <c r="BI578"/>
      <c r="BJ578"/>
      <c r="BK578"/>
      <c r="BL578"/>
      <c r="BM578"/>
      <c r="BN578"/>
      <c r="BO578"/>
      <c r="EJ578"/>
    </row>
    <row r="579" spans="12:140" x14ac:dyDescent="0.2">
      <c r="L579"/>
      <c r="M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/>
      <c r="AR579"/>
      <c r="AS579"/>
      <c r="AT579"/>
      <c r="AU579"/>
      <c r="AV579"/>
      <c r="AW579"/>
      <c r="AX579"/>
      <c r="AY579"/>
      <c r="AZ579"/>
      <c r="BA579"/>
      <c r="BB579"/>
      <c r="BC579"/>
      <c r="BD579"/>
      <c r="BE579"/>
      <c r="BF579"/>
      <c r="BG579"/>
      <c r="BH579"/>
      <c r="BI579"/>
      <c r="BJ579"/>
      <c r="BK579"/>
      <c r="BL579"/>
      <c r="BM579"/>
      <c r="BN579"/>
      <c r="BO579"/>
      <c r="EJ579"/>
    </row>
    <row r="580" spans="12:140" x14ac:dyDescent="0.2">
      <c r="L580"/>
      <c r="M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  <c r="BI580"/>
      <c r="BJ580"/>
      <c r="BK580"/>
      <c r="BL580"/>
      <c r="BM580"/>
      <c r="BN580"/>
      <c r="BO580"/>
      <c r="EJ580"/>
    </row>
    <row r="581" spans="12:140" x14ac:dyDescent="0.2">
      <c r="L581"/>
      <c r="M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/>
      <c r="AR581"/>
      <c r="AS581"/>
      <c r="AT581"/>
      <c r="AU581"/>
      <c r="AV581"/>
      <c r="AW581"/>
      <c r="AX581"/>
      <c r="AY581"/>
      <c r="AZ581"/>
      <c r="BA581"/>
      <c r="BB581"/>
      <c r="BC581"/>
      <c r="BD581"/>
      <c r="BE581"/>
      <c r="BF581"/>
      <c r="BG581"/>
      <c r="BH581"/>
      <c r="BI581"/>
      <c r="BJ581"/>
      <c r="BK581"/>
      <c r="BL581"/>
      <c r="BM581"/>
      <c r="BN581"/>
      <c r="BO581"/>
      <c r="EJ581"/>
    </row>
    <row r="582" spans="12:140" x14ac:dyDescent="0.2">
      <c r="L582"/>
      <c r="M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  <c r="BI582"/>
      <c r="BJ582"/>
      <c r="BK582"/>
      <c r="BL582"/>
      <c r="BM582"/>
      <c r="BN582"/>
      <c r="BO582"/>
      <c r="EJ582"/>
    </row>
    <row r="583" spans="12:140" x14ac:dyDescent="0.2">
      <c r="L583"/>
      <c r="M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  <c r="AS583"/>
      <c r="AT583"/>
      <c r="AU583"/>
      <c r="AV583"/>
      <c r="AW583"/>
      <c r="AX583"/>
      <c r="AY583"/>
      <c r="AZ583"/>
      <c r="BA583"/>
      <c r="BB583"/>
      <c r="BC583"/>
      <c r="BD583"/>
      <c r="BE583"/>
      <c r="BF583"/>
      <c r="BG583"/>
      <c r="BH583"/>
      <c r="BI583"/>
      <c r="BJ583"/>
      <c r="BK583"/>
      <c r="BL583"/>
      <c r="BM583"/>
      <c r="BN583"/>
      <c r="BO583"/>
      <c r="EJ583"/>
    </row>
    <row r="584" spans="12:140" x14ac:dyDescent="0.2">
      <c r="L584"/>
      <c r="M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/>
      <c r="AR584"/>
      <c r="AS584"/>
      <c r="AT584"/>
      <c r="AU584"/>
      <c r="AV584"/>
      <c r="AW584"/>
      <c r="AX584"/>
      <c r="AY584"/>
      <c r="AZ584"/>
      <c r="BA584"/>
      <c r="BB584"/>
      <c r="BC584"/>
      <c r="BD584"/>
      <c r="BE584"/>
      <c r="BF584"/>
      <c r="BG584"/>
      <c r="BH584"/>
      <c r="BI584"/>
      <c r="BJ584"/>
      <c r="BK584"/>
      <c r="BL584"/>
      <c r="BM584"/>
      <c r="BN584"/>
      <c r="BO584"/>
      <c r="EJ584"/>
    </row>
    <row r="585" spans="12:140" x14ac:dyDescent="0.2">
      <c r="L585"/>
      <c r="M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/>
      <c r="AR585"/>
      <c r="AS585"/>
      <c r="AT585"/>
      <c r="AU585"/>
      <c r="AV585"/>
      <c r="AW585"/>
      <c r="AX585"/>
      <c r="AY585"/>
      <c r="AZ585"/>
      <c r="BA585"/>
      <c r="BB585"/>
      <c r="BC585"/>
      <c r="BD585"/>
      <c r="BE585"/>
      <c r="BF585"/>
      <c r="BG585"/>
      <c r="BH585"/>
      <c r="BI585"/>
      <c r="BJ585"/>
      <c r="BK585"/>
      <c r="BL585"/>
      <c r="BM585"/>
      <c r="BN585"/>
      <c r="BO585"/>
      <c r="EJ585"/>
    </row>
    <row r="586" spans="12:140" x14ac:dyDescent="0.2">
      <c r="L586"/>
      <c r="M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/>
      <c r="AR586"/>
      <c r="AS586"/>
      <c r="AT586"/>
      <c r="AU586"/>
      <c r="AV586"/>
      <c r="AW586"/>
      <c r="AX586"/>
      <c r="AY586"/>
      <c r="AZ586"/>
      <c r="BA586"/>
      <c r="BB586"/>
      <c r="BC586"/>
      <c r="BD586"/>
      <c r="BE586"/>
      <c r="BF586"/>
      <c r="BG586"/>
      <c r="BH586"/>
      <c r="BI586"/>
      <c r="BJ586"/>
      <c r="BK586"/>
      <c r="BL586"/>
      <c r="BM586"/>
      <c r="BN586"/>
      <c r="BO586"/>
      <c r="EJ586"/>
    </row>
    <row r="587" spans="12:140" x14ac:dyDescent="0.2">
      <c r="L587"/>
      <c r="M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/>
      <c r="AR587"/>
      <c r="AS587"/>
      <c r="AT587"/>
      <c r="AU587"/>
      <c r="AV587"/>
      <c r="AW587"/>
      <c r="AX587"/>
      <c r="AY587"/>
      <c r="AZ587"/>
      <c r="BA587"/>
      <c r="BB587"/>
      <c r="BC587"/>
      <c r="BD587"/>
      <c r="BE587"/>
      <c r="BF587"/>
      <c r="BG587"/>
      <c r="BH587"/>
      <c r="BI587"/>
      <c r="BJ587"/>
      <c r="BK587"/>
      <c r="BL587"/>
      <c r="BM587"/>
      <c r="BN587"/>
      <c r="BO587"/>
      <c r="EJ587"/>
    </row>
    <row r="588" spans="12:140" x14ac:dyDescent="0.2">
      <c r="L588"/>
      <c r="M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  <c r="BI588"/>
      <c r="BJ588"/>
      <c r="BK588"/>
      <c r="BL588"/>
      <c r="BM588"/>
      <c r="BN588"/>
      <c r="BO588"/>
      <c r="EJ588"/>
    </row>
    <row r="589" spans="12:140" x14ac:dyDescent="0.2">
      <c r="L589"/>
      <c r="M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  <c r="BI589"/>
      <c r="BJ589"/>
      <c r="BK589"/>
      <c r="BL589"/>
      <c r="BM589"/>
      <c r="BN589"/>
      <c r="BO589"/>
      <c r="EJ589"/>
    </row>
    <row r="590" spans="12:140" x14ac:dyDescent="0.2">
      <c r="L590"/>
      <c r="M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  <c r="BI590"/>
      <c r="BJ590"/>
      <c r="BK590"/>
      <c r="BL590"/>
      <c r="BM590"/>
      <c r="BN590"/>
      <c r="BO590"/>
      <c r="EJ590"/>
    </row>
    <row r="591" spans="12:140" x14ac:dyDescent="0.2">
      <c r="L591"/>
      <c r="M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  <c r="BI591"/>
      <c r="BJ591"/>
      <c r="BK591"/>
      <c r="BL591"/>
      <c r="BM591"/>
      <c r="BN591"/>
      <c r="BO591"/>
      <c r="EJ591"/>
    </row>
    <row r="592" spans="12:140" x14ac:dyDescent="0.2">
      <c r="L592"/>
      <c r="M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  <c r="BI592"/>
      <c r="BJ592"/>
      <c r="BK592"/>
      <c r="BL592"/>
      <c r="BM592"/>
      <c r="BN592"/>
      <c r="BO592"/>
      <c r="EJ592"/>
    </row>
    <row r="593" spans="12:140" x14ac:dyDescent="0.2">
      <c r="L593"/>
      <c r="M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  <c r="BI593"/>
      <c r="BJ593"/>
      <c r="BK593"/>
      <c r="BL593"/>
      <c r="BM593"/>
      <c r="BN593"/>
      <c r="BO593"/>
      <c r="EJ593"/>
    </row>
    <row r="594" spans="12:140" x14ac:dyDescent="0.2">
      <c r="L594"/>
      <c r="M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  <c r="BI594"/>
      <c r="BJ594"/>
      <c r="BK594"/>
      <c r="BL594"/>
      <c r="BM594"/>
      <c r="BN594"/>
      <c r="BO594"/>
      <c r="EJ594"/>
    </row>
    <row r="595" spans="12:140" x14ac:dyDescent="0.2">
      <c r="L595"/>
      <c r="M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  <c r="BI595"/>
      <c r="BJ595"/>
      <c r="BK595"/>
      <c r="BL595"/>
      <c r="BM595"/>
      <c r="BN595"/>
      <c r="BO595"/>
      <c r="EJ595"/>
    </row>
    <row r="596" spans="12:140" x14ac:dyDescent="0.2">
      <c r="L596"/>
      <c r="M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  <c r="BI596"/>
      <c r="BJ596"/>
      <c r="BK596"/>
      <c r="BL596"/>
      <c r="BM596"/>
      <c r="BN596"/>
      <c r="BO596"/>
      <c r="EJ596"/>
    </row>
    <row r="597" spans="12:140" x14ac:dyDescent="0.2">
      <c r="L597"/>
      <c r="M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  <c r="BI597"/>
      <c r="BJ597"/>
      <c r="BK597"/>
      <c r="BL597"/>
      <c r="BM597"/>
      <c r="BN597"/>
      <c r="BO597"/>
      <c r="EJ597"/>
    </row>
    <row r="598" spans="12:140" x14ac:dyDescent="0.2">
      <c r="L598"/>
      <c r="M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  <c r="BI598"/>
      <c r="BJ598"/>
      <c r="BK598"/>
      <c r="BL598"/>
      <c r="BM598"/>
      <c r="BN598"/>
      <c r="BO598"/>
      <c r="EJ598"/>
    </row>
    <row r="599" spans="12:140" x14ac:dyDescent="0.2">
      <c r="L599"/>
      <c r="M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  <c r="BI599"/>
      <c r="BJ599"/>
      <c r="BK599"/>
      <c r="BL599"/>
      <c r="BM599"/>
      <c r="BN599"/>
      <c r="BO599"/>
      <c r="EJ599"/>
    </row>
    <row r="600" spans="12:140" x14ac:dyDescent="0.2">
      <c r="L600"/>
      <c r="M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  <c r="BI600"/>
      <c r="BJ600"/>
      <c r="BK600"/>
      <c r="BL600"/>
      <c r="BM600"/>
      <c r="BN600"/>
      <c r="BO600"/>
      <c r="EJ600"/>
    </row>
    <row r="601" spans="12:140" x14ac:dyDescent="0.2">
      <c r="L601"/>
      <c r="M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  <c r="BI601"/>
      <c r="BJ601"/>
      <c r="BK601"/>
      <c r="BL601"/>
      <c r="BM601"/>
      <c r="BN601"/>
      <c r="BO601"/>
      <c r="EJ601"/>
    </row>
    <row r="602" spans="12:140" x14ac:dyDescent="0.2">
      <c r="L602"/>
      <c r="M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  <c r="BI602"/>
      <c r="BJ602"/>
      <c r="BK602"/>
      <c r="BL602"/>
      <c r="BM602"/>
      <c r="BN602"/>
      <c r="BO602"/>
      <c r="EJ602"/>
    </row>
    <row r="603" spans="12:140" x14ac:dyDescent="0.2">
      <c r="L603"/>
      <c r="M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/>
      <c r="AR603"/>
      <c r="AS603"/>
      <c r="AT603"/>
      <c r="AU603"/>
      <c r="AV603"/>
      <c r="AW603"/>
      <c r="AX603"/>
      <c r="AY603"/>
      <c r="AZ603"/>
      <c r="BA603"/>
      <c r="BB603"/>
      <c r="BC603"/>
      <c r="BD603"/>
      <c r="BE603"/>
      <c r="BF603"/>
      <c r="BG603"/>
      <c r="BH603"/>
      <c r="BI603"/>
      <c r="BJ603"/>
      <c r="BK603"/>
      <c r="BL603"/>
      <c r="BM603"/>
      <c r="BN603"/>
      <c r="BO603"/>
      <c r="EJ603"/>
    </row>
    <row r="604" spans="12:140" x14ac:dyDescent="0.2">
      <c r="L604"/>
      <c r="M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/>
      <c r="AR604"/>
      <c r="AS604"/>
      <c r="AT604"/>
      <c r="AU604"/>
      <c r="AV604"/>
      <c r="AW604"/>
      <c r="AX604"/>
      <c r="AY604"/>
      <c r="AZ604"/>
      <c r="BA604"/>
      <c r="BB604"/>
      <c r="BC604"/>
      <c r="BD604"/>
      <c r="BE604"/>
      <c r="BF604"/>
      <c r="BG604"/>
      <c r="BH604"/>
      <c r="BI604"/>
      <c r="BJ604"/>
      <c r="BK604"/>
      <c r="BL604"/>
      <c r="BM604"/>
      <c r="BN604"/>
      <c r="BO604"/>
      <c r="EJ604"/>
    </row>
    <row r="605" spans="12:140" x14ac:dyDescent="0.2">
      <c r="L605"/>
      <c r="M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/>
      <c r="AR605"/>
      <c r="AS605"/>
      <c r="AT605"/>
      <c r="AU605"/>
      <c r="AV605"/>
      <c r="AW605"/>
      <c r="AX605"/>
      <c r="AY605"/>
      <c r="AZ605"/>
      <c r="BA605"/>
      <c r="BB605"/>
      <c r="BC605"/>
      <c r="BD605"/>
      <c r="BE605"/>
      <c r="BF605"/>
      <c r="BG605"/>
      <c r="BH605"/>
      <c r="BI605"/>
      <c r="BJ605"/>
      <c r="BK605"/>
      <c r="BL605"/>
      <c r="BM605"/>
      <c r="BN605"/>
      <c r="BO605"/>
      <c r="EJ605"/>
    </row>
    <row r="606" spans="12:140" x14ac:dyDescent="0.2">
      <c r="L606"/>
      <c r="M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  <c r="BI606"/>
      <c r="BJ606"/>
      <c r="BK606"/>
      <c r="BL606"/>
      <c r="BM606"/>
      <c r="BN606"/>
      <c r="BO606"/>
      <c r="EJ606"/>
    </row>
    <row r="607" spans="12:140" x14ac:dyDescent="0.2">
      <c r="L607"/>
      <c r="M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/>
      <c r="AR607"/>
      <c r="AS607"/>
      <c r="AT607"/>
      <c r="AU607"/>
      <c r="AV607"/>
      <c r="AW607"/>
      <c r="AX607"/>
      <c r="AY607"/>
      <c r="AZ607"/>
      <c r="BA607"/>
      <c r="BB607"/>
      <c r="BC607"/>
      <c r="BD607"/>
      <c r="BE607"/>
      <c r="BF607"/>
      <c r="BG607"/>
      <c r="BH607"/>
      <c r="BI607"/>
      <c r="BJ607"/>
      <c r="BK607"/>
      <c r="BL607"/>
      <c r="BM607"/>
      <c r="BN607"/>
      <c r="BO607"/>
      <c r="EJ607"/>
    </row>
    <row r="608" spans="12:140" x14ac:dyDescent="0.2">
      <c r="L608"/>
      <c r="M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/>
      <c r="AR608"/>
      <c r="AS608"/>
      <c r="AT608"/>
      <c r="AU608"/>
      <c r="AV608"/>
      <c r="AW608"/>
      <c r="AX608"/>
      <c r="AY608"/>
      <c r="AZ608"/>
      <c r="BA608"/>
      <c r="BB608"/>
      <c r="BC608"/>
      <c r="BD608"/>
      <c r="BE608"/>
      <c r="BF608"/>
      <c r="BG608"/>
      <c r="BH608"/>
      <c r="BI608"/>
      <c r="BJ608"/>
      <c r="BK608"/>
      <c r="BL608"/>
      <c r="BM608"/>
      <c r="BN608"/>
      <c r="BO608"/>
      <c r="EJ608"/>
    </row>
    <row r="609" spans="12:140" x14ac:dyDescent="0.2">
      <c r="L609"/>
      <c r="M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  <c r="BI609"/>
      <c r="BJ609"/>
      <c r="BK609"/>
      <c r="BL609"/>
      <c r="BM609"/>
      <c r="BN609"/>
      <c r="BO609"/>
      <c r="EJ609"/>
    </row>
    <row r="610" spans="12:140" x14ac:dyDescent="0.2">
      <c r="L610"/>
      <c r="M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/>
      <c r="AR610"/>
      <c r="AS610"/>
      <c r="AT610"/>
      <c r="AU610"/>
      <c r="AV610"/>
      <c r="AW610"/>
      <c r="AX610"/>
      <c r="AY610"/>
      <c r="AZ610"/>
      <c r="BA610"/>
      <c r="BB610"/>
      <c r="BC610"/>
      <c r="BD610"/>
      <c r="BE610"/>
      <c r="BF610"/>
      <c r="BG610"/>
      <c r="BH610"/>
      <c r="BI610"/>
      <c r="BJ610"/>
      <c r="BK610"/>
      <c r="BL610"/>
      <c r="BM610"/>
      <c r="BN610"/>
      <c r="BO610"/>
      <c r="EJ610"/>
    </row>
    <row r="611" spans="12:140" x14ac:dyDescent="0.2">
      <c r="L611"/>
      <c r="M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/>
      <c r="AR611"/>
      <c r="AS611"/>
      <c r="AT611"/>
      <c r="AU611"/>
      <c r="AV611"/>
      <c r="AW611"/>
      <c r="AX611"/>
      <c r="AY611"/>
      <c r="AZ611"/>
      <c r="BA611"/>
      <c r="BB611"/>
      <c r="BC611"/>
      <c r="BD611"/>
      <c r="BE611"/>
      <c r="BF611"/>
      <c r="BG611"/>
      <c r="BH611"/>
      <c r="BI611"/>
      <c r="BJ611"/>
      <c r="BK611"/>
      <c r="BL611"/>
      <c r="BM611"/>
      <c r="BN611"/>
      <c r="BO611"/>
      <c r="EJ611"/>
    </row>
    <row r="612" spans="12:140" x14ac:dyDescent="0.2">
      <c r="L612"/>
      <c r="M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/>
      <c r="AR612"/>
      <c r="AS612"/>
      <c r="AT612"/>
      <c r="AU612"/>
      <c r="AV612"/>
      <c r="AW612"/>
      <c r="AX612"/>
      <c r="AY612"/>
      <c r="AZ612"/>
      <c r="BA612"/>
      <c r="BB612"/>
      <c r="BC612"/>
      <c r="BD612"/>
      <c r="BE612"/>
      <c r="BF612"/>
      <c r="BG612"/>
      <c r="BH612"/>
      <c r="BI612"/>
      <c r="BJ612"/>
      <c r="BK612"/>
      <c r="BL612"/>
      <c r="BM612"/>
      <c r="BN612"/>
      <c r="BO612"/>
      <c r="EJ612"/>
    </row>
    <row r="613" spans="12:140" x14ac:dyDescent="0.2">
      <c r="L613"/>
      <c r="M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/>
      <c r="AR613"/>
      <c r="AS613"/>
      <c r="AT613"/>
      <c r="AU613"/>
      <c r="AV613"/>
      <c r="AW613"/>
      <c r="AX613"/>
      <c r="AY613"/>
      <c r="AZ613"/>
      <c r="BA613"/>
      <c r="BB613"/>
      <c r="BC613"/>
      <c r="BD613"/>
      <c r="BE613"/>
      <c r="BF613"/>
      <c r="BG613"/>
      <c r="BH613"/>
      <c r="BI613"/>
      <c r="BJ613"/>
      <c r="BK613"/>
      <c r="BL613"/>
      <c r="BM613"/>
      <c r="BN613"/>
      <c r="BO613"/>
      <c r="EJ613"/>
    </row>
    <row r="614" spans="12:140" x14ac:dyDescent="0.2">
      <c r="L614"/>
      <c r="M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/>
      <c r="AR614"/>
      <c r="AS614"/>
      <c r="AT614"/>
      <c r="AU614"/>
      <c r="AV614"/>
      <c r="AW614"/>
      <c r="AX614"/>
      <c r="AY614"/>
      <c r="AZ614"/>
      <c r="BA614"/>
      <c r="BB614"/>
      <c r="BC614"/>
      <c r="BD614"/>
      <c r="BE614"/>
      <c r="BF614"/>
      <c r="BG614"/>
      <c r="BH614"/>
      <c r="BI614"/>
      <c r="BJ614"/>
      <c r="BK614"/>
      <c r="BL614"/>
      <c r="BM614"/>
      <c r="BN614"/>
      <c r="BO614"/>
      <c r="EJ614"/>
    </row>
    <row r="615" spans="12:140" x14ac:dyDescent="0.2">
      <c r="L615"/>
      <c r="M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/>
      <c r="AR615"/>
      <c r="AS615"/>
      <c r="AT615"/>
      <c r="AU615"/>
      <c r="AV615"/>
      <c r="AW615"/>
      <c r="AX615"/>
      <c r="AY615"/>
      <c r="AZ615"/>
      <c r="BA615"/>
      <c r="BB615"/>
      <c r="BC615"/>
      <c r="BD615"/>
      <c r="BE615"/>
      <c r="BF615"/>
      <c r="BG615"/>
      <c r="BH615"/>
      <c r="BI615"/>
      <c r="BJ615"/>
      <c r="BK615"/>
      <c r="BL615"/>
      <c r="BM615"/>
      <c r="BN615"/>
      <c r="BO615"/>
      <c r="EJ615"/>
    </row>
    <row r="616" spans="12:140" x14ac:dyDescent="0.2">
      <c r="L616"/>
      <c r="M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/>
      <c r="AR616"/>
      <c r="AS616"/>
      <c r="AT616"/>
      <c r="AU616"/>
      <c r="AV616"/>
      <c r="AW616"/>
      <c r="AX616"/>
      <c r="AY616"/>
      <c r="AZ616"/>
      <c r="BA616"/>
      <c r="BB616"/>
      <c r="BC616"/>
      <c r="BD616"/>
      <c r="BE616"/>
      <c r="BF616"/>
      <c r="BG616"/>
      <c r="BH616"/>
      <c r="BI616"/>
      <c r="BJ616"/>
      <c r="BK616"/>
      <c r="BL616"/>
      <c r="BM616"/>
      <c r="BN616"/>
      <c r="BO616"/>
      <c r="EJ616"/>
    </row>
    <row r="617" spans="12:140" x14ac:dyDescent="0.2">
      <c r="L617"/>
      <c r="M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  <c r="BI617"/>
      <c r="BJ617"/>
      <c r="BK617"/>
      <c r="BL617"/>
      <c r="BM617"/>
      <c r="BN617"/>
      <c r="BO617"/>
      <c r="EJ617"/>
    </row>
    <row r="618" spans="12:140" x14ac:dyDescent="0.2">
      <c r="L618"/>
      <c r="M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/>
      <c r="AR618"/>
      <c r="AS618"/>
      <c r="AT618"/>
      <c r="AU618"/>
      <c r="AV618"/>
      <c r="AW618"/>
      <c r="AX618"/>
      <c r="AY618"/>
      <c r="AZ618"/>
      <c r="BA618"/>
      <c r="BB618"/>
      <c r="BC618"/>
      <c r="BD618"/>
      <c r="BE618"/>
      <c r="BF618"/>
      <c r="BG618"/>
      <c r="BH618"/>
      <c r="BI618"/>
      <c r="BJ618"/>
      <c r="BK618"/>
      <c r="BL618"/>
      <c r="BM618"/>
      <c r="BN618"/>
      <c r="BO618"/>
      <c r="EJ618"/>
    </row>
    <row r="619" spans="12:140" x14ac:dyDescent="0.2">
      <c r="L619"/>
      <c r="M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  <c r="AS619"/>
      <c r="AT619"/>
      <c r="AU619"/>
      <c r="AV619"/>
      <c r="AW619"/>
      <c r="AX619"/>
      <c r="AY619"/>
      <c r="AZ619"/>
      <c r="BA619"/>
      <c r="BB619"/>
      <c r="BC619"/>
      <c r="BD619"/>
      <c r="BE619"/>
      <c r="BF619"/>
      <c r="BG619"/>
      <c r="BH619"/>
      <c r="BI619"/>
      <c r="BJ619"/>
      <c r="BK619"/>
      <c r="BL619"/>
      <c r="BM619"/>
      <c r="BN619"/>
      <c r="BO619"/>
      <c r="EJ619"/>
    </row>
    <row r="620" spans="12:140" x14ac:dyDescent="0.2">
      <c r="L620"/>
      <c r="M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/>
      <c r="AR620"/>
      <c r="AS620"/>
      <c r="AT620"/>
      <c r="AU620"/>
      <c r="AV620"/>
      <c r="AW620"/>
      <c r="AX620"/>
      <c r="AY620"/>
      <c r="AZ620"/>
      <c r="BA620"/>
      <c r="BB620"/>
      <c r="BC620"/>
      <c r="BD620"/>
      <c r="BE620"/>
      <c r="BF620"/>
      <c r="BG620"/>
      <c r="BH620"/>
      <c r="BI620"/>
      <c r="BJ620"/>
      <c r="BK620"/>
      <c r="BL620"/>
      <c r="BM620"/>
      <c r="BN620"/>
      <c r="BO620"/>
      <c r="EJ620"/>
    </row>
    <row r="621" spans="12:140" x14ac:dyDescent="0.2">
      <c r="L621"/>
      <c r="M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/>
      <c r="AR621"/>
      <c r="AS621"/>
      <c r="AT621"/>
      <c r="AU621"/>
      <c r="AV621"/>
      <c r="AW621"/>
      <c r="AX621"/>
      <c r="AY621"/>
      <c r="AZ621"/>
      <c r="BA621"/>
      <c r="BB621"/>
      <c r="BC621"/>
      <c r="BD621"/>
      <c r="BE621"/>
      <c r="BF621"/>
      <c r="BG621"/>
      <c r="BH621"/>
      <c r="BI621"/>
      <c r="BJ621"/>
      <c r="BK621"/>
      <c r="BL621"/>
      <c r="BM621"/>
      <c r="BN621"/>
      <c r="BO621"/>
      <c r="EJ621"/>
    </row>
    <row r="622" spans="12:140" x14ac:dyDescent="0.2">
      <c r="L622"/>
      <c r="M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/>
      <c r="AR622"/>
      <c r="AS622"/>
      <c r="AT622"/>
      <c r="AU622"/>
      <c r="AV622"/>
      <c r="AW622"/>
      <c r="AX622"/>
      <c r="AY622"/>
      <c r="AZ622"/>
      <c r="BA622"/>
      <c r="BB622"/>
      <c r="BC622"/>
      <c r="BD622"/>
      <c r="BE622"/>
      <c r="BF622"/>
      <c r="BG622"/>
      <c r="BH622"/>
      <c r="BI622"/>
      <c r="BJ622"/>
      <c r="BK622"/>
      <c r="BL622"/>
      <c r="BM622"/>
      <c r="BN622"/>
      <c r="BO622"/>
      <c r="EJ622"/>
    </row>
    <row r="623" spans="12:140" x14ac:dyDescent="0.2">
      <c r="L623"/>
      <c r="M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/>
      <c r="AR623"/>
      <c r="AS623"/>
      <c r="AT623"/>
      <c r="AU623"/>
      <c r="AV623"/>
      <c r="AW623"/>
      <c r="AX623"/>
      <c r="AY623"/>
      <c r="AZ623"/>
      <c r="BA623"/>
      <c r="BB623"/>
      <c r="BC623"/>
      <c r="BD623"/>
      <c r="BE623"/>
      <c r="BF623"/>
      <c r="BG623"/>
      <c r="BH623"/>
      <c r="BI623"/>
      <c r="BJ623"/>
      <c r="BK623"/>
      <c r="BL623"/>
      <c r="BM623"/>
      <c r="BN623"/>
      <c r="BO623"/>
      <c r="EJ623"/>
    </row>
    <row r="624" spans="12:140" x14ac:dyDescent="0.2">
      <c r="L624"/>
      <c r="M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/>
      <c r="AR624"/>
      <c r="AS624"/>
      <c r="AT624"/>
      <c r="AU624"/>
      <c r="AV624"/>
      <c r="AW624"/>
      <c r="AX624"/>
      <c r="AY624"/>
      <c r="AZ624"/>
      <c r="BA624"/>
      <c r="BB624"/>
      <c r="BC624"/>
      <c r="BD624"/>
      <c r="BE624"/>
      <c r="BF624"/>
      <c r="BG624"/>
      <c r="BH624"/>
      <c r="BI624"/>
      <c r="BJ624"/>
      <c r="BK624"/>
      <c r="BL624"/>
      <c r="BM624"/>
      <c r="BN624"/>
      <c r="BO624"/>
      <c r="EJ624"/>
    </row>
    <row r="625" spans="12:140" x14ac:dyDescent="0.2">
      <c r="L625"/>
      <c r="M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/>
      <c r="AR625"/>
      <c r="AS625"/>
      <c r="AT625"/>
      <c r="AU625"/>
      <c r="AV625"/>
      <c r="AW625"/>
      <c r="AX625"/>
      <c r="AY625"/>
      <c r="AZ625"/>
      <c r="BA625"/>
      <c r="BB625"/>
      <c r="BC625"/>
      <c r="BD625"/>
      <c r="BE625"/>
      <c r="BF625"/>
      <c r="BG625"/>
      <c r="BH625"/>
      <c r="BI625"/>
      <c r="BJ625"/>
      <c r="BK625"/>
      <c r="BL625"/>
      <c r="BM625"/>
      <c r="BN625"/>
      <c r="BO625"/>
      <c r="EJ625"/>
    </row>
    <row r="626" spans="12:140" x14ac:dyDescent="0.2">
      <c r="L626"/>
      <c r="M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/>
      <c r="AR626"/>
      <c r="AS626"/>
      <c r="AT626"/>
      <c r="AU626"/>
      <c r="AV626"/>
      <c r="AW626"/>
      <c r="AX626"/>
      <c r="AY626"/>
      <c r="AZ626"/>
      <c r="BA626"/>
      <c r="BB626"/>
      <c r="BC626"/>
      <c r="BD626"/>
      <c r="BE626"/>
      <c r="BF626"/>
      <c r="BG626"/>
      <c r="BH626"/>
      <c r="BI626"/>
      <c r="BJ626"/>
      <c r="BK626"/>
      <c r="BL626"/>
      <c r="BM626"/>
      <c r="BN626"/>
      <c r="BO626"/>
      <c r="EJ626"/>
    </row>
    <row r="627" spans="12:140" x14ac:dyDescent="0.2">
      <c r="L627"/>
      <c r="M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/>
      <c r="AR627"/>
      <c r="AS627"/>
      <c r="AT627"/>
      <c r="AU627"/>
      <c r="AV627"/>
      <c r="AW627"/>
      <c r="AX627"/>
      <c r="AY627"/>
      <c r="AZ627"/>
      <c r="BA627"/>
      <c r="BB627"/>
      <c r="BC627"/>
      <c r="BD627"/>
      <c r="BE627"/>
      <c r="BF627"/>
      <c r="BG627"/>
      <c r="BH627"/>
      <c r="BI627"/>
      <c r="BJ627"/>
      <c r="BK627"/>
      <c r="BL627"/>
      <c r="BM627"/>
      <c r="BN627"/>
      <c r="BO627"/>
      <c r="EJ627"/>
    </row>
    <row r="628" spans="12:140" x14ac:dyDescent="0.2">
      <c r="L628"/>
      <c r="M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/>
      <c r="AR628"/>
      <c r="AS628"/>
      <c r="AT628"/>
      <c r="AU628"/>
      <c r="AV628"/>
      <c r="AW628"/>
      <c r="AX628"/>
      <c r="AY628"/>
      <c r="AZ628"/>
      <c r="BA628"/>
      <c r="BB628"/>
      <c r="BC628"/>
      <c r="BD628"/>
      <c r="BE628"/>
      <c r="BF628"/>
      <c r="BG628"/>
      <c r="BH628"/>
      <c r="BI628"/>
      <c r="BJ628"/>
      <c r="BK628"/>
      <c r="BL628"/>
      <c r="BM628"/>
      <c r="BN628"/>
      <c r="BO628"/>
      <c r="EJ628"/>
    </row>
    <row r="629" spans="12:140" x14ac:dyDescent="0.2">
      <c r="L629"/>
      <c r="M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/>
      <c r="AR629"/>
      <c r="AS629"/>
      <c r="AT629"/>
      <c r="AU629"/>
      <c r="AV629"/>
      <c r="AW629"/>
      <c r="AX629"/>
      <c r="AY629"/>
      <c r="AZ629"/>
      <c r="BA629"/>
      <c r="BB629"/>
      <c r="BC629"/>
      <c r="BD629"/>
      <c r="BE629"/>
      <c r="BF629"/>
      <c r="BG629"/>
      <c r="BH629"/>
      <c r="BI629"/>
      <c r="BJ629"/>
      <c r="BK629"/>
      <c r="BL629"/>
      <c r="BM629"/>
      <c r="BN629"/>
      <c r="BO629"/>
      <c r="EJ629"/>
    </row>
    <row r="630" spans="12:140" x14ac:dyDescent="0.2">
      <c r="L630"/>
      <c r="M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/>
      <c r="AR630"/>
      <c r="AS630"/>
      <c r="AT630"/>
      <c r="AU630"/>
      <c r="AV630"/>
      <c r="AW630"/>
      <c r="AX630"/>
      <c r="AY630"/>
      <c r="AZ630"/>
      <c r="BA630"/>
      <c r="BB630"/>
      <c r="BC630"/>
      <c r="BD630"/>
      <c r="BE630"/>
      <c r="BF630"/>
      <c r="BG630"/>
      <c r="BH630"/>
      <c r="BI630"/>
      <c r="BJ630"/>
      <c r="BK630"/>
      <c r="BL630"/>
      <c r="BM630"/>
      <c r="BN630"/>
      <c r="BO630"/>
      <c r="EJ630"/>
    </row>
    <row r="631" spans="12:140" x14ac:dyDescent="0.2">
      <c r="L631"/>
      <c r="M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/>
      <c r="AR631"/>
      <c r="AS631"/>
      <c r="AT631"/>
      <c r="AU631"/>
      <c r="AV631"/>
      <c r="AW631"/>
      <c r="AX631"/>
      <c r="AY631"/>
      <c r="AZ631"/>
      <c r="BA631"/>
      <c r="BB631"/>
      <c r="BC631"/>
      <c r="BD631"/>
      <c r="BE631"/>
      <c r="BF631"/>
      <c r="BG631"/>
      <c r="BH631"/>
      <c r="BI631"/>
      <c r="BJ631"/>
      <c r="BK631"/>
      <c r="BL631"/>
      <c r="BM631"/>
      <c r="BN631"/>
      <c r="BO631"/>
      <c r="EJ631"/>
    </row>
    <row r="632" spans="12:140" x14ac:dyDescent="0.2">
      <c r="L632"/>
      <c r="M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/>
      <c r="AR632"/>
      <c r="AS632"/>
      <c r="AT632"/>
      <c r="AU632"/>
      <c r="AV632"/>
      <c r="AW632"/>
      <c r="AX632"/>
      <c r="AY632"/>
      <c r="AZ632"/>
      <c r="BA632"/>
      <c r="BB632"/>
      <c r="BC632"/>
      <c r="BD632"/>
      <c r="BE632"/>
      <c r="BF632"/>
      <c r="BG632"/>
      <c r="BH632"/>
      <c r="BI632"/>
      <c r="BJ632"/>
      <c r="BK632"/>
      <c r="BL632"/>
      <c r="BM632"/>
      <c r="BN632"/>
      <c r="BO632"/>
      <c r="EJ632"/>
    </row>
    <row r="633" spans="12:140" x14ac:dyDescent="0.2">
      <c r="L633"/>
      <c r="M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/>
      <c r="AR633"/>
      <c r="AS633"/>
      <c r="AT633"/>
      <c r="AU633"/>
      <c r="AV633"/>
      <c r="AW633"/>
      <c r="AX633"/>
      <c r="AY633"/>
      <c r="AZ633"/>
      <c r="BA633"/>
      <c r="BB633"/>
      <c r="BC633"/>
      <c r="BD633"/>
      <c r="BE633"/>
      <c r="BF633"/>
      <c r="BG633"/>
      <c r="BH633"/>
      <c r="BI633"/>
      <c r="BJ633"/>
      <c r="BK633"/>
      <c r="BL633"/>
      <c r="BM633"/>
      <c r="BN633"/>
      <c r="BO633"/>
      <c r="EJ633"/>
    </row>
    <row r="634" spans="12:140" x14ac:dyDescent="0.2">
      <c r="L634"/>
      <c r="M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  <c r="BI634"/>
      <c r="BJ634"/>
      <c r="BK634"/>
      <c r="BL634"/>
      <c r="BM634"/>
      <c r="BN634"/>
      <c r="BO634"/>
      <c r="EJ634"/>
    </row>
    <row r="635" spans="12:140" x14ac:dyDescent="0.2">
      <c r="L635"/>
      <c r="M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/>
      <c r="AR635"/>
      <c r="AS635"/>
      <c r="AT635"/>
      <c r="AU635"/>
      <c r="AV635"/>
      <c r="AW635"/>
      <c r="AX635"/>
      <c r="AY635"/>
      <c r="AZ635"/>
      <c r="BA635"/>
      <c r="BB635"/>
      <c r="BC635"/>
      <c r="BD635"/>
      <c r="BE635"/>
      <c r="BF635"/>
      <c r="BG635"/>
      <c r="BH635"/>
      <c r="BI635"/>
      <c r="BJ635"/>
      <c r="BK635"/>
      <c r="BL635"/>
      <c r="BM635"/>
      <c r="BN635"/>
      <c r="BO635"/>
      <c r="EJ635"/>
    </row>
    <row r="636" spans="12:140" x14ac:dyDescent="0.2">
      <c r="L636"/>
      <c r="M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/>
      <c r="AR636"/>
      <c r="AS636"/>
      <c r="AT636"/>
      <c r="AU636"/>
      <c r="AV636"/>
      <c r="AW636"/>
      <c r="AX636"/>
      <c r="AY636"/>
      <c r="AZ636"/>
      <c r="BA636"/>
      <c r="BB636"/>
      <c r="BC636"/>
      <c r="BD636"/>
      <c r="BE636"/>
      <c r="BF636"/>
      <c r="BG636"/>
      <c r="BH636"/>
      <c r="BI636"/>
      <c r="BJ636"/>
      <c r="BK636"/>
      <c r="BL636"/>
      <c r="BM636"/>
      <c r="BN636"/>
      <c r="BO636"/>
      <c r="EJ636"/>
    </row>
    <row r="637" spans="12:140" x14ac:dyDescent="0.2">
      <c r="L637"/>
      <c r="M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/>
      <c r="AR637"/>
      <c r="AS637"/>
      <c r="AT637"/>
      <c r="AU637"/>
      <c r="AV637"/>
      <c r="AW637"/>
      <c r="AX637"/>
      <c r="AY637"/>
      <c r="AZ637"/>
      <c r="BA637"/>
      <c r="BB637"/>
      <c r="BC637"/>
      <c r="BD637"/>
      <c r="BE637"/>
      <c r="BF637"/>
      <c r="BG637"/>
      <c r="BH637"/>
      <c r="BI637"/>
      <c r="BJ637"/>
      <c r="BK637"/>
      <c r="BL637"/>
      <c r="BM637"/>
      <c r="BN637"/>
      <c r="BO637"/>
      <c r="EJ637"/>
    </row>
    <row r="638" spans="12:140" x14ac:dyDescent="0.2">
      <c r="L638"/>
      <c r="M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EJ638"/>
    </row>
    <row r="639" spans="12:140" x14ac:dyDescent="0.2">
      <c r="L639"/>
      <c r="M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/>
      <c r="AR639"/>
      <c r="AS639"/>
      <c r="AT639"/>
      <c r="AU639"/>
      <c r="AV639"/>
      <c r="AW639"/>
      <c r="AX639"/>
      <c r="AY639"/>
      <c r="AZ639"/>
      <c r="BA639"/>
      <c r="BB639"/>
      <c r="BC639"/>
      <c r="BD639"/>
      <c r="BE639"/>
      <c r="BF639"/>
      <c r="BG639"/>
      <c r="BH639"/>
      <c r="BI639"/>
      <c r="BJ639"/>
      <c r="BK639"/>
      <c r="BL639"/>
      <c r="BM639"/>
      <c r="BN639"/>
      <c r="BO639"/>
      <c r="EJ639"/>
    </row>
    <row r="640" spans="12:140" x14ac:dyDescent="0.2">
      <c r="L640"/>
      <c r="M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/>
      <c r="AR640"/>
      <c r="AS640"/>
      <c r="AT640"/>
      <c r="AU640"/>
      <c r="AV640"/>
      <c r="AW640"/>
      <c r="AX640"/>
      <c r="AY640"/>
      <c r="AZ640"/>
      <c r="BA640"/>
      <c r="BB640"/>
      <c r="BC640"/>
      <c r="BD640"/>
      <c r="BE640"/>
      <c r="BF640"/>
      <c r="BG640"/>
      <c r="BH640"/>
      <c r="BI640"/>
      <c r="BJ640"/>
      <c r="BK640"/>
      <c r="BL640"/>
      <c r="BM640"/>
      <c r="BN640"/>
      <c r="BO640"/>
      <c r="EJ640"/>
    </row>
    <row r="641" spans="12:140" x14ac:dyDescent="0.2">
      <c r="L641"/>
      <c r="M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/>
      <c r="AR641"/>
      <c r="AS641"/>
      <c r="AT641"/>
      <c r="AU641"/>
      <c r="AV641"/>
      <c r="AW641"/>
      <c r="AX641"/>
      <c r="AY641"/>
      <c r="AZ641"/>
      <c r="BA641"/>
      <c r="BB641"/>
      <c r="BC641"/>
      <c r="BD641"/>
      <c r="BE641"/>
      <c r="BF641"/>
      <c r="BG641"/>
      <c r="BH641"/>
      <c r="BI641"/>
      <c r="BJ641"/>
      <c r="BK641"/>
      <c r="BL641"/>
      <c r="BM641"/>
      <c r="BN641"/>
      <c r="BO641"/>
      <c r="EJ641"/>
    </row>
    <row r="642" spans="12:140" x14ac:dyDescent="0.2">
      <c r="L642"/>
      <c r="M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/>
      <c r="AR642"/>
      <c r="AS642"/>
      <c r="AT642"/>
      <c r="AU642"/>
      <c r="AV642"/>
      <c r="AW642"/>
      <c r="AX642"/>
      <c r="AY642"/>
      <c r="AZ642"/>
      <c r="BA642"/>
      <c r="BB642"/>
      <c r="BC642"/>
      <c r="BD642"/>
      <c r="BE642"/>
      <c r="BF642"/>
      <c r="BG642"/>
      <c r="BH642"/>
      <c r="BI642"/>
      <c r="BJ642"/>
      <c r="BK642"/>
      <c r="BL642"/>
      <c r="BM642"/>
      <c r="BN642"/>
      <c r="BO642"/>
      <c r="EJ642"/>
    </row>
    <row r="643" spans="12:140" x14ac:dyDescent="0.2">
      <c r="L643"/>
      <c r="M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  <c r="AS643"/>
      <c r="AT643"/>
      <c r="AU643"/>
      <c r="AV643"/>
      <c r="AW643"/>
      <c r="AX643"/>
      <c r="AY643"/>
      <c r="AZ643"/>
      <c r="BA643"/>
      <c r="BB643"/>
      <c r="BC643"/>
      <c r="BD643"/>
      <c r="BE643"/>
      <c r="BF643"/>
      <c r="BG643"/>
      <c r="BH643"/>
      <c r="BI643"/>
      <c r="BJ643"/>
      <c r="BK643"/>
      <c r="BL643"/>
      <c r="BM643"/>
      <c r="BN643"/>
      <c r="BO643"/>
      <c r="EJ643"/>
    </row>
    <row r="644" spans="12:140" x14ac:dyDescent="0.2">
      <c r="L644"/>
      <c r="M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/>
      <c r="AR644"/>
      <c r="AS644"/>
      <c r="AT644"/>
      <c r="AU644"/>
      <c r="AV644"/>
      <c r="AW644"/>
      <c r="AX644"/>
      <c r="AY644"/>
      <c r="AZ644"/>
      <c r="BA644"/>
      <c r="BB644"/>
      <c r="BC644"/>
      <c r="BD644"/>
      <c r="BE644"/>
      <c r="BF644"/>
      <c r="BG644"/>
      <c r="BH644"/>
      <c r="BI644"/>
      <c r="BJ644"/>
      <c r="BK644"/>
      <c r="BL644"/>
      <c r="BM644"/>
      <c r="BN644"/>
      <c r="BO644"/>
      <c r="EJ644"/>
    </row>
    <row r="645" spans="12:140" x14ac:dyDescent="0.2">
      <c r="L645"/>
      <c r="M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/>
      <c r="AR645"/>
      <c r="AS645"/>
      <c r="AT645"/>
      <c r="AU645"/>
      <c r="AV645"/>
      <c r="AW645"/>
      <c r="AX645"/>
      <c r="AY645"/>
      <c r="AZ645"/>
      <c r="BA645"/>
      <c r="BB645"/>
      <c r="BC645"/>
      <c r="BD645"/>
      <c r="BE645"/>
      <c r="BF645"/>
      <c r="BG645"/>
      <c r="BH645"/>
      <c r="BI645"/>
      <c r="BJ645"/>
      <c r="BK645"/>
      <c r="BL645"/>
      <c r="BM645"/>
      <c r="BN645"/>
      <c r="BO645"/>
      <c r="EJ645"/>
    </row>
    <row r="646" spans="12:140" x14ac:dyDescent="0.2">
      <c r="L646"/>
      <c r="M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/>
      <c r="AR646"/>
      <c r="AS646"/>
      <c r="AT646"/>
      <c r="AU646"/>
      <c r="AV646"/>
      <c r="AW646"/>
      <c r="AX646"/>
      <c r="AY646"/>
      <c r="AZ646"/>
      <c r="BA646"/>
      <c r="BB646"/>
      <c r="BC646"/>
      <c r="BD646"/>
      <c r="BE646"/>
      <c r="BF646"/>
      <c r="BG646"/>
      <c r="BH646"/>
      <c r="BI646"/>
      <c r="BJ646"/>
      <c r="BK646"/>
      <c r="BL646"/>
      <c r="BM646"/>
      <c r="BN646"/>
      <c r="BO646"/>
      <c r="EJ646"/>
    </row>
    <row r="647" spans="12:140" x14ac:dyDescent="0.2">
      <c r="L647"/>
      <c r="M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/>
      <c r="AR647"/>
      <c r="AS647"/>
      <c r="AT647"/>
      <c r="AU647"/>
      <c r="AV647"/>
      <c r="AW647"/>
      <c r="AX647"/>
      <c r="AY647"/>
      <c r="AZ647"/>
      <c r="BA647"/>
      <c r="BB647"/>
      <c r="BC647"/>
      <c r="BD647"/>
      <c r="BE647"/>
      <c r="BF647"/>
      <c r="BG647"/>
      <c r="BH647"/>
      <c r="BI647"/>
      <c r="BJ647"/>
      <c r="BK647"/>
      <c r="BL647"/>
      <c r="BM647"/>
      <c r="BN647"/>
      <c r="BO647"/>
      <c r="EJ647"/>
    </row>
    <row r="648" spans="12:140" x14ac:dyDescent="0.2">
      <c r="L648"/>
      <c r="M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/>
      <c r="AR648"/>
      <c r="AS648"/>
      <c r="AT648"/>
      <c r="AU648"/>
      <c r="AV648"/>
      <c r="AW648"/>
      <c r="AX648"/>
      <c r="AY648"/>
      <c r="AZ648"/>
      <c r="BA648"/>
      <c r="BB648"/>
      <c r="BC648"/>
      <c r="BD648"/>
      <c r="BE648"/>
      <c r="BF648"/>
      <c r="BG648"/>
      <c r="BH648"/>
      <c r="BI648"/>
      <c r="BJ648"/>
      <c r="BK648"/>
      <c r="BL648"/>
      <c r="BM648"/>
      <c r="BN648"/>
      <c r="BO648"/>
      <c r="EJ648"/>
    </row>
    <row r="649" spans="12:140" x14ac:dyDescent="0.2">
      <c r="L649"/>
      <c r="M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/>
      <c r="AR649"/>
      <c r="AS649"/>
      <c r="AT649"/>
      <c r="AU649"/>
      <c r="AV649"/>
      <c r="AW649"/>
      <c r="AX649"/>
      <c r="AY649"/>
      <c r="AZ649"/>
      <c r="BA649"/>
      <c r="BB649"/>
      <c r="BC649"/>
      <c r="BD649"/>
      <c r="BE649"/>
      <c r="BF649"/>
      <c r="BG649"/>
      <c r="BH649"/>
      <c r="BI649"/>
      <c r="BJ649"/>
      <c r="BK649"/>
      <c r="BL649"/>
      <c r="BM649"/>
      <c r="BN649"/>
      <c r="BO649"/>
      <c r="EJ649"/>
    </row>
    <row r="650" spans="12:140" x14ac:dyDescent="0.2">
      <c r="L650"/>
      <c r="M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  <c r="AS650"/>
      <c r="AT650"/>
      <c r="AU650"/>
      <c r="AV650"/>
      <c r="AW650"/>
      <c r="AX650"/>
      <c r="AY650"/>
      <c r="AZ650"/>
      <c r="BA650"/>
      <c r="BB650"/>
      <c r="BC650"/>
      <c r="BD650"/>
      <c r="BE650"/>
      <c r="BF650"/>
      <c r="BG650"/>
      <c r="BH650"/>
      <c r="BI650"/>
      <c r="BJ650"/>
      <c r="BK650"/>
      <c r="BL650"/>
      <c r="BM650"/>
      <c r="BN650"/>
      <c r="BO650"/>
      <c r="EJ650"/>
    </row>
    <row r="651" spans="12:140" x14ac:dyDescent="0.2">
      <c r="L651"/>
      <c r="M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/>
      <c r="AR651"/>
      <c r="AS651"/>
      <c r="AT651"/>
      <c r="AU651"/>
      <c r="AV651"/>
      <c r="AW651"/>
      <c r="AX651"/>
      <c r="AY651"/>
      <c r="AZ651"/>
      <c r="BA651"/>
      <c r="BB651"/>
      <c r="BC651"/>
      <c r="BD651"/>
      <c r="BE651"/>
      <c r="BF651"/>
      <c r="BG651"/>
      <c r="BH651"/>
      <c r="BI651"/>
      <c r="BJ651"/>
      <c r="BK651"/>
      <c r="BL651"/>
      <c r="BM651"/>
      <c r="BN651"/>
      <c r="BO651"/>
      <c r="EJ651"/>
    </row>
    <row r="652" spans="12:140" x14ac:dyDescent="0.2">
      <c r="L652"/>
      <c r="M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  <c r="AS652"/>
      <c r="AT652"/>
      <c r="AU652"/>
      <c r="AV652"/>
      <c r="AW652"/>
      <c r="AX652"/>
      <c r="AY652"/>
      <c r="AZ652"/>
      <c r="BA652"/>
      <c r="BB652"/>
      <c r="BC652"/>
      <c r="BD652"/>
      <c r="BE652"/>
      <c r="BF652"/>
      <c r="BG652"/>
      <c r="BH652"/>
      <c r="BI652"/>
      <c r="BJ652"/>
      <c r="BK652"/>
      <c r="BL652"/>
      <c r="BM652"/>
      <c r="BN652"/>
      <c r="BO652"/>
      <c r="EJ652"/>
    </row>
    <row r="653" spans="12:140" x14ac:dyDescent="0.2">
      <c r="L653"/>
      <c r="M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/>
      <c r="AR653"/>
      <c r="AS653"/>
      <c r="AT653"/>
      <c r="AU653"/>
      <c r="AV653"/>
      <c r="AW653"/>
      <c r="AX653"/>
      <c r="AY653"/>
      <c r="AZ653"/>
      <c r="BA653"/>
      <c r="BB653"/>
      <c r="BC653"/>
      <c r="BD653"/>
      <c r="BE653"/>
      <c r="BF653"/>
      <c r="BG653"/>
      <c r="BH653"/>
      <c r="BI653"/>
      <c r="BJ653"/>
      <c r="BK653"/>
      <c r="BL653"/>
      <c r="BM653"/>
      <c r="BN653"/>
      <c r="BO653"/>
      <c r="EJ653"/>
    </row>
    <row r="654" spans="12:140" x14ac:dyDescent="0.2">
      <c r="L654"/>
      <c r="M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/>
      <c r="AR654"/>
      <c r="AS654"/>
      <c r="AT654"/>
      <c r="AU654"/>
      <c r="AV654"/>
      <c r="AW654"/>
      <c r="AX654"/>
      <c r="AY654"/>
      <c r="AZ654"/>
      <c r="BA654"/>
      <c r="BB654"/>
      <c r="BC654"/>
      <c r="BD654"/>
      <c r="BE654"/>
      <c r="BF654"/>
      <c r="BG654"/>
      <c r="BH654"/>
      <c r="BI654"/>
      <c r="BJ654"/>
      <c r="BK654"/>
      <c r="BL654"/>
      <c r="BM654"/>
      <c r="BN654"/>
      <c r="BO654"/>
      <c r="EJ654"/>
    </row>
    <row r="655" spans="12:140" x14ac:dyDescent="0.2">
      <c r="L655"/>
      <c r="M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/>
      <c r="AR655"/>
      <c r="AS655"/>
      <c r="AT655"/>
      <c r="AU655"/>
      <c r="AV655"/>
      <c r="AW655"/>
      <c r="AX655"/>
      <c r="AY655"/>
      <c r="AZ655"/>
      <c r="BA655"/>
      <c r="BB655"/>
      <c r="BC655"/>
      <c r="BD655"/>
      <c r="BE655"/>
      <c r="BF655"/>
      <c r="BG655"/>
      <c r="BH655"/>
      <c r="BI655"/>
      <c r="BJ655"/>
      <c r="BK655"/>
      <c r="BL655"/>
      <c r="BM655"/>
      <c r="BN655"/>
      <c r="BO655"/>
      <c r="EJ655"/>
    </row>
    <row r="656" spans="12:140" x14ac:dyDescent="0.2">
      <c r="L656"/>
      <c r="M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/>
      <c r="AR656"/>
      <c r="AS656"/>
      <c r="AT656"/>
      <c r="AU656"/>
      <c r="AV656"/>
      <c r="AW656"/>
      <c r="AX656"/>
      <c r="AY656"/>
      <c r="AZ656"/>
      <c r="BA656"/>
      <c r="BB656"/>
      <c r="BC656"/>
      <c r="BD656"/>
      <c r="BE656"/>
      <c r="BF656"/>
      <c r="BG656"/>
      <c r="BH656"/>
      <c r="BI656"/>
      <c r="BJ656"/>
      <c r="BK656"/>
      <c r="BL656"/>
      <c r="BM656"/>
      <c r="BN656"/>
      <c r="BO656"/>
      <c r="EJ656"/>
    </row>
    <row r="657" spans="12:140" x14ac:dyDescent="0.2">
      <c r="L657"/>
      <c r="M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/>
      <c r="AR657"/>
      <c r="AS657"/>
      <c r="AT657"/>
      <c r="AU657"/>
      <c r="AV657"/>
      <c r="AW657"/>
      <c r="AX657"/>
      <c r="AY657"/>
      <c r="AZ657"/>
      <c r="BA657"/>
      <c r="BB657"/>
      <c r="BC657"/>
      <c r="BD657"/>
      <c r="BE657"/>
      <c r="BF657"/>
      <c r="BG657"/>
      <c r="BH657"/>
      <c r="BI657"/>
      <c r="BJ657"/>
      <c r="BK657"/>
      <c r="BL657"/>
      <c r="BM657"/>
      <c r="BN657"/>
      <c r="BO657"/>
      <c r="EJ657"/>
    </row>
    <row r="658" spans="12:140" x14ac:dyDescent="0.2">
      <c r="L658"/>
      <c r="M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/>
      <c r="AR658"/>
      <c r="AS658"/>
      <c r="AT658"/>
      <c r="AU658"/>
      <c r="AV658"/>
      <c r="AW658"/>
      <c r="AX658"/>
      <c r="AY658"/>
      <c r="AZ658"/>
      <c r="BA658"/>
      <c r="BB658"/>
      <c r="BC658"/>
      <c r="BD658"/>
      <c r="BE658"/>
      <c r="BF658"/>
      <c r="BG658"/>
      <c r="BH658"/>
      <c r="BI658"/>
      <c r="BJ658"/>
      <c r="BK658"/>
      <c r="BL658"/>
      <c r="BM658"/>
      <c r="BN658"/>
      <c r="BO658"/>
      <c r="EJ658"/>
    </row>
    <row r="659" spans="12:140" x14ac:dyDescent="0.2">
      <c r="L659"/>
      <c r="M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/>
      <c r="AR659"/>
      <c r="AS659"/>
      <c r="AT659"/>
      <c r="AU659"/>
      <c r="AV659"/>
      <c r="AW659"/>
      <c r="AX659"/>
      <c r="AY659"/>
      <c r="AZ659"/>
      <c r="BA659"/>
      <c r="BB659"/>
      <c r="BC659"/>
      <c r="BD659"/>
      <c r="BE659"/>
      <c r="BF659"/>
      <c r="BG659"/>
      <c r="BH659"/>
      <c r="BI659"/>
      <c r="BJ659"/>
      <c r="BK659"/>
      <c r="BL659"/>
      <c r="BM659"/>
      <c r="BN659"/>
      <c r="BO659"/>
      <c r="EJ659"/>
    </row>
    <row r="660" spans="12:140" x14ac:dyDescent="0.2">
      <c r="L660"/>
      <c r="M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  <c r="AS660"/>
      <c r="AT660"/>
      <c r="AU660"/>
      <c r="AV660"/>
      <c r="AW660"/>
      <c r="AX660"/>
      <c r="AY660"/>
      <c r="AZ660"/>
      <c r="BA660"/>
      <c r="BB660"/>
      <c r="BC660"/>
      <c r="BD660"/>
      <c r="BE660"/>
      <c r="BF660"/>
      <c r="BG660"/>
      <c r="BH660"/>
      <c r="BI660"/>
      <c r="BJ660"/>
      <c r="BK660"/>
      <c r="BL660"/>
      <c r="BM660"/>
      <c r="BN660"/>
      <c r="BO660"/>
      <c r="EJ660"/>
    </row>
    <row r="661" spans="12:140" x14ac:dyDescent="0.2">
      <c r="L661"/>
      <c r="M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/>
      <c r="AR661"/>
      <c r="AS661"/>
      <c r="AT661"/>
      <c r="AU661"/>
      <c r="AV661"/>
      <c r="AW661"/>
      <c r="AX661"/>
      <c r="AY661"/>
      <c r="AZ661"/>
      <c r="BA661"/>
      <c r="BB661"/>
      <c r="BC661"/>
      <c r="BD661"/>
      <c r="BE661"/>
      <c r="BF661"/>
      <c r="BG661"/>
      <c r="BH661"/>
      <c r="BI661"/>
      <c r="BJ661"/>
      <c r="BK661"/>
      <c r="BL661"/>
      <c r="BM661"/>
      <c r="BN661"/>
      <c r="BO661"/>
      <c r="EJ661"/>
    </row>
    <row r="662" spans="12:140" x14ac:dyDescent="0.2">
      <c r="L662"/>
      <c r="M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  <c r="AS662"/>
      <c r="AT662"/>
      <c r="AU662"/>
      <c r="AV662"/>
      <c r="AW662"/>
      <c r="AX662"/>
      <c r="AY662"/>
      <c r="AZ662"/>
      <c r="BA662"/>
      <c r="BB662"/>
      <c r="BC662"/>
      <c r="BD662"/>
      <c r="BE662"/>
      <c r="BF662"/>
      <c r="BG662"/>
      <c r="BH662"/>
      <c r="BI662"/>
      <c r="BJ662"/>
      <c r="BK662"/>
      <c r="BL662"/>
      <c r="BM662"/>
      <c r="BN662"/>
      <c r="BO662"/>
      <c r="EJ662"/>
    </row>
    <row r="663" spans="12:140" x14ac:dyDescent="0.2">
      <c r="L663"/>
      <c r="M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/>
      <c r="AR663"/>
      <c r="AS663"/>
      <c r="AT663"/>
      <c r="AU663"/>
      <c r="AV663"/>
      <c r="AW663"/>
      <c r="AX663"/>
      <c r="AY663"/>
      <c r="AZ663"/>
      <c r="BA663"/>
      <c r="BB663"/>
      <c r="BC663"/>
      <c r="BD663"/>
      <c r="BE663"/>
      <c r="BF663"/>
      <c r="BG663"/>
      <c r="BH663"/>
      <c r="BI663"/>
      <c r="BJ663"/>
      <c r="BK663"/>
      <c r="BL663"/>
      <c r="BM663"/>
      <c r="BN663"/>
      <c r="BO663"/>
      <c r="EJ663"/>
    </row>
    <row r="664" spans="12:140" x14ac:dyDescent="0.2">
      <c r="L664"/>
      <c r="M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/>
      <c r="AR664"/>
      <c r="AS664"/>
      <c r="AT664"/>
      <c r="AU664"/>
      <c r="AV664"/>
      <c r="AW664"/>
      <c r="AX664"/>
      <c r="AY664"/>
      <c r="AZ664"/>
      <c r="BA664"/>
      <c r="BB664"/>
      <c r="BC664"/>
      <c r="BD664"/>
      <c r="BE664"/>
      <c r="BF664"/>
      <c r="BG664"/>
      <c r="BH664"/>
      <c r="BI664"/>
      <c r="BJ664"/>
      <c r="BK664"/>
      <c r="BL664"/>
      <c r="BM664"/>
      <c r="BN664"/>
      <c r="BO664"/>
      <c r="EJ664"/>
    </row>
    <row r="665" spans="12:140" x14ac:dyDescent="0.2">
      <c r="L665"/>
      <c r="M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/>
      <c r="AR665"/>
      <c r="AS665"/>
      <c r="AT665"/>
      <c r="AU665"/>
      <c r="AV665"/>
      <c r="AW665"/>
      <c r="AX665"/>
      <c r="AY665"/>
      <c r="AZ665"/>
      <c r="BA665"/>
      <c r="BB665"/>
      <c r="BC665"/>
      <c r="BD665"/>
      <c r="BE665"/>
      <c r="BF665"/>
      <c r="BG665"/>
      <c r="BH665"/>
      <c r="BI665"/>
      <c r="BJ665"/>
      <c r="BK665"/>
      <c r="BL665"/>
      <c r="BM665"/>
      <c r="BN665"/>
      <c r="BO665"/>
      <c r="EJ665"/>
    </row>
    <row r="666" spans="12:140" x14ac:dyDescent="0.2">
      <c r="L666"/>
      <c r="M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  <c r="BI666"/>
      <c r="BJ666"/>
      <c r="BK666"/>
      <c r="BL666"/>
      <c r="BM666"/>
      <c r="BN666"/>
      <c r="BO666"/>
      <c r="EJ666"/>
    </row>
    <row r="667" spans="12:140" x14ac:dyDescent="0.2">
      <c r="L667"/>
      <c r="M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  <c r="BI667"/>
      <c r="BJ667"/>
      <c r="BK667"/>
      <c r="BL667"/>
      <c r="BM667"/>
      <c r="BN667"/>
      <c r="BO667"/>
      <c r="EJ667"/>
    </row>
    <row r="668" spans="12:140" x14ac:dyDescent="0.2">
      <c r="L668"/>
      <c r="M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  <c r="BI668"/>
      <c r="BJ668"/>
      <c r="BK668"/>
      <c r="BL668"/>
      <c r="BM668"/>
      <c r="BN668"/>
      <c r="BO668"/>
      <c r="EJ668"/>
    </row>
    <row r="669" spans="12:140" x14ac:dyDescent="0.2">
      <c r="L669"/>
      <c r="M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/>
      <c r="AR669"/>
      <c r="AS669"/>
      <c r="AT669"/>
      <c r="AU669"/>
      <c r="AV669"/>
      <c r="AW669"/>
      <c r="AX669"/>
      <c r="AY669"/>
      <c r="AZ669"/>
      <c r="BA669"/>
      <c r="BB669"/>
      <c r="BC669"/>
      <c r="BD669"/>
      <c r="BE669"/>
      <c r="BF669"/>
      <c r="BG669"/>
      <c r="BH669"/>
      <c r="BI669"/>
      <c r="BJ669"/>
      <c r="BK669"/>
      <c r="BL669"/>
      <c r="BM669"/>
      <c r="BN669"/>
      <c r="BO669"/>
      <c r="EJ669"/>
    </row>
    <row r="670" spans="12:140" x14ac:dyDescent="0.2">
      <c r="L670"/>
      <c r="M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  <c r="AS670"/>
      <c r="AT670"/>
      <c r="AU670"/>
      <c r="AV670"/>
      <c r="AW670"/>
      <c r="AX670"/>
      <c r="AY670"/>
      <c r="AZ670"/>
      <c r="BA670"/>
      <c r="BB670"/>
      <c r="BC670"/>
      <c r="BD670"/>
      <c r="BE670"/>
      <c r="BF670"/>
      <c r="BG670"/>
      <c r="BH670"/>
      <c r="BI670"/>
      <c r="BJ670"/>
      <c r="BK670"/>
      <c r="BL670"/>
      <c r="BM670"/>
      <c r="BN670"/>
      <c r="BO670"/>
      <c r="EJ670"/>
    </row>
    <row r="671" spans="12:140" x14ac:dyDescent="0.2">
      <c r="L671"/>
      <c r="M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  <c r="BI671"/>
      <c r="BJ671"/>
      <c r="BK671"/>
      <c r="BL671"/>
      <c r="BM671"/>
      <c r="BN671"/>
      <c r="BO671"/>
      <c r="EJ671"/>
    </row>
    <row r="672" spans="12:140" x14ac:dyDescent="0.2">
      <c r="L672"/>
      <c r="M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  <c r="BI672"/>
      <c r="BJ672"/>
      <c r="BK672"/>
      <c r="BL672"/>
      <c r="BM672"/>
      <c r="BN672"/>
      <c r="BO672"/>
      <c r="EJ672"/>
    </row>
    <row r="673" spans="12:140" x14ac:dyDescent="0.2">
      <c r="L673"/>
      <c r="M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  <c r="BI673"/>
      <c r="BJ673"/>
      <c r="BK673"/>
      <c r="BL673"/>
      <c r="BM673"/>
      <c r="BN673"/>
      <c r="BO673"/>
      <c r="EJ673"/>
    </row>
    <row r="674" spans="12:140" x14ac:dyDescent="0.2">
      <c r="L674"/>
      <c r="M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  <c r="BI674"/>
      <c r="BJ674"/>
      <c r="BK674"/>
      <c r="BL674"/>
      <c r="BM674"/>
      <c r="BN674"/>
      <c r="BO674"/>
      <c r="EJ674"/>
    </row>
    <row r="675" spans="12:140" x14ac:dyDescent="0.2">
      <c r="L675"/>
      <c r="M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  <c r="BI675"/>
      <c r="BJ675"/>
      <c r="BK675"/>
      <c r="BL675"/>
      <c r="BM675"/>
      <c r="BN675"/>
      <c r="BO675"/>
      <c r="EJ675"/>
    </row>
    <row r="676" spans="12:140" x14ac:dyDescent="0.2">
      <c r="L676"/>
      <c r="M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/>
      <c r="AR676"/>
      <c r="AS676"/>
      <c r="AT676"/>
      <c r="AU676"/>
      <c r="AV676"/>
      <c r="AW676"/>
      <c r="AX676"/>
      <c r="AY676"/>
      <c r="AZ676"/>
      <c r="BA676"/>
      <c r="BB676"/>
      <c r="BC676"/>
      <c r="BD676"/>
      <c r="BE676"/>
      <c r="BF676"/>
      <c r="BG676"/>
      <c r="BH676"/>
      <c r="BI676"/>
      <c r="BJ676"/>
      <c r="BK676"/>
      <c r="BL676"/>
      <c r="BM676"/>
      <c r="BN676"/>
      <c r="BO676"/>
      <c r="EJ676"/>
    </row>
    <row r="677" spans="12:140" x14ac:dyDescent="0.2">
      <c r="L677"/>
      <c r="M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  <c r="BI677"/>
      <c r="BJ677"/>
      <c r="BK677"/>
      <c r="BL677"/>
      <c r="BM677"/>
      <c r="BN677"/>
      <c r="BO677"/>
      <c r="EJ677"/>
    </row>
    <row r="678" spans="12:140" x14ac:dyDescent="0.2">
      <c r="L678"/>
      <c r="M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/>
      <c r="AR678"/>
      <c r="AS678"/>
      <c r="AT678"/>
      <c r="AU678"/>
      <c r="AV678"/>
      <c r="AW678"/>
      <c r="AX678"/>
      <c r="AY678"/>
      <c r="AZ678"/>
      <c r="BA678"/>
      <c r="BB678"/>
      <c r="BC678"/>
      <c r="BD678"/>
      <c r="BE678"/>
      <c r="BF678"/>
      <c r="BG678"/>
      <c r="BH678"/>
      <c r="BI678"/>
      <c r="BJ678"/>
      <c r="BK678"/>
      <c r="BL678"/>
      <c r="BM678"/>
      <c r="BN678"/>
      <c r="BO678"/>
      <c r="EJ678"/>
    </row>
    <row r="679" spans="12:140" x14ac:dyDescent="0.2">
      <c r="L679"/>
      <c r="M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  <c r="BI679"/>
      <c r="BJ679"/>
      <c r="BK679"/>
      <c r="BL679"/>
      <c r="BM679"/>
      <c r="BN679"/>
      <c r="BO679"/>
      <c r="EJ679"/>
    </row>
    <row r="680" spans="12:140" x14ac:dyDescent="0.2">
      <c r="L680"/>
      <c r="M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  <c r="AS680"/>
      <c r="AT680"/>
      <c r="AU680"/>
      <c r="AV680"/>
      <c r="AW680"/>
      <c r="AX680"/>
      <c r="AY680"/>
      <c r="AZ680"/>
      <c r="BA680"/>
      <c r="BB680"/>
      <c r="BC680"/>
      <c r="BD680"/>
      <c r="BE680"/>
      <c r="BF680"/>
      <c r="BG680"/>
      <c r="BH680"/>
      <c r="BI680"/>
      <c r="BJ680"/>
      <c r="BK680"/>
      <c r="BL680"/>
      <c r="BM680"/>
      <c r="BN680"/>
      <c r="BO680"/>
      <c r="EJ680"/>
    </row>
    <row r="681" spans="12:140" x14ac:dyDescent="0.2">
      <c r="L681"/>
      <c r="M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/>
      <c r="AR681"/>
      <c r="AS681"/>
      <c r="AT681"/>
      <c r="AU681"/>
      <c r="AV681"/>
      <c r="AW681"/>
      <c r="AX681"/>
      <c r="AY681"/>
      <c r="AZ681"/>
      <c r="BA681"/>
      <c r="BB681"/>
      <c r="BC681"/>
      <c r="BD681"/>
      <c r="BE681"/>
      <c r="BF681"/>
      <c r="BG681"/>
      <c r="BH681"/>
      <c r="BI681"/>
      <c r="BJ681"/>
      <c r="BK681"/>
      <c r="BL681"/>
      <c r="BM681"/>
      <c r="BN681"/>
      <c r="BO681"/>
      <c r="EJ681"/>
    </row>
    <row r="682" spans="12:140" x14ac:dyDescent="0.2">
      <c r="L682"/>
      <c r="M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  <c r="BI682"/>
      <c r="BJ682"/>
      <c r="BK682"/>
      <c r="BL682"/>
      <c r="BM682"/>
      <c r="BN682"/>
      <c r="BO682"/>
      <c r="EJ682"/>
    </row>
    <row r="683" spans="12:140" x14ac:dyDescent="0.2">
      <c r="L683"/>
      <c r="M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  <c r="BI683"/>
      <c r="BJ683"/>
      <c r="BK683"/>
      <c r="BL683"/>
      <c r="BM683"/>
      <c r="BN683"/>
      <c r="BO683"/>
      <c r="EJ683"/>
    </row>
    <row r="684" spans="12:140" x14ac:dyDescent="0.2">
      <c r="L684"/>
      <c r="M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  <c r="BI684"/>
      <c r="BJ684"/>
      <c r="BK684"/>
      <c r="BL684"/>
      <c r="BM684"/>
      <c r="BN684"/>
      <c r="BO684"/>
      <c r="EJ684"/>
    </row>
    <row r="685" spans="12:140" x14ac:dyDescent="0.2">
      <c r="L685"/>
      <c r="M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/>
      <c r="AR685"/>
      <c r="AS685"/>
      <c r="AT685"/>
      <c r="AU685"/>
      <c r="AV685"/>
      <c r="AW685"/>
      <c r="AX685"/>
      <c r="AY685"/>
      <c r="AZ685"/>
      <c r="BA685"/>
      <c r="BB685"/>
      <c r="BC685"/>
      <c r="BD685"/>
      <c r="BE685"/>
      <c r="BF685"/>
      <c r="BG685"/>
      <c r="BH685"/>
      <c r="BI685"/>
      <c r="BJ685"/>
      <c r="BK685"/>
      <c r="BL685"/>
      <c r="BM685"/>
      <c r="BN685"/>
      <c r="BO685"/>
      <c r="EJ685"/>
    </row>
    <row r="686" spans="12:140" x14ac:dyDescent="0.2">
      <c r="L686"/>
      <c r="M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/>
      <c r="AR686"/>
      <c r="AS686"/>
      <c r="AT686"/>
      <c r="AU686"/>
      <c r="AV686"/>
      <c r="AW686"/>
      <c r="AX686"/>
      <c r="AY686"/>
      <c r="AZ686"/>
      <c r="BA686"/>
      <c r="BB686"/>
      <c r="BC686"/>
      <c r="BD686"/>
      <c r="BE686"/>
      <c r="BF686"/>
      <c r="BG686"/>
      <c r="BH686"/>
      <c r="BI686"/>
      <c r="BJ686"/>
      <c r="BK686"/>
      <c r="BL686"/>
      <c r="BM686"/>
      <c r="BN686"/>
      <c r="BO686"/>
      <c r="EJ686"/>
    </row>
    <row r="687" spans="12:140" x14ac:dyDescent="0.2">
      <c r="L687"/>
      <c r="M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/>
      <c r="AR687"/>
      <c r="AS687"/>
      <c r="AT687"/>
      <c r="AU687"/>
      <c r="AV687"/>
      <c r="AW687"/>
      <c r="AX687"/>
      <c r="AY687"/>
      <c r="AZ687"/>
      <c r="BA687"/>
      <c r="BB687"/>
      <c r="BC687"/>
      <c r="BD687"/>
      <c r="BE687"/>
      <c r="BF687"/>
      <c r="BG687"/>
      <c r="BH687"/>
      <c r="BI687"/>
      <c r="BJ687"/>
      <c r="BK687"/>
      <c r="BL687"/>
      <c r="BM687"/>
      <c r="BN687"/>
      <c r="BO687"/>
      <c r="EJ687"/>
    </row>
    <row r="688" spans="12:140" x14ac:dyDescent="0.2">
      <c r="L688"/>
      <c r="M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  <c r="AS688"/>
      <c r="AT688"/>
      <c r="AU688"/>
      <c r="AV688"/>
      <c r="AW688"/>
      <c r="AX688"/>
      <c r="AY688"/>
      <c r="AZ688"/>
      <c r="BA688"/>
      <c r="BB688"/>
      <c r="BC688"/>
      <c r="BD688"/>
      <c r="BE688"/>
      <c r="BF688"/>
      <c r="BG688"/>
      <c r="BH688"/>
      <c r="BI688"/>
      <c r="BJ688"/>
      <c r="BK688"/>
      <c r="BL688"/>
      <c r="BM688"/>
      <c r="BN688"/>
      <c r="BO688"/>
      <c r="EJ688"/>
    </row>
    <row r="689" spans="12:140" x14ac:dyDescent="0.2">
      <c r="L689"/>
      <c r="M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/>
      <c r="AR689"/>
      <c r="AS689"/>
      <c r="AT689"/>
      <c r="AU689"/>
      <c r="AV689"/>
      <c r="AW689"/>
      <c r="AX689"/>
      <c r="AY689"/>
      <c r="AZ689"/>
      <c r="BA689"/>
      <c r="BB689"/>
      <c r="BC689"/>
      <c r="BD689"/>
      <c r="BE689"/>
      <c r="BF689"/>
      <c r="BG689"/>
      <c r="BH689"/>
      <c r="BI689"/>
      <c r="BJ689"/>
      <c r="BK689"/>
      <c r="BL689"/>
      <c r="BM689"/>
      <c r="BN689"/>
      <c r="BO689"/>
      <c r="EJ689"/>
    </row>
    <row r="690" spans="12:140" x14ac:dyDescent="0.2">
      <c r="L690"/>
      <c r="M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/>
      <c r="AR690"/>
      <c r="AS690"/>
      <c r="AT690"/>
      <c r="AU690"/>
      <c r="AV690"/>
      <c r="AW690"/>
      <c r="AX690"/>
      <c r="AY690"/>
      <c r="AZ690"/>
      <c r="BA690"/>
      <c r="BB690"/>
      <c r="BC690"/>
      <c r="BD690"/>
      <c r="BE690"/>
      <c r="BF690"/>
      <c r="BG690"/>
      <c r="BH690"/>
      <c r="BI690"/>
      <c r="BJ690"/>
      <c r="BK690"/>
      <c r="BL690"/>
      <c r="BM690"/>
      <c r="BN690"/>
      <c r="BO690"/>
      <c r="EJ690"/>
    </row>
    <row r="691" spans="12:140" x14ac:dyDescent="0.2">
      <c r="L691"/>
      <c r="M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  <c r="BI691"/>
      <c r="BJ691"/>
      <c r="BK691"/>
      <c r="BL691"/>
      <c r="BM691"/>
      <c r="BN691"/>
      <c r="BO691"/>
      <c r="EJ691"/>
    </row>
    <row r="692" spans="12:140" x14ac:dyDescent="0.2">
      <c r="L692"/>
      <c r="M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/>
      <c r="AR692"/>
      <c r="AS692"/>
      <c r="AT692"/>
      <c r="AU692"/>
      <c r="AV692"/>
      <c r="AW692"/>
      <c r="AX692"/>
      <c r="AY692"/>
      <c r="AZ692"/>
      <c r="BA692"/>
      <c r="BB692"/>
      <c r="BC692"/>
      <c r="BD692"/>
      <c r="BE692"/>
      <c r="BF692"/>
      <c r="BG692"/>
      <c r="BH692"/>
      <c r="BI692"/>
      <c r="BJ692"/>
      <c r="BK692"/>
      <c r="BL692"/>
      <c r="BM692"/>
      <c r="BN692"/>
      <c r="BO692"/>
      <c r="EJ692"/>
    </row>
    <row r="693" spans="12:140" x14ac:dyDescent="0.2">
      <c r="L693"/>
      <c r="M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  <c r="BI693"/>
      <c r="BJ693"/>
      <c r="BK693"/>
      <c r="BL693"/>
      <c r="BM693"/>
      <c r="BN693"/>
      <c r="BO693"/>
      <c r="EJ693"/>
    </row>
    <row r="694" spans="12:140" x14ac:dyDescent="0.2">
      <c r="L694"/>
      <c r="M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/>
      <c r="AR694"/>
      <c r="AS694"/>
      <c r="AT694"/>
      <c r="AU694"/>
      <c r="AV694"/>
      <c r="AW694"/>
      <c r="AX694"/>
      <c r="AY694"/>
      <c r="AZ694"/>
      <c r="BA694"/>
      <c r="BB694"/>
      <c r="BC694"/>
      <c r="BD694"/>
      <c r="BE694"/>
      <c r="BF694"/>
      <c r="BG694"/>
      <c r="BH694"/>
      <c r="BI694"/>
      <c r="BJ694"/>
      <c r="BK694"/>
      <c r="BL694"/>
      <c r="BM694"/>
      <c r="BN694"/>
      <c r="BO694"/>
      <c r="EJ694"/>
    </row>
    <row r="695" spans="12:140" x14ac:dyDescent="0.2">
      <c r="L695"/>
      <c r="M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  <c r="AS695"/>
      <c r="AT695"/>
      <c r="AU695"/>
      <c r="AV695"/>
      <c r="AW695"/>
      <c r="AX695"/>
      <c r="AY695"/>
      <c r="AZ695"/>
      <c r="BA695"/>
      <c r="BB695"/>
      <c r="BC695"/>
      <c r="BD695"/>
      <c r="BE695"/>
      <c r="BF695"/>
      <c r="BG695"/>
      <c r="BH695"/>
      <c r="BI695"/>
      <c r="BJ695"/>
      <c r="BK695"/>
      <c r="BL695"/>
      <c r="BM695"/>
      <c r="BN695"/>
      <c r="BO695"/>
      <c r="EJ695"/>
    </row>
    <row r="696" spans="12:140" x14ac:dyDescent="0.2">
      <c r="L696"/>
      <c r="M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  <c r="BI696"/>
      <c r="BJ696"/>
      <c r="BK696"/>
      <c r="BL696"/>
      <c r="BM696"/>
      <c r="BN696"/>
      <c r="BO696"/>
      <c r="EJ696"/>
    </row>
    <row r="697" spans="12:140" x14ac:dyDescent="0.2">
      <c r="L697"/>
      <c r="M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  <c r="BI697"/>
      <c r="BJ697"/>
      <c r="BK697"/>
      <c r="BL697"/>
      <c r="BM697"/>
      <c r="BN697"/>
      <c r="BO697"/>
      <c r="EJ697"/>
    </row>
    <row r="698" spans="12:140" x14ac:dyDescent="0.2">
      <c r="L698"/>
      <c r="M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/>
      <c r="AR698"/>
      <c r="AS698"/>
      <c r="AT698"/>
      <c r="AU698"/>
      <c r="AV698"/>
      <c r="AW698"/>
      <c r="AX698"/>
      <c r="AY698"/>
      <c r="AZ698"/>
      <c r="BA698"/>
      <c r="BB698"/>
      <c r="BC698"/>
      <c r="BD698"/>
      <c r="BE698"/>
      <c r="BF698"/>
      <c r="BG698"/>
      <c r="BH698"/>
      <c r="BI698"/>
      <c r="BJ698"/>
      <c r="BK698"/>
      <c r="BL698"/>
      <c r="BM698"/>
      <c r="BN698"/>
      <c r="BO698"/>
      <c r="EJ698"/>
    </row>
    <row r="699" spans="12:140" x14ac:dyDescent="0.2">
      <c r="L699"/>
      <c r="M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  <c r="BI699"/>
      <c r="BJ699"/>
      <c r="BK699"/>
      <c r="BL699"/>
      <c r="BM699"/>
      <c r="BN699"/>
      <c r="BO699"/>
      <c r="EJ699"/>
    </row>
    <row r="700" spans="12:140" x14ac:dyDescent="0.2">
      <c r="L700"/>
      <c r="M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/>
      <c r="AR700"/>
      <c r="AS700"/>
      <c r="AT700"/>
      <c r="AU700"/>
      <c r="AV700"/>
      <c r="AW700"/>
      <c r="AX700"/>
      <c r="AY700"/>
      <c r="AZ700"/>
      <c r="BA700"/>
      <c r="BB700"/>
      <c r="BC700"/>
      <c r="BD700"/>
      <c r="BE700"/>
      <c r="BF700"/>
      <c r="BG700"/>
      <c r="BH700"/>
      <c r="BI700"/>
      <c r="BJ700"/>
      <c r="BK700"/>
      <c r="BL700"/>
      <c r="BM700"/>
      <c r="BN700"/>
      <c r="BO700"/>
      <c r="EJ700"/>
    </row>
    <row r="701" spans="12:140" x14ac:dyDescent="0.2">
      <c r="L701"/>
      <c r="M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/>
      <c r="AR701"/>
      <c r="AS701"/>
      <c r="AT701"/>
      <c r="AU701"/>
      <c r="AV701"/>
      <c r="AW701"/>
      <c r="AX701"/>
      <c r="AY701"/>
      <c r="AZ701"/>
      <c r="BA701"/>
      <c r="BB701"/>
      <c r="BC701"/>
      <c r="BD701"/>
      <c r="BE701"/>
      <c r="BF701"/>
      <c r="BG701"/>
      <c r="BH701"/>
      <c r="BI701"/>
      <c r="BJ701"/>
      <c r="BK701"/>
      <c r="BL701"/>
      <c r="BM701"/>
      <c r="BN701"/>
      <c r="BO701"/>
      <c r="EJ701"/>
    </row>
    <row r="702" spans="12:140" x14ac:dyDescent="0.2">
      <c r="L702"/>
      <c r="M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  <c r="BI702"/>
      <c r="BJ702"/>
      <c r="BK702"/>
      <c r="BL702"/>
      <c r="BM702"/>
      <c r="BN702"/>
      <c r="BO702"/>
      <c r="EJ702"/>
    </row>
    <row r="703" spans="12:140" x14ac:dyDescent="0.2">
      <c r="L703"/>
      <c r="M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  <c r="AS703"/>
      <c r="AT703"/>
      <c r="AU703"/>
      <c r="AV703"/>
      <c r="AW703"/>
      <c r="AX703"/>
      <c r="AY703"/>
      <c r="AZ703"/>
      <c r="BA703"/>
      <c r="BB703"/>
      <c r="BC703"/>
      <c r="BD703"/>
      <c r="BE703"/>
      <c r="BF703"/>
      <c r="BG703"/>
      <c r="BH703"/>
      <c r="BI703"/>
      <c r="BJ703"/>
      <c r="BK703"/>
      <c r="BL703"/>
      <c r="BM703"/>
      <c r="BN703"/>
      <c r="BO703"/>
      <c r="EJ703"/>
    </row>
    <row r="704" spans="12:140" x14ac:dyDescent="0.2">
      <c r="L704"/>
      <c r="M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/>
      <c r="AR704"/>
      <c r="AS704"/>
      <c r="AT704"/>
      <c r="AU704"/>
      <c r="AV704"/>
      <c r="AW704"/>
      <c r="AX704"/>
      <c r="AY704"/>
      <c r="AZ704"/>
      <c r="BA704"/>
      <c r="BB704"/>
      <c r="BC704"/>
      <c r="BD704"/>
      <c r="BE704"/>
      <c r="BF704"/>
      <c r="BG704"/>
      <c r="BH704"/>
      <c r="BI704"/>
      <c r="BJ704"/>
      <c r="BK704"/>
      <c r="BL704"/>
      <c r="BM704"/>
      <c r="BN704"/>
      <c r="BO704"/>
      <c r="EJ704"/>
    </row>
    <row r="705" spans="12:140" x14ac:dyDescent="0.2">
      <c r="L705"/>
      <c r="M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  <c r="BI705"/>
      <c r="BJ705"/>
      <c r="BK705"/>
      <c r="BL705"/>
      <c r="BM705"/>
      <c r="BN705"/>
      <c r="BO705"/>
      <c r="EJ705"/>
    </row>
    <row r="706" spans="12:140" x14ac:dyDescent="0.2">
      <c r="L706"/>
      <c r="M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/>
      <c r="AR706"/>
      <c r="AS706"/>
      <c r="AT706"/>
      <c r="AU706"/>
      <c r="AV706"/>
      <c r="AW706"/>
      <c r="AX706"/>
      <c r="AY706"/>
      <c r="AZ706"/>
      <c r="BA706"/>
      <c r="BB706"/>
      <c r="BC706"/>
      <c r="BD706"/>
      <c r="BE706"/>
      <c r="BF706"/>
      <c r="BG706"/>
      <c r="BH706"/>
      <c r="BI706"/>
      <c r="BJ706"/>
      <c r="BK706"/>
      <c r="BL706"/>
      <c r="BM706"/>
      <c r="BN706"/>
      <c r="BO706"/>
      <c r="EJ706"/>
    </row>
    <row r="707" spans="12:140" x14ac:dyDescent="0.2">
      <c r="L707"/>
      <c r="M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  <c r="BI707"/>
      <c r="BJ707"/>
      <c r="BK707"/>
      <c r="BL707"/>
      <c r="BM707"/>
      <c r="BN707"/>
      <c r="BO707"/>
      <c r="EJ707"/>
    </row>
    <row r="708" spans="12:140" x14ac:dyDescent="0.2">
      <c r="L708"/>
      <c r="M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  <c r="BI708"/>
      <c r="BJ708"/>
      <c r="BK708"/>
      <c r="BL708"/>
      <c r="BM708"/>
      <c r="BN708"/>
      <c r="BO708"/>
      <c r="EJ708"/>
    </row>
    <row r="709" spans="12:140" x14ac:dyDescent="0.2">
      <c r="L709"/>
      <c r="M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/>
      <c r="AR709"/>
      <c r="AS709"/>
      <c r="AT709"/>
      <c r="AU709"/>
      <c r="AV709"/>
      <c r="AW709"/>
      <c r="AX709"/>
      <c r="AY709"/>
      <c r="AZ709"/>
      <c r="BA709"/>
      <c r="BB709"/>
      <c r="BC709"/>
      <c r="BD709"/>
      <c r="BE709"/>
      <c r="BF709"/>
      <c r="BG709"/>
      <c r="BH709"/>
      <c r="BI709"/>
      <c r="BJ709"/>
      <c r="BK709"/>
      <c r="BL709"/>
      <c r="BM709"/>
      <c r="BN709"/>
      <c r="BO709"/>
      <c r="EJ709"/>
    </row>
    <row r="710" spans="12:140" x14ac:dyDescent="0.2">
      <c r="L710"/>
      <c r="M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/>
      <c r="AR710"/>
      <c r="AS710"/>
      <c r="AT710"/>
      <c r="AU710"/>
      <c r="AV710"/>
      <c r="AW710"/>
      <c r="AX710"/>
      <c r="AY710"/>
      <c r="AZ710"/>
      <c r="BA710"/>
      <c r="BB710"/>
      <c r="BC710"/>
      <c r="BD710"/>
      <c r="BE710"/>
      <c r="BF710"/>
      <c r="BG710"/>
      <c r="BH710"/>
      <c r="BI710"/>
      <c r="BJ710"/>
      <c r="BK710"/>
      <c r="BL710"/>
      <c r="BM710"/>
      <c r="BN710"/>
      <c r="BO710"/>
      <c r="EJ710"/>
    </row>
    <row r="711" spans="12:140" x14ac:dyDescent="0.2">
      <c r="L711"/>
      <c r="M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/>
      <c r="AR711"/>
      <c r="AS711"/>
      <c r="AT711"/>
      <c r="AU711"/>
      <c r="AV711"/>
      <c r="AW711"/>
      <c r="AX711"/>
      <c r="AY711"/>
      <c r="AZ711"/>
      <c r="BA711"/>
      <c r="BB711"/>
      <c r="BC711"/>
      <c r="BD711"/>
      <c r="BE711"/>
      <c r="BF711"/>
      <c r="BG711"/>
      <c r="BH711"/>
      <c r="BI711"/>
      <c r="BJ711"/>
      <c r="BK711"/>
      <c r="BL711"/>
      <c r="BM711"/>
      <c r="BN711"/>
      <c r="BO711"/>
      <c r="EJ711"/>
    </row>
    <row r="712" spans="12:140" x14ac:dyDescent="0.2">
      <c r="L712"/>
      <c r="M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/>
      <c r="AR712"/>
      <c r="AS712"/>
      <c r="AT712"/>
      <c r="AU712"/>
      <c r="AV712"/>
      <c r="AW712"/>
      <c r="AX712"/>
      <c r="AY712"/>
      <c r="AZ712"/>
      <c r="BA712"/>
      <c r="BB712"/>
      <c r="BC712"/>
      <c r="BD712"/>
      <c r="BE712"/>
      <c r="BF712"/>
      <c r="BG712"/>
      <c r="BH712"/>
      <c r="BI712"/>
      <c r="BJ712"/>
      <c r="BK712"/>
      <c r="BL712"/>
      <c r="BM712"/>
      <c r="BN712"/>
      <c r="BO712"/>
      <c r="EJ712"/>
    </row>
    <row r="713" spans="12:140" x14ac:dyDescent="0.2">
      <c r="L713"/>
      <c r="M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/>
      <c r="AR713"/>
      <c r="AS713"/>
      <c r="AT713"/>
      <c r="AU713"/>
      <c r="AV713"/>
      <c r="AW713"/>
      <c r="AX713"/>
      <c r="AY713"/>
      <c r="AZ713"/>
      <c r="BA713"/>
      <c r="BB713"/>
      <c r="BC713"/>
      <c r="BD713"/>
      <c r="BE713"/>
      <c r="BF713"/>
      <c r="BG713"/>
      <c r="BH713"/>
      <c r="BI713"/>
      <c r="BJ713"/>
      <c r="BK713"/>
      <c r="BL713"/>
      <c r="BM713"/>
      <c r="BN713"/>
      <c r="BO713"/>
      <c r="EJ713"/>
    </row>
    <row r="714" spans="12:140" x14ac:dyDescent="0.2">
      <c r="L714"/>
      <c r="M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/>
      <c r="AR714"/>
      <c r="AS714"/>
      <c r="AT714"/>
      <c r="AU714"/>
      <c r="AV714"/>
      <c r="AW714"/>
      <c r="AX714"/>
      <c r="AY714"/>
      <c r="AZ714"/>
      <c r="BA714"/>
      <c r="BB714"/>
      <c r="BC714"/>
      <c r="BD714"/>
      <c r="BE714"/>
      <c r="BF714"/>
      <c r="BG714"/>
      <c r="BH714"/>
      <c r="BI714"/>
      <c r="BJ714"/>
      <c r="BK714"/>
      <c r="BL714"/>
      <c r="BM714"/>
      <c r="BN714"/>
      <c r="BO714"/>
      <c r="EJ714"/>
    </row>
    <row r="715" spans="12:140" x14ac:dyDescent="0.2">
      <c r="L715"/>
      <c r="M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/>
      <c r="AR715"/>
      <c r="AS715"/>
      <c r="AT715"/>
      <c r="AU715"/>
      <c r="AV715"/>
      <c r="AW715"/>
      <c r="AX715"/>
      <c r="AY715"/>
      <c r="AZ715"/>
      <c r="BA715"/>
      <c r="BB715"/>
      <c r="BC715"/>
      <c r="BD715"/>
      <c r="BE715"/>
      <c r="BF715"/>
      <c r="BG715"/>
      <c r="BH715"/>
      <c r="BI715"/>
      <c r="BJ715"/>
      <c r="BK715"/>
      <c r="BL715"/>
      <c r="BM715"/>
      <c r="BN715"/>
      <c r="BO715"/>
      <c r="EJ715"/>
    </row>
    <row r="716" spans="12:140" x14ac:dyDescent="0.2">
      <c r="L716"/>
      <c r="M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/>
      <c r="AR716"/>
      <c r="AS716"/>
      <c r="AT716"/>
      <c r="AU716"/>
      <c r="AV716"/>
      <c r="AW716"/>
      <c r="AX716"/>
      <c r="AY716"/>
      <c r="AZ716"/>
      <c r="BA716"/>
      <c r="BB716"/>
      <c r="BC716"/>
      <c r="BD716"/>
      <c r="BE716"/>
      <c r="BF716"/>
      <c r="BG716"/>
      <c r="BH716"/>
      <c r="BI716"/>
      <c r="BJ716"/>
      <c r="BK716"/>
      <c r="BL716"/>
      <c r="BM716"/>
      <c r="BN716"/>
      <c r="BO716"/>
      <c r="EJ716"/>
    </row>
    <row r="717" spans="12:140" x14ac:dyDescent="0.2">
      <c r="L717"/>
      <c r="M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  <c r="BI717"/>
      <c r="BJ717"/>
      <c r="BK717"/>
      <c r="BL717"/>
      <c r="BM717"/>
      <c r="BN717"/>
      <c r="BO717"/>
      <c r="EJ717"/>
    </row>
    <row r="718" spans="12:140" x14ac:dyDescent="0.2">
      <c r="L718"/>
      <c r="M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  <c r="BI718"/>
      <c r="BJ718"/>
      <c r="BK718"/>
      <c r="BL718"/>
      <c r="BM718"/>
      <c r="BN718"/>
      <c r="BO718"/>
      <c r="EJ718"/>
    </row>
    <row r="719" spans="12:140" x14ac:dyDescent="0.2">
      <c r="L719"/>
      <c r="M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  <c r="BI719"/>
      <c r="BJ719"/>
      <c r="BK719"/>
      <c r="BL719"/>
      <c r="BM719"/>
      <c r="BN719"/>
      <c r="BO719"/>
      <c r="EJ719"/>
    </row>
    <row r="720" spans="12:140" x14ac:dyDescent="0.2">
      <c r="L720"/>
      <c r="M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/>
      <c r="AR720"/>
      <c r="AS720"/>
      <c r="AT720"/>
      <c r="AU720"/>
      <c r="AV720"/>
      <c r="AW720"/>
      <c r="AX720"/>
      <c r="AY720"/>
      <c r="AZ720"/>
      <c r="BA720"/>
      <c r="BB720"/>
      <c r="BC720"/>
      <c r="BD720"/>
      <c r="BE720"/>
      <c r="BF720"/>
      <c r="BG720"/>
      <c r="BH720"/>
      <c r="BI720"/>
      <c r="BJ720"/>
      <c r="BK720"/>
      <c r="BL720"/>
      <c r="BM720"/>
      <c r="BN720"/>
      <c r="BO720"/>
      <c r="EJ720"/>
    </row>
    <row r="721" spans="12:140" x14ac:dyDescent="0.2">
      <c r="L721"/>
      <c r="M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  <c r="BI721"/>
      <c r="BJ721"/>
      <c r="BK721"/>
      <c r="BL721"/>
      <c r="BM721"/>
      <c r="BN721"/>
      <c r="BO721"/>
      <c r="EJ721"/>
    </row>
    <row r="722" spans="12:140" x14ac:dyDescent="0.2">
      <c r="L722"/>
      <c r="M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/>
      <c r="AR722"/>
      <c r="AS722"/>
      <c r="AT722"/>
      <c r="AU722"/>
      <c r="AV722"/>
      <c r="AW722"/>
      <c r="AX722"/>
      <c r="AY722"/>
      <c r="AZ722"/>
      <c r="BA722"/>
      <c r="BB722"/>
      <c r="BC722"/>
      <c r="BD722"/>
      <c r="BE722"/>
      <c r="BF722"/>
      <c r="BG722"/>
      <c r="BH722"/>
      <c r="BI722"/>
      <c r="BJ722"/>
      <c r="BK722"/>
      <c r="BL722"/>
      <c r="BM722"/>
      <c r="BN722"/>
      <c r="BO722"/>
      <c r="EJ722"/>
    </row>
    <row r="723" spans="12:140" x14ac:dyDescent="0.2">
      <c r="L723"/>
      <c r="M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/>
      <c r="AR723"/>
      <c r="AS723"/>
      <c r="AT723"/>
      <c r="AU723"/>
      <c r="AV723"/>
      <c r="AW723"/>
      <c r="AX723"/>
      <c r="AY723"/>
      <c r="AZ723"/>
      <c r="BA723"/>
      <c r="BB723"/>
      <c r="BC723"/>
      <c r="BD723"/>
      <c r="BE723"/>
      <c r="BF723"/>
      <c r="BG723"/>
      <c r="BH723"/>
      <c r="BI723"/>
      <c r="BJ723"/>
      <c r="BK723"/>
      <c r="BL723"/>
      <c r="BM723"/>
      <c r="BN723"/>
      <c r="BO723"/>
      <c r="EJ723"/>
    </row>
    <row r="724" spans="12:140" x14ac:dyDescent="0.2">
      <c r="L724"/>
      <c r="M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/>
      <c r="AR724"/>
      <c r="AS724"/>
      <c r="AT724"/>
      <c r="AU724"/>
      <c r="AV724"/>
      <c r="AW724"/>
      <c r="AX724"/>
      <c r="AY724"/>
      <c r="AZ724"/>
      <c r="BA724"/>
      <c r="BB724"/>
      <c r="BC724"/>
      <c r="BD724"/>
      <c r="BE724"/>
      <c r="BF724"/>
      <c r="BG724"/>
      <c r="BH724"/>
      <c r="BI724"/>
      <c r="BJ724"/>
      <c r="BK724"/>
      <c r="BL724"/>
      <c r="BM724"/>
      <c r="BN724"/>
      <c r="BO724"/>
      <c r="EJ724"/>
    </row>
    <row r="725" spans="12:140" x14ac:dyDescent="0.2">
      <c r="L725"/>
      <c r="M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  <c r="AS725"/>
      <c r="AT725"/>
      <c r="AU725"/>
      <c r="AV725"/>
      <c r="AW725"/>
      <c r="AX725"/>
      <c r="AY725"/>
      <c r="AZ725"/>
      <c r="BA725"/>
      <c r="BB725"/>
      <c r="BC725"/>
      <c r="BD725"/>
      <c r="BE725"/>
      <c r="BF725"/>
      <c r="BG725"/>
      <c r="BH725"/>
      <c r="BI725"/>
      <c r="BJ725"/>
      <c r="BK725"/>
      <c r="BL725"/>
      <c r="BM725"/>
      <c r="BN725"/>
      <c r="BO725"/>
      <c r="EJ725"/>
    </row>
    <row r="726" spans="12:140" x14ac:dyDescent="0.2">
      <c r="L726"/>
      <c r="M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/>
      <c r="AR726"/>
      <c r="AS726"/>
      <c r="AT726"/>
      <c r="AU726"/>
      <c r="AV726"/>
      <c r="AW726"/>
      <c r="AX726"/>
      <c r="AY726"/>
      <c r="AZ726"/>
      <c r="BA726"/>
      <c r="BB726"/>
      <c r="BC726"/>
      <c r="BD726"/>
      <c r="BE726"/>
      <c r="BF726"/>
      <c r="BG726"/>
      <c r="BH726"/>
      <c r="BI726"/>
      <c r="BJ726"/>
      <c r="BK726"/>
      <c r="BL726"/>
      <c r="BM726"/>
      <c r="BN726"/>
      <c r="BO726"/>
      <c r="EJ726"/>
    </row>
    <row r="727" spans="12:140" x14ac:dyDescent="0.2">
      <c r="L727"/>
      <c r="M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/>
      <c r="AR727"/>
      <c r="AS727"/>
      <c r="AT727"/>
      <c r="AU727"/>
      <c r="AV727"/>
      <c r="AW727"/>
      <c r="AX727"/>
      <c r="AY727"/>
      <c r="AZ727"/>
      <c r="BA727"/>
      <c r="BB727"/>
      <c r="BC727"/>
      <c r="BD727"/>
      <c r="BE727"/>
      <c r="BF727"/>
      <c r="BG727"/>
      <c r="BH727"/>
      <c r="BI727"/>
      <c r="BJ727"/>
      <c r="BK727"/>
      <c r="BL727"/>
      <c r="BM727"/>
      <c r="BN727"/>
      <c r="BO727"/>
      <c r="EJ727"/>
    </row>
    <row r="728" spans="12:140" x14ac:dyDescent="0.2">
      <c r="L728"/>
      <c r="M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/>
      <c r="AR728"/>
      <c r="AS728"/>
      <c r="AT728"/>
      <c r="AU728"/>
      <c r="AV728"/>
      <c r="AW728"/>
      <c r="AX728"/>
      <c r="AY728"/>
      <c r="AZ728"/>
      <c r="BA728"/>
      <c r="BB728"/>
      <c r="BC728"/>
      <c r="BD728"/>
      <c r="BE728"/>
      <c r="BF728"/>
      <c r="BG728"/>
      <c r="BH728"/>
      <c r="BI728"/>
      <c r="BJ728"/>
      <c r="BK728"/>
      <c r="BL728"/>
      <c r="BM728"/>
      <c r="BN728"/>
      <c r="BO728"/>
      <c r="EJ728"/>
    </row>
    <row r="729" spans="12:140" x14ac:dyDescent="0.2">
      <c r="L729"/>
      <c r="M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/>
      <c r="AR729"/>
      <c r="AS729"/>
      <c r="AT729"/>
      <c r="AU729"/>
      <c r="AV729"/>
      <c r="AW729"/>
      <c r="AX729"/>
      <c r="AY729"/>
      <c r="AZ729"/>
      <c r="BA729"/>
      <c r="BB729"/>
      <c r="BC729"/>
      <c r="BD729"/>
      <c r="BE729"/>
      <c r="BF729"/>
      <c r="BG729"/>
      <c r="BH729"/>
      <c r="BI729"/>
      <c r="BJ729"/>
      <c r="BK729"/>
      <c r="BL729"/>
      <c r="BM729"/>
      <c r="BN729"/>
      <c r="BO729"/>
      <c r="EJ729"/>
    </row>
    <row r="730" spans="12:140" x14ac:dyDescent="0.2">
      <c r="L730"/>
      <c r="M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/>
      <c r="AR730"/>
      <c r="AS730"/>
      <c r="AT730"/>
      <c r="AU730"/>
      <c r="AV730"/>
      <c r="AW730"/>
      <c r="AX730"/>
      <c r="AY730"/>
      <c r="AZ730"/>
      <c r="BA730"/>
      <c r="BB730"/>
      <c r="BC730"/>
      <c r="BD730"/>
      <c r="BE730"/>
      <c r="BF730"/>
      <c r="BG730"/>
      <c r="BH730"/>
      <c r="BI730"/>
      <c r="BJ730"/>
      <c r="BK730"/>
      <c r="BL730"/>
      <c r="BM730"/>
      <c r="BN730"/>
      <c r="BO730"/>
      <c r="EJ730"/>
    </row>
    <row r="731" spans="12:140" x14ac:dyDescent="0.2">
      <c r="L731"/>
      <c r="M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/>
      <c r="AR731"/>
      <c r="AS731"/>
      <c r="AT731"/>
      <c r="AU731"/>
      <c r="AV731"/>
      <c r="AW731"/>
      <c r="AX731"/>
      <c r="AY731"/>
      <c r="AZ731"/>
      <c r="BA731"/>
      <c r="BB731"/>
      <c r="BC731"/>
      <c r="BD731"/>
      <c r="BE731"/>
      <c r="BF731"/>
      <c r="BG731"/>
      <c r="BH731"/>
      <c r="BI731"/>
      <c r="BJ731"/>
      <c r="BK731"/>
      <c r="BL731"/>
      <c r="BM731"/>
      <c r="BN731"/>
      <c r="BO731"/>
      <c r="EJ731"/>
    </row>
    <row r="732" spans="12:140" x14ac:dyDescent="0.2">
      <c r="L732"/>
      <c r="M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/>
      <c r="AR732"/>
      <c r="AS732"/>
      <c r="AT732"/>
      <c r="AU732"/>
      <c r="AV732"/>
      <c r="AW732"/>
      <c r="AX732"/>
      <c r="AY732"/>
      <c r="AZ732"/>
      <c r="BA732"/>
      <c r="BB732"/>
      <c r="BC732"/>
      <c r="BD732"/>
      <c r="BE732"/>
      <c r="BF732"/>
      <c r="BG732"/>
      <c r="BH732"/>
      <c r="BI732"/>
      <c r="BJ732"/>
      <c r="BK732"/>
      <c r="BL732"/>
      <c r="BM732"/>
      <c r="BN732"/>
      <c r="BO732"/>
      <c r="EJ732"/>
    </row>
    <row r="733" spans="12:140" x14ac:dyDescent="0.2">
      <c r="L733"/>
      <c r="M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  <c r="AS733"/>
      <c r="AT733"/>
      <c r="AU733"/>
      <c r="AV733"/>
      <c r="AW733"/>
      <c r="AX733"/>
      <c r="AY733"/>
      <c r="AZ733"/>
      <c r="BA733"/>
      <c r="BB733"/>
      <c r="BC733"/>
      <c r="BD733"/>
      <c r="BE733"/>
      <c r="BF733"/>
      <c r="BG733"/>
      <c r="BH733"/>
      <c r="BI733"/>
      <c r="BJ733"/>
      <c r="BK733"/>
      <c r="BL733"/>
      <c r="BM733"/>
      <c r="BN733"/>
      <c r="BO733"/>
      <c r="EJ733"/>
    </row>
    <row r="734" spans="12:140" x14ac:dyDescent="0.2">
      <c r="L734"/>
      <c r="M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/>
      <c r="AR734"/>
      <c r="AS734"/>
      <c r="AT734"/>
      <c r="AU734"/>
      <c r="AV734"/>
      <c r="AW734"/>
      <c r="AX734"/>
      <c r="AY734"/>
      <c r="AZ734"/>
      <c r="BA734"/>
      <c r="BB734"/>
      <c r="BC734"/>
      <c r="BD734"/>
      <c r="BE734"/>
      <c r="BF734"/>
      <c r="BG734"/>
      <c r="BH734"/>
      <c r="BI734"/>
      <c r="BJ734"/>
      <c r="BK734"/>
      <c r="BL734"/>
      <c r="BM734"/>
      <c r="BN734"/>
      <c r="BO734"/>
      <c r="EJ734"/>
    </row>
    <row r="735" spans="12:140" x14ac:dyDescent="0.2">
      <c r="L735"/>
      <c r="M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/>
      <c r="AR735"/>
      <c r="AS735"/>
      <c r="AT735"/>
      <c r="AU735"/>
      <c r="AV735"/>
      <c r="AW735"/>
      <c r="AX735"/>
      <c r="AY735"/>
      <c r="AZ735"/>
      <c r="BA735"/>
      <c r="BB735"/>
      <c r="BC735"/>
      <c r="BD735"/>
      <c r="BE735"/>
      <c r="BF735"/>
      <c r="BG735"/>
      <c r="BH735"/>
      <c r="BI735"/>
      <c r="BJ735"/>
      <c r="BK735"/>
      <c r="BL735"/>
      <c r="BM735"/>
      <c r="BN735"/>
      <c r="BO735"/>
      <c r="EJ735"/>
    </row>
    <row r="736" spans="12:140" x14ac:dyDescent="0.2">
      <c r="L736"/>
      <c r="M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/>
      <c r="AR736"/>
      <c r="AS736"/>
      <c r="AT736"/>
      <c r="AU736"/>
      <c r="AV736"/>
      <c r="AW736"/>
      <c r="AX736"/>
      <c r="AY736"/>
      <c r="AZ736"/>
      <c r="BA736"/>
      <c r="BB736"/>
      <c r="BC736"/>
      <c r="BD736"/>
      <c r="BE736"/>
      <c r="BF736"/>
      <c r="BG736"/>
      <c r="BH736"/>
      <c r="BI736"/>
      <c r="BJ736"/>
      <c r="BK736"/>
      <c r="BL736"/>
      <c r="BM736"/>
      <c r="BN736"/>
      <c r="BO736"/>
      <c r="EJ736"/>
    </row>
    <row r="737" spans="12:140" x14ac:dyDescent="0.2">
      <c r="L737"/>
      <c r="M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/>
      <c r="AR737"/>
      <c r="AS737"/>
      <c r="AT737"/>
      <c r="AU737"/>
      <c r="AV737"/>
      <c r="AW737"/>
      <c r="AX737"/>
      <c r="AY737"/>
      <c r="AZ737"/>
      <c r="BA737"/>
      <c r="BB737"/>
      <c r="BC737"/>
      <c r="BD737"/>
      <c r="BE737"/>
      <c r="BF737"/>
      <c r="BG737"/>
      <c r="BH737"/>
      <c r="BI737"/>
      <c r="BJ737"/>
      <c r="BK737"/>
      <c r="BL737"/>
      <c r="BM737"/>
      <c r="BN737"/>
      <c r="BO737"/>
      <c r="EJ737"/>
    </row>
    <row r="738" spans="12:140" x14ac:dyDescent="0.2">
      <c r="L738"/>
      <c r="M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/>
      <c r="AR738"/>
      <c r="AS738"/>
      <c r="AT738"/>
      <c r="AU738"/>
      <c r="AV738"/>
      <c r="AW738"/>
      <c r="AX738"/>
      <c r="AY738"/>
      <c r="AZ738"/>
      <c r="BA738"/>
      <c r="BB738"/>
      <c r="BC738"/>
      <c r="BD738"/>
      <c r="BE738"/>
      <c r="BF738"/>
      <c r="BG738"/>
      <c r="BH738"/>
      <c r="BI738"/>
      <c r="BJ738"/>
      <c r="BK738"/>
      <c r="BL738"/>
      <c r="BM738"/>
      <c r="BN738"/>
      <c r="BO738"/>
      <c r="EJ738"/>
    </row>
    <row r="739" spans="12:140" x14ac:dyDescent="0.2">
      <c r="L739"/>
      <c r="M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  <c r="AS739"/>
      <c r="AT739"/>
      <c r="AU739"/>
      <c r="AV739"/>
      <c r="AW739"/>
      <c r="AX739"/>
      <c r="AY739"/>
      <c r="AZ739"/>
      <c r="BA739"/>
      <c r="BB739"/>
      <c r="BC739"/>
      <c r="BD739"/>
      <c r="BE739"/>
      <c r="BF739"/>
      <c r="BG739"/>
      <c r="BH739"/>
      <c r="BI739"/>
      <c r="BJ739"/>
      <c r="BK739"/>
      <c r="BL739"/>
      <c r="BM739"/>
      <c r="BN739"/>
      <c r="BO739"/>
      <c r="EJ739"/>
    </row>
    <row r="740" spans="12:140" x14ac:dyDescent="0.2">
      <c r="L740"/>
      <c r="M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  <c r="AS740"/>
      <c r="AT740"/>
      <c r="AU740"/>
      <c r="AV740"/>
      <c r="AW740"/>
      <c r="AX740"/>
      <c r="AY740"/>
      <c r="AZ740"/>
      <c r="BA740"/>
      <c r="BB740"/>
      <c r="BC740"/>
      <c r="BD740"/>
      <c r="BE740"/>
      <c r="BF740"/>
      <c r="BG740"/>
      <c r="BH740"/>
      <c r="BI740"/>
      <c r="BJ740"/>
      <c r="BK740"/>
      <c r="BL740"/>
      <c r="BM740"/>
      <c r="BN740"/>
      <c r="BO740"/>
      <c r="EJ740"/>
    </row>
    <row r="741" spans="12:140" x14ac:dyDescent="0.2">
      <c r="L741"/>
      <c r="M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/>
      <c r="AR741"/>
      <c r="AS741"/>
      <c r="AT741"/>
      <c r="AU741"/>
      <c r="AV741"/>
      <c r="AW741"/>
      <c r="AX741"/>
      <c r="AY741"/>
      <c r="AZ741"/>
      <c r="BA741"/>
      <c r="BB741"/>
      <c r="BC741"/>
      <c r="BD741"/>
      <c r="BE741"/>
      <c r="BF741"/>
      <c r="BG741"/>
      <c r="BH741"/>
      <c r="BI741"/>
      <c r="BJ741"/>
      <c r="BK741"/>
      <c r="BL741"/>
      <c r="BM741"/>
      <c r="BN741"/>
      <c r="BO741"/>
      <c r="EJ741"/>
    </row>
    <row r="742" spans="12:140" x14ac:dyDescent="0.2">
      <c r="L742"/>
      <c r="M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/>
      <c r="AR742"/>
      <c r="AS742"/>
      <c r="AT742"/>
      <c r="AU742"/>
      <c r="AV742"/>
      <c r="AW742"/>
      <c r="AX742"/>
      <c r="AY742"/>
      <c r="AZ742"/>
      <c r="BA742"/>
      <c r="BB742"/>
      <c r="BC742"/>
      <c r="BD742"/>
      <c r="BE742"/>
      <c r="BF742"/>
      <c r="BG742"/>
      <c r="BH742"/>
      <c r="BI742"/>
      <c r="BJ742"/>
      <c r="BK742"/>
      <c r="BL742"/>
      <c r="BM742"/>
      <c r="BN742"/>
      <c r="BO742"/>
      <c r="EJ742"/>
    </row>
    <row r="743" spans="12:140" x14ac:dyDescent="0.2">
      <c r="L743"/>
      <c r="M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/>
      <c r="AR743"/>
      <c r="AS743"/>
      <c r="AT743"/>
      <c r="AU743"/>
      <c r="AV743"/>
      <c r="AW743"/>
      <c r="AX743"/>
      <c r="AY743"/>
      <c r="AZ743"/>
      <c r="BA743"/>
      <c r="BB743"/>
      <c r="BC743"/>
      <c r="BD743"/>
      <c r="BE743"/>
      <c r="BF743"/>
      <c r="BG743"/>
      <c r="BH743"/>
      <c r="BI743"/>
      <c r="BJ743"/>
      <c r="BK743"/>
      <c r="BL743"/>
      <c r="BM743"/>
      <c r="BN743"/>
      <c r="BO743"/>
      <c r="EJ743"/>
    </row>
    <row r="744" spans="12:140" x14ac:dyDescent="0.2">
      <c r="L744"/>
      <c r="M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/>
      <c r="AR744"/>
      <c r="AS744"/>
      <c r="AT744"/>
      <c r="AU744"/>
      <c r="AV744"/>
      <c r="AW744"/>
      <c r="AX744"/>
      <c r="AY744"/>
      <c r="AZ744"/>
      <c r="BA744"/>
      <c r="BB744"/>
      <c r="BC744"/>
      <c r="BD744"/>
      <c r="BE744"/>
      <c r="BF744"/>
      <c r="BG744"/>
      <c r="BH744"/>
      <c r="BI744"/>
      <c r="BJ744"/>
      <c r="BK744"/>
      <c r="BL744"/>
      <c r="BM744"/>
      <c r="BN744"/>
      <c r="BO744"/>
      <c r="EJ744"/>
    </row>
    <row r="745" spans="12:140" x14ac:dyDescent="0.2">
      <c r="L745"/>
      <c r="M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/>
      <c r="AR745"/>
      <c r="AS745"/>
      <c r="AT745"/>
      <c r="AU745"/>
      <c r="AV745"/>
      <c r="AW745"/>
      <c r="AX745"/>
      <c r="AY745"/>
      <c r="AZ745"/>
      <c r="BA745"/>
      <c r="BB745"/>
      <c r="BC745"/>
      <c r="BD745"/>
      <c r="BE745"/>
      <c r="BF745"/>
      <c r="BG745"/>
      <c r="BH745"/>
      <c r="BI745"/>
      <c r="BJ745"/>
      <c r="BK745"/>
      <c r="BL745"/>
      <c r="BM745"/>
      <c r="BN745"/>
      <c r="BO745"/>
      <c r="EJ745"/>
    </row>
    <row r="746" spans="12:140" x14ac:dyDescent="0.2">
      <c r="L746"/>
      <c r="M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/>
      <c r="AR746"/>
      <c r="AS746"/>
      <c r="AT746"/>
      <c r="AU746"/>
      <c r="AV746"/>
      <c r="AW746"/>
      <c r="AX746"/>
      <c r="AY746"/>
      <c r="AZ746"/>
      <c r="BA746"/>
      <c r="BB746"/>
      <c r="BC746"/>
      <c r="BD746"/>
      <c r="BE746"/>
      <c r="BF746"/>
      <c r="BG746"/>
      <c r="BH746"/>
      <c r="BI746"/>
      <c r="BJ746"/>
      <c r="BK746"/>
      <c r="BL746"/>
      <c r="BM746"/>
      <c r="BN746"/>
      <c r="BO746"/>
      <c r="EJ746"/>
    </row>
    <row r="747" spans="12:140" x14ac:dyDescent="0.2">
      <c r="L747"/>
      <c r="M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/>
      <c r="AR747"/>
      <c r="AS747"/>
      <c r="AT747"/>
      <c r="AU747"/>
      <c r="AV747"/>
      <c r="AW747"/>
      <c r="AX747"/>
      <c r="AY747"/>
      <c r="AZ747"/>
      <c r="BA747"/>
      <c r="BB747"/>
      <c r="BC747"/>
      <c r="BD747"/>
      <c r="BE747"/>
      <c r="BF747"/>
      <c r="BG747"/>
      <c r="BH747"/>
      <c r="BI747"/>
      <c r="BJ747"/>
      <c r="BK747"/>
      <c r="BL747"/>
      <c r="BM747"/>
      <c r="BN747"/>
      <c r="BO747"/>
      <c r="EJ747"/>
    </row>
    <row r="748" spans="12:140" x14ac:dyDescent="0.2">
      <c r="L748"/>
      <c r="M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/>
      <c r="AR748"/>
      <c r="AS748"/>
      <c r="AT748"/>
      <c r="AU748"/>
      <c r="AV748"/>
      <c r="AW748"/>
      <c r="AX748"/>
      <c r="AY748"/>
      <c r="AZ748"/>
      <c r="BA748"/>
      <c r="BB748"/>
      <c r="BC748"/>
      <c r="BD748"/>
      <c r="BE748"/>
      <c r="BF748"/>
      <c r="BG748"/>
      <c r="BH748"/>
      <c r="BI748"/>
      <c r="BJ748"/>
      <c r="BK748"/>
      <c r="BL748"/>
      <c r="BM748"/>
      <c r="BN748"/>
      <c r="BO748"/>
      <c r="EJ748"/>
    </row>
    <row r="749" spans="12:140" x14ac:dyDescent="0.2">
      <c r="L749"/>
      <c r="M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/>
      <c r="AR749"/>
      <c r="AS749"/>
      <c r="AT749"/>
      <c r="AU749"/>
      <c r="AV749"/>
      <c r="AW749"/>
      <c r="AX749"/>
      <c r="AY749"/>
      <c r="AZ749"/>
      <c r="BA749"/>
      <c r="BB749"/>
      <c r="BC749"/>
      <c r="BD749"/>
      <c r="BE749"/>
      <c r="BF749"/>
      <c r="BG749"/>
      <c r="BH749"/>
      <c r="BI749"/>
      <c r="BJ749"/>
      <c r="BK749"/>
      <c r="BL749"/>
      <c r="BM749"/>
      <c r="BN749"/>
      <c r="BO749"/>
      <c r="EJ749"/>
    </row>
    <row r="750" spans="12:140" x14ac:dyDescent="0.2">
      <c r="L750"/>
      <c r="M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/>
      <c r="AR750"/>
      <c r="AS750"/>
      <c r="AT750"/>
      <c r="AU750"/>
      <c r="AV750"/>
      <c r="AW750"/>
      <c r="AX750"/>
      <c r="AY750"/>
      <c r="AZ750"/>
      <c r="BA750"/>
      <c r="BB750"/>
      <c r="BC750"/>
      <c r="BD750"/>
      <c r="BE750"/>
      <c r="BF750"/>
      <c r="BG750"/>
      <c r="BH750"/>
      <c r="BI750"/>
      <c r="BJ750"/>
      <c r="BK750"/>
      <c r="BL750"/>
      <c r="BM750"/>
      <c r="BN750"/>
      <c r="BO750"/>
      <c r="EJ750"/>
    </row>
    <row r="751" spans="12:140" x14ac:dyDescent="0.2">
      <c r="L751"/>
      <c r="M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/>
      <c r="AR751"/>
      <c r="AS751"/>
      <c r="AT751"/>
      <c r="AU751"/>
      <c r="AV751"/>
      <c r="AW751"/>
      <c r="AX751"/>
      <c r="AY751"/>
      <c r="AZ751"/>
      <c r="BA751"/>
      <c r="BB751"/>
      <c r="BC751"/>
      <c r="BD751"/>
      <c r="BE751"/>
      <c r="BF751"/>
      <c r="BG751"/>
      <c r="BH751"/>
      <c r="BI751"/>
      <c r="BJ751"/>
      <c r="BK751"/>
      <c r="BL751"/>
      <c r="BM751"/>
      <c r="BN751"/>
      <c r="BO751"/>
      <c r="EJ751"/>
    </row>
    <row r="752" spans="12:140" x14ac:dyDescent="0.2">
      <c r="L752"/>
      <c r="M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/>
      <c r="AR752"/>
      <c r="AS752"/>
      <c r="AT752"/>
      <c r="AU752"/>
      <c r="AV752"/>
      <c r="AW752"/>
      <c r="AX752"/>
      <c r="AY752"/>
      <c r="AZ752"/>
      <c r="BA752"/>
      <c r="BB752"/>
      <c r="BC752"/>
      <c r="BD752"/>
      <c r="BE752"/>
      <c r="BF752"/>
      <c r="BG752"/>
      <c r="BH752"/>
      <c r="BI752"/>
      <c r="BJ752"/>
      <c r="BK752"/>
      <c r="BL752"/>
      <c r="BM752"/>
      <c r="BN752"/>
      <c r="BO752"/>
      <c r="EJ752"/>
    </row>
    <row r="753" spans="12:140" x14ac:dyDescent="0.2">
      <c r="L753"/>
      <c r="M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/>
      <c r="AR753"/>
      <c r="AS753"/>
      <c r="AT753"/>
      <c r="AU753"/>
      <c r="AV753"/>
      <c r="AW753"/>
      <c r="AX753"/>
      <c r="AY753"/>
      <c r="AZ753"/>
      <c r="BA753"/>
      <c r="BB753"/>
      <c r="BC753"/>
      <c r="BD753"/>
      <c r="BE753"/>
      <c r="BF753"/>
      <c r="BG753"/>
      <c r="BH753"/>
      <c r="BI753"/>
      <c r="BJ753"/>
      <c r="BK753"/>
      <c r="BL753"/>
      <c r="BM753"/>
      <c r="BN753"/>
      <c r="BO753"/>
      <c r="EJ753"/>
    </row>
    <row r="754" spans="12:140" x14ac:dyDescent="0.2">
      <c r="L754"/>
      <c r="M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/>
      <c r="AR754"/>
      <c r="AS754"/>
      <c r="AT754"/>
      <c r="AU754"/>
      <c r="AV754"/>
      <c r="AW754"/>
      <c r="AX754"/>
      <c r="AY754"/>
      <c r="AZ754"/>
      <c r="BA754"/>
      <c r="BB754"/>
      <c r="BC754"/>
      <c r="BD754"/>
      <c r="BE754"/>
      <c r="BF754"/>
      <c r="BG754"/>
      <c r="BH754"/>
      <c r="BI754"/>
      <c r="BJ754"/>
      <c r="BK754"/>
      <c r="BL754"/>
      <c r="BM754"/>
      <c r="BN754"/>
      <c r="BO754"/>
      <c r="EJ754"/>
    </row>
    <row r="755" spans="12:140" x14ac:dyDescent="0.2">
      <c r="L755"/>
      <c r="M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  <c r="BI755"/>
      <c r="BJ755"/>
      <c r="BK755"/>
      <c r="BL755"/>
      <c r="BM755"/>
      <c r="BN755"/>
      <c r="BO755"/>
      <c r="EJ755"/>
    </row>
    <row r="756" spans="12:140" x14ac:dyDescent="0.2">
      <c r="L756"/>
      <c r="M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/>
      <c r="AR756"/>
      <c r="AS756"/>
      <c r="AT756"/>
      <c r="AU756"/>
      <c r="AV756"/>
      <c r="AW756"/>
      <c r="AX756"/>
      <c r="AY756"/>
      <c r="AZ756"/>
      <c r="BA756"/>
      <c r="BB756"/>
      <c r="BC756"/>
      <c r="BD756"/>
      <c r="BE756"/>
      <c r="BF756"/>
      <c r="BG756"/>
      <c r="BH756"/>
      <c r="BI756"/>
      <c r="BJ756"/>
      <c r="BK756"/>
      <c r="BL756"/>
      <c r="BM756"/>
      <c r="BN756"/>
      <c r="BO756"/>
      <c r="EJ756"/>
    </row>
    <row r="757" spans="12:140" x14ac:dyDescent="0.2">
      <c r="L757"/>
      <c r="M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  <c r="AS757"/>
      <c r="AT757"/>
      <c r="AU757"/>
      <c r="AV757"/>
      <c r="AW757"/>
      <c r="AX757"/>
      <c r="AY757"/>
      <c r="AZ757"/>
      <c r="BA757"/>
      <c r="BB757"/>
      <c r="BC757"/>
      <c r="BD757"/>
      <c r="BE757"/>
      <c r="BF757"/>
      <c r="BG757"/>
      <c r="BH757"/>
      <c r="BI757"/>
      <c r="BJ757"/>
      <c r="BK757"/>
      <c r="BL757"/>
      <c r="BM757"/>
      <c r="BN757"/>
      <c r="BO757"/>
      <c r="EJ757"/>
    </row>
    <row r="758" spans="12:140" x14ac:dyDescent="0.2">
      <c r="L758"/>
      <c r="M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/>
      <c r="AR758"/>
      <c r="AS758"/>
      <c r="AT758"/>
      <c r="AU758"/>
      <c r="AV758"/>
      <c r="AW758"/>
      <c r="AX758"/>
      <c r="AY758"/>
      <c r="AZ758"/>
      <c r="BA758"/>
      <c r="BB758"/>
      <c r="BC758"/>
      <c r="BD758"/>
      <c r="BE758"/>
      <c r="BF758"/>
      <c r="BG758"/>
      <c r="BH758"/>
      <c r="BI758"/>
      <c r="BJ758"/>
      <c r="BK758"/>
      <c r="BL758"/>
      <c r="BM758"/>
      <c r="BN758"/>
      <c r="BO758"/>
      <c r="EJ758"/>
    </row>
    <row r="759" spans="12:140" x14ac:dyDescent="0.2">
      <c r="L759"/>
      <c r="M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EJ759"/>
    </row>
    <row r="760" spans="12:140" x14ac:dyDescent="0.2">
      <c r="L760"/>
      <c r="M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/>
      <c r="AR760"/>
      <c r="AS760"/>
      <c r="AT760"/>
      <c r="AU760"/>
      <c r="AV760"/>
      <c r="AW760"/>
      <c r="AX760"/>
      <c r="AY760"/>
      <c r="AZ760"/>
      <c r="BA760"/>
      <c r="BB760"/>
      <c r="BC760"/>
      <c r="BD760"/>
      <c r="BE760"/>
      <c r="BF760"/>
      <c r="BG760"/>
      <c r="BH760"/>
      <c r="BI760"/>
      <c r="BJ760"/>
      <c r="BK760"/>
      <c r="BL760"/>
      <c r="BM760"/>
      <c r="BN760"/>
      <c r="BO760"/>
      <c r="EJ760"/>
    </row>
    <row r="761" spans="12:140" x14ac:dyDescent="0.2">
      <c r="L761"/>
      <c r="M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/>
      <c r="AR761"/>
      <c r="AS761"/>
      <c r="AT761"/>
      <c r="AU761"/>
      <c r="AV761"/>
      <c r="AW761"/>
      <c r="AX761"/>
      <c r="AY761"/>
      <c r="AZ761"/>
      <c r="BA761"/>
      <c r="BB761"/>
      <c r="BC761"/>
      <c r="BD761"/>
      <c r="BE761"/>
      <c r="BF761"/>
      <c r="BG761"/>
      <c r="BH761"/>
      <c r="BI761"/>
      <c r="BJ761"/>
      <c r="BK761"/>
      <c r="BL761"/>
      <c r="BM761"/>
      <c r="BN761"/>
      <c r="BO761"/>
      <c r="EJ761"/>
    </row>
    <row r="762" spans="12:140" x14ac:dyDescent="0.2">
      <c r="L762"/>
      <c r="M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/>
      <c r="AR762"/>
      <c r="AS762"/>
      <c r="AT762"/>
      <c r="AU762"/>
      <c r="AV762"/>
      <c r="AW762"/>
      <c r="AX762"/>
      <c r="AY762"/>
      <c r="AZ762"/>
      <c r="BA762"/>
      <c r="BB762"/>
      <c r="BC762"/>
      <c r="BD762"/>
      <c r="BE762"/>
      <c r="BF762"/>
      <c r="BG762"/>
      <c r="BH762"/>
      <c r="BI762"/>
      <c r="BJ762"/>
      <c r="BK762"/>
      <c r="BL762"/>
      <c r="BM762"/>
      <c r="BN762"/>
      <c r="BO762"/>
      <c r="EJ762"/>
    </row>
    <row r="763" spans="12:140" x14ac:dyDescent="0.2">
      <c r="L763"/>
      <c r="M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/>
      <c r="AR763"/>
      <c r="AS763"/>
      <c r="AT763"/>
      <c r="AU763"/>
      <c r="AV763"/>
      <c r="AW763"/>
      <c r="AX763"/>
      <c r="AY763"/>
      <c r="AZ763"/>
      <c r="BA763"/>
      <c r="BB763"/>
      <c r="BC763"/>
      <c r="BD763"/>
      <c r="BE763"/>
      <c r="BF763"/>
      <c r="BG763"/>
      <c r="BH763"/>
      <c r="BI763"/>
      <c r="BJ763"/>
      <c r="BK763"/>
      <c r="BL763"/>
      <c r="BM763"/>
      <c r="BN763"/>
      <c r="BO763"/>
      <c r="EJ763"/>
    </row>
    <row r="764" spans="12:140" x14ac:dyDescent="0.2">
      <c r="L764"/>
      <c r="M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/>
      <c r="AR764"/>
      <c r="AS764"/>
      <c r="AT764"/>
      <c r="AU764"/>
      <c r="AV764"/>
      <c r="AW764"/>
      <c r="AX764"/>
      <c r="AY764"/>
      <c r="AZ764"/>
      <c r="BA764"/>
      <c r="BB764"/>
      <c r="BC764"/>
      <c r="BD764"/>
      <c r="BE764"/>
      <c r="BF764"/>
      <c r="BG764"/>
      <c r="BH764"/>
      <c r="BI764"/>
      <c r="BJ764"/>
      <c r="BK764"/>
      <c r="BL764"/>
      <c r="BM764"/>
      <c r="BN764"/>
      <c r="BO764"/>
      <c r="EJ764"/>
    </row>
    <row r="765" spans="12:140" x14ac:dyDescent="0.2">
      <c r="L765"/>
      <c r="M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  <c r="AS765"/>
      <c r="AT765"/>
      <c r="AU765"/>
      <c r="AV765"/>
      <c r="AW765"/>
      <c r="AX765"/>
      <c r="AY765"/>
      <c r="AZ765"/>
      <c r="BA765"/>
      <c r="BB765"/>
      <c r="BC765"/>
      <c r="BD765"/>
      <c r="BE765"/>
      <c r="BF765"/>
      <c r="BG765"/>
      <c r="BH765"/>
      <c r="BI765"/>
      <c r="BJ765"/>
      <c r="BK765"/>
      <c r="BL765"/>
      <c r="BM765"/>
      <c r="BN765"/>
      <c r="BO765"/>
      <c r="EJ765"/>
    </row>
    <row r="766" spans="12:140" x14ac:dyDescent="0.2">
      <c r="L766"/>
      <c r="M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/>
      <c r="AR766"/>
      <c r="AS766"/>
      <c r="AT766"/>
      <c r="AU766"/>
      <c r="AV766"/>
      <c r="AW766"/>
      <c r="AX766"/>
      <c r="AY766"/>
      <c r="AZ766"/>
      <c r="BA766"/>
      <c r="BB766"/>
      <c r="BC766"/>
      <c r="BD766"/>
      <c r="BE766"/>
      <c r="BF766"/>
      <c r="BG766"/>
      <c r="BH766"/>
      <c r="BI766"/>
      <c r="BJ766"/>
      <c r="BK766"/>
      <c r="BL766"/>
      <c r="BM766"/>
      <c r="BN766"/>
      <c r="BO766"/>
      <c r="EJ766"/>
    </row>
    <row r="767" spans="12:140" x14ac:dyDescent="0.2">
      <c r="L767"/>
      <c r="M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  <c r="BI767"/>
      <c r="BJ767"/>
      <c r="BK767"/>
      <c r="BL767"/>
      <c r="BM767"/>
      <c r="BN767"/>
      <c r="BO767"/>
      <c r="EJ767"/>
    </row>
    <row r="768" spans="12:140" x14ac:dyDescent="0.2">
      <c r="L768"/>
      <c r="M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/>
      <c r="AR768"/>
      <c r="AS768"/>
      <c r="AT768"/>
      <c r="AU768"/>
      <c r="AV768"/>
      <c r="AW768"/>
      <c r="AX768"/>
      <c r="AY768"/>
      <c r="AZ768"/>
      <c r="BA768"/>
      <c r="BB768"/>
      <c r="BC768"/>
      <c r="BD768"/>
      <c r="BE768"/>
      <c r="BF768"/>
      <c r="BG768"/>
      <c r="BH768"/>
      <c r="BI768"/>
      <c r="BJ768"/>
      <c r="BK768"/>
      <c r="BL768"/>
      <c r="BM768"/>
      <c r="BN768"/>
      <c r="BO768"/>
      <c r="EJ768"/>
    </row>
    <row r="769" spans="12:140" x14ac:dyDescent="0.2">
      <c r="L769"/>
      <c r="M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/>
      <c r="AR769"/>
      <c r="AS769"/>
      <c r="AT769"/>
      <c r="AU769"/>
      <c r="AV769"/>
      <c r="AW769"/>
      <c r="AX769"/>
      <c r="AY769"/>
      <c r="AZ769"/>
      <c r="BA769"/>
      <c r="BB769"/>
      <c r="BC769"/>
      <c r="BD769"/>
      <c r="BE769"/>
      <c r="BF769"/>
      <c r="BG769"/>
      <c r="BH769"/>
      <c r="BI769"/>
      <c r="BJ769"/>
      <c r="BK769"/>
      <c r="BL769"/>
      <c r="BM769"/>
      <c r="BN769"/>
      <c r="BO769"/>
      <c r="EJ769"/>
    </row>
    <row r="770" spans="12:140" x14ac:dyDescent="0.2">
      <c r="L770"/>
      <c r="M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/>
      <c r="AR770"/>
      <c r="AS770"/>
      <c r="AT770"/>
      <c r="AU770"/>
      <c r="AV770"/>
      <c r="AW770"/>
      <c r="AX770"/>
      <c r="AY770"/>
      <c r="AZ770"/>
      <c r="BA770"/>
      <c r="BB770"/>
      <c r="BC770"/>
      <c r="BD770"/>
      <c r="BE770"/>
      <c r="BF770"/>
      <c r="BG770"/>
      <c r="BH770"/>
      <c r="BI770"/>
      <c r="BJ770"/>
      <c r="BK770"/>
      <c r="BL770"/>
      <c r="BM770"/>
      <c r="BN770"/>
      <c r="BO770"/>
      <c r="EJ770"/>
    </row>
    <row r="771" spans="12:140" x14ac:dyDescent="0.2">
      <c r="L771"/>
      <c r="M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/>
      <c r="AR771"/>
      <c r="AS771"/>
      <c r="AT771"/>
      <c r="AU771"/>
      <c r="AV771"/>
      <c r="AW771"/>
      <c r="AX771"/>
      <c r="AY771"/>
      <c r="AZ771"/>
      <c r="BA771"/>
      <c r="BB771"/>
      <c r="BC771"/>
      <c r="BD771"/>
      <c r="BE771"/>
      <c r="BF771"/>
      <c r="BG771"/>
      <c r="BH771"/>
      <c r="BI771"/>
      <c r="BJ771"/>
      <c r="BK771"/>
      <c r="BL771"/>
      <c r="BM771"/>
      <c r="BN771"/>
      <c r="BO771"/>
      <c r="EJ771"/>
    </row>
    <row r="772" spans="12:140" x14ac:dyDescent="0.2">
      <c r="L772"/>
      <c r="M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/>
      <c r="AR772"/>
      <c r="AS772"/>
      <c r="AT772"/>
      <c r="AU772"/>
      <c r="AV772"/>
      <c r="AW772"/>
      <c r="AX772"/>
      <c r="AY772"/>
      <c r="AZ772"/>
      <c r="BA772"/>
      <c r="BB772"/>
      <c r="BC772"/>
      <c r="BD772"/>
      <c r="BE772"/>
      <c r="BF772"/>
      <c r="BG772"/>
      <c r="BH772"/>
      <c r="BI772"/>
      <c r="BJ772"/>
      <c r="BK772"/>
      <c r="BL772"/>
      <c r="BM772"/>
      <c r="BN772"/>
      <c r="BO772"/>
      <c r="EJ772"/>
    </row>
    <row r="773" spans="12:140" x14ac:dyDescent="0.2">
      <c r="L773"/>
      <c r="M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/>
      <c r="AR773"/>
      <c r="AS773"/>
      <c r="AT773"/>
      <c r="AU773"/>
      <c r="AV773"/>
      <c r="AW773"/>
      <c r="AX773"/>
      <c r="AY773"/>
      <c r="AZ773"/>
      <c r="BA773"/>
      <c r="BB773"/>
      <c r="BC773"/>
      <c r="BD773"/>
      <c r="BE773"/>
      <c r="BF773"/>
      <c r="BG773"/>
      <c r="BH773"/>
      <c r="BI773"/>
      <c r="BJ773"/>
      <c r="BK773"/>
      <c r="BL773"/>
      <c r="BM773"/>
      <c r="BN773"/>
      <c r="BO773"/>
      <c r="EJ773"/>
    </row>
    <row r="774" spans="12:140" x14ac:dyDescent="0.2">
      <c r="L774"/>
      <c r="M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/>
      <c r="AR774"/>
      <c r="AS774"/>
      <c r="AT774"/>
      <c r="AU774"/>
      <c r="AV774"/>
      <c r="AW774"/>
      <c r="AX774"/>
      <c r="AY774"/>
      <c r="AZ774"/>
      <c r="BA774"/>
      <c r="BB774"/>
      <c r="BC774"/>
      <c r="BD774"/>
      <c r="BE774"/>
      <c r="BF774"/>
      <c r="BG774"/>
      <c r="BH774"/>
      <c r="BI774"/>
      <c r="BJ774"/>
      <c r="BK774"/>
      <c r="BL774"/>
      <c r="BM774"/>
      <c r="BN774"/>
      <c r="BO774"/>
      <c r="EJ774"/>
    </row>
    <row r="775" spans="12:140" x14ac:dyDescent="0.2">
      <c r="L775"/>
      <c r="M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/>
      <c r="AR775"/>
      <c r="AS775"/>
      <c r="AT775"/>
      <c r="AU775"/>
      <c r="AV775"/>
      <c r="AW775"/>
      <c r="AX775"/>
      <c r="AY775"/>
      <c r="AZ775"/>
      <c r="BA775"/>
      <c r="BB775"/>
      <c r="BC775"/>
      <c r="BD775"/>
      <c r="BE775"/>
      <c r="BF775"/>
      <c r="BG775"/>
      <c r="BH775"/>
      <c r="BI775"/>
      <c r="BJ775"/>
      <c r="BK775"/>
      <c r="BL775"/>
      <c r="BM775"/>
      <c r="BN775"/>
      <c r="BO775"/>
      <c r="EJ775"/>
    </row>
    <row r="776" spans="12:140" x14ac:dyDescent="0.2">
      <c r="L776"/>
      <c r="M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/>
      <c r="AR776"/>
      <c r="AS776"/>
      <c r="AT776"/>
      <c r="AU776"/>
      <c r="AV776"/>
      <c r="AW776"/>
      <c r="AX776"/>
      <c r="AY776"/>
      <c r="AZ776"/>
      <c r="BA776"/>
      <c r="BB776"/>
      <c r="BC776"/>
      <c r="BD776"/>
      <c r="BE776"/>
      <c r="BF776"/>
      <c r="BG776"/>
      <c r="BH776"/>
      <c r="BI776"/>
      <c r="BJ776"/>
      <c r="BK776"/>
      <c r="BL776"/>
      <c r="BM776"/>
      <c r="BN776"/>
      <c r="BO776"/>
      <c r="EJ776"/>
    </row>
    <row r="777" spans="12:140" x14ac:dyDescent="0.2">
      <c r="L777"/>
      <c r="M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/>
      <c r="AR777"/>
      <c r="AS777"/>
      <c r="AT777"/>
      <c r="AU777"/>
      <c r="AV777"/>
      <c r="AW777"/>
      <c r="AX777"/>
      <c r="AY777"/>
      <c r="AZ777"/>
      <c r="BA777"/>
      <c r="BB777"/>
      <c r="BC777"/>
      <c r="BD777"/>
      <c r="BE777"/>
      <c r="BF777"/>
      <c r="BG777"/>
      <c r="BH777"/>
      <c r="BI777"/>
      <c r="BJ777"/>
      <c r="BK777"/>
      <c r="BL777"/>
      <c r="BM777"/>
      <c r="BN777"/>
      <c r="BO777"/>
      <c r="EJ777"/>
    </row>
    <row r="778" spans="12:140" x14ac:dyDescent="0.2">
      <c r="L778"/>
      <c r="M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/>
      <c r="AR778"/>
      <c r="AS778"/>
      <c r="AT778"/>
      <c r="AU778"/>
      <c r="AV778"/>
      <c r="AW778"/>
      <c r="AX778"/>
      <c r="AY778"/>
      <c r="AZ778"/>
      <c r="BA778"/>
      <c r="BB778"/>
      <c r="BC778"/>
      <c r="BD778"/>
      <c r="BE778"/>
      <c r="BF778"/>
      <c r="BG778"/>
      <c r="BH778"/>
      <c r="BI778"/>
      <c r="BJ778"/>
      <c r="BK778"/>
      <c r="BL778"/>
      <c r="BM778"/>
      <c r="BN778"/>
      <c r="BO778"/>
      <c r="EJ778"/>
    </row>
    <row r="779" spans="12:140" x14ac:dyDescent="0.2">
      <c r="L779"/>
      <c r="M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/>
      <c r="AR779"/>
      <c r="AS779"/>
      <c r="AT779"/>
      <c r="AU779"/>
      <c r="AV779"/>
      <c r="AW779"/>
      <c r="AX779"/>
      <c r="AY779"/>
      <c r="AZ779"/>
      <c r="BA779"/>
      <c r="BB779"/>
      <c r="BC779"/>
      <c r="BD779"/>
      <c r="BE779"/>
      <c r="BF779"/>
      <c r="BG779"/>
      <c r="BH779"/>
      <c r="BI779"/>
      <c r="BJ779"/>
      <c r="BK779"/>
      <c r="BL779"/>
      <c r="BM779"/>
      <c r="BN779"/>
      <c r="BO779"/>
      <c r="EJ779"/>
    </row>
    <row r="780" spans="12:140" x14ac:dyDescent="0.2">
      <c r="L780"/>
      <c r="M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/>
      <c r="AR780"/>
      <c r="AS780"/>
      <c r="AT780"/>
      <c r="AU780"/>
      <c r="AV780"/>
      <c r="AW780"/>
      <c r="AX780"/>
      <c r="AY780"/>
      <c r="AZ780"/>
      <c r="BA780"/>
      <c r="BB780"/>
      <c r="BC780"/>
      <c r="BD780"/>
      <c r="BE780"/>
      <c r="BF780"/>
      <c r="BG780"/>
      <c r="BH780"/>
      <c r="BI780"/>
      <c r="BJ780"/>
      <c r="BK780"/>
      <c r="BL780"/>
      <c r="BM780"/>
      <c r="BN780"/>
      <c r="BO780"/>
      <c r="EJ780"/>
    </row>
    <row r="781" spans="12:140" x14ac:dyDescent="0.2">
      <c r="L781"/>
      <c r="M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/>
      <c r="AR781"/>
      <c r="AS781"/>
      <c r="AT781"/>
      <c r="AU781"/>
      <c r="AV781"/>
      <c r="AW781"/>
      <c r="AX781"/>
      <c r="AY781"/>
      <c r="AZ781"/>
      <c r="BA781"/>
      <c r="BB781"/>
      <c r="BC781"/>
      <c r="BD781"/>
      <c r="BE781"/>
      <c r="BF781"/>
      <c r="BG781"/>
      <c r="BH781"/>
      <c r="BI781"/>
      <c r="BJ781"/>
      <c r="BK781"/>
      <c r="BL781"/>
      <c r="BM781"/>
      <c r="BN781"/>
      <c r="BO781"/>
      <c r="EJ781"/>
    </row>
    <row r="782" spans="12:140" x14ac:dyDescent="0.2">
      <c r="L782"/>
      <c r="M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/>
      <c r="AR782"/>
      <c r="AS782"/>
      <c r="AT782"/>
      <c r="AU782"/>
      <c r="AV782"/>
      <c r="AW782"/>
      <c r="AX782"/>
      <c r="AY782"/>
      <c r="AZ782"/>
      <c r="BA782"/>
      <c r="BB782"/>
      <c r="BC782"/>
      <c r="BD782"/>
      <c r="BE782"/>
      <c r="BF782"/>
      <c r="BG782"/>
      <c r="BH782"/>
      <c r="BI782"/>
      <c r="BJ782"/>
      <c r="BK782"/>
      <c r="BL782"/>
      <c r="BM782"/>
      <c r="BN782"/>
      <c r="BO782"/>
      <c r="EJ782"/>
    </row>
    <row r="783" spans="12:140" x14ac:dyDescent="0.2">
      <c r="L783"/>
      <c r="M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/>
      <c r="AR783"/>
      <c r="AS783"/>
      <c r="AT783"/>
      <c r="AU783"/>
      <c r="AV783"/>
      <c r="AW783"/>
      <c r="AX783"/>
      <c r="AY783"/>
      <c r="AZ783"/>
      <c r="BA783"/>
      <c r="BB783"/>
      <c r="BC783"/>
      <c r="BD783"/>
      <c r="BE783"/>
      <c r="BF783"/>
      <c r="BG783"/>
      <c r="BH783"/>
      <c r="BI783"/>
      <c r="BJ783"/>
      <c r="BK783"/>
      <c r="BL783"/>
      <c r="BM783"/>
      <c r="BN783"/>
      <c r="BO783"/>
      <c r="EJ783"/>
    </row>
    <row r="784" spans="12:140" x14ac:dyDescent="0.2">
      <c r="L784"/>
      <c r="M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/>
      <c r="AR784"/>
      <c r="AS784"/>
      <c r="AT784"/>
      <c r="AU784"/>
      <c r="AV784"/>
      <c r="AW784"/>
      <c r="AX784"/>
      <c r="AY784"/>
      <c r="AZ784"/>
      <c r="BA784"/>
      <c r="BB784"/>
      <c r="BC784"/>
      <c r="BD784"/>
      <c r="BE784"/>
      <c r="BF784"/>
      <c r="BG784"/>
      <c r="BH784"/>
      <c r="BI784"/>
      <c r="BJ784"/>
      <c r="BK784"/>
      <c r="BL784"/>
      <c r="BM784"/>
      <c r="BN784"/>
      <c r="BO784"/>
      <c r="EJ784"/>
    </row>
    <row r="785" spans="12:140" x14ac:dyDescent="0.2">
      <c r="L785"/>
      <c r="M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/>
      <c r="AR785"/>
      <c r="AS785"/>
      <c r="AT785"/>
      <c r="AU785"/>
      <c r="AV785"/>
      <c r="AW785"/>
      <c r="AX785"/>
      <c r="AY785"/>
      <c r="AZ785"/>
      <c r="BA785"/>
      <c r="BB785"/>
      <c r="BC785"/>
      <c r="BD785"/>
      <c r="BE785"/>
      <c r="BF785"/>
      <c r="BG785"/>
      <c r="BH785"/>
      <c r="BI785"/>
      <c r="BJ785"/>
      <c r="BK785"/>
      <c r="BL785"/>
      <c r="BM785"/>
      <c r="BN785"/>
      <c r="BO785"/>
      <c r="EJ785"/>
    </row>
    <row r="786" spans="12:140" x14ac:dyDescent="0.2">
      <c r="L786"/>
      <c r="M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/>
      <c r="AR786"/>
      <c r="AS786"/>
      <c r="AT786"/>
      <c r="AU786"/>
      <c r="AV786"/>
      <c r="AW786"/>
      <c r="AX786"/>
      <c r="AY786"/>
      <c r="AZ786"/>
      <c r="BA786"/>
      <c r="BB786"/>
      <c r="BC786"/>
      <c r="BD786"/>
      <c r="BE786"/>
      <c r="BF786"/>
      <c r="BG786"/>
      <c r="BH786"/>
      <c r="BI786"/>
      <c r="BJ786"/>
      <c r="BK786"/>
      <c r="BL786"/>
      <c r="BM786"/>
      <c r="BN786"/>
      <c r="BO786"/>
      <c r="EJ786"/>
    </row>
    <row r="787" spans="12:140" x14ac:dyDescent="0.2">
      <c r="L787"/>
      <c r="M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/>
      <c r="AR787"/>
      <c r="AS787"/>
      <c r="AT787"/>
      <c r="AU787"/>
      <c r="AV787"/>
      <c r="AW787"/>
      <c r="AX787"/>
      <c r="AY787"/>
      <c r="AZ787"/>
      <c r="BA787"/>
      <c r="BB787"/>
      <c r="BC787"/>
      <c r="BD787"/>
      <c r="BE787"/>
      <c r="BF787"/>
      <c r="BG787"/>
      <c r="BH787"/>
      <c r="BI787"/>
      <c r="BJ787"/>
      <c r="BK787"/>
      <c r="BL787"/>
      <c r="BM787"/>
      <c r="BN787"/>
      <c r="BO787"/>
      <c r="EJ787"/>
    </row>
    <row r="788" spans="12:140" x14ac:dyDescent="0.2">
      <c r="L788"/>
      <c r="M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/>
      <c r="AR788"/>
      <c r="AS788"/>
      <c r="AT788"/>
      <c r="AU788"/>
      <c r="AV788"/>
      <c r="AW788"/>
      <c r="AX788"/>
      <c r="AY788"/>
      <c r="AZ788"/>
      <c r="BA788"/>
      <c r="BB788"/>
      <c r="BC788"/>
      <c r="BD788"/>
      <c r="BE788"/>
      <c r="BF788"/>
      <c r="BG788"/>
      <c r="BH788"/>
      <c r="BI788"/>
      <c r="BJ788"/>
      <c r="BK788"/>
      <c r="BL788"/>
      <c r="BM788"/>
      <c r="BN788"/>
      <c r="BO788"/>
      <c r="EJ788"/>
    </row>
    <row r="789" spans="12:140" x14ac:dyDescent="0.2">
      <c r="L789"/>
      <c r="M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/>
      <c r="AR789"/>
      <c r="AS789"/>
      <c r="AT789"/>
      <c r="AU789"/>
      <c r="AV789"/>
      <c r="AW789"/>
      <c r="AX789"/>
      <c r="AY789"/>
      <c r="AZ789"/>
      <c r="BA789"/>
      <c r="BB789"/>
      <c r="BC789"/>
      <c r="BD789"/>
      <c r="BE789"/>
      <c r="BF789"/>
      <c r="BG789"/>
      <c r="BH789"/>
      <c r="BI789"/>
      <c r="BJ789"/>
      <c r="BK789"/>
      <c r="BL789"/>
      <c r="BM789"/>
      <c r="BN789"/>
      <c r="BO789"/>
      <c r="EJ789"/>
    </row>
    <row r="790" spans="12:140" x14ac:dyDescent="0.2">
      <c r="L790"/>
      <c r="M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/>
      <c r="AR790"/>
      <c r="AS790"/>
      <c r="AT790"/>
      <c r="AU790"/>
      <c r="AV790"/>
      <c r="AW790"/>
      <c r="AX790"/>
      <c r="AY790"/>
      <c r="AZ790"/>
      <c r="BA790"/>
      <c r="BB790"/>
      <c r="BC790"/>
      <c r="BD790"/>
      <c r="BE790"/>
      <c r="BF790"/>
      <c r="BG790"/>
      <c r="BH790"/>
      <c r="BI790"/>
      <c r="BJ790"/>
      <c r="BK790"/>
      <c r="BL790"/>
      <c r="BM790"/>
      <c r="BN790"/>
      <c r="BO790"/>
      <c r="EJ790"/>
    </row>
    <row r="791" spans="12:140" x14ac:dyDescent="0.2">
      <c r="L791"/>
      <c r="M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/>
      <c r="AR791"/>
      <c r="AS791"/>
      <c r="AT791"/>
      <c r="AU791"/>
      <c r="AV791"/>
      <c r="AW791"/>
      <c r="AX791"/>
      <c r="AY791"/>
      <c r="AZ791"/>
      <c r="BA791"/>
      <c r="BB791"/>
      <c r="BC791"/>
      <c r="BD791"/>
      <c r="BE791"/>
      <c r="BF791"/>
      <c r="BG791"/>
      <c r="BH791"/>
      <c r="BI791"/>
      <c r="BJ791"/>
      <c r="BK791"/>
      <c r="BL791"/>
      <c r="BM791"/>
      <c r="BN791"/>
      <c r="BO791"/>
      <c r="EJ791"/>
    </row>
    <row r="792" spans="12:140" x14ac:dyDescent="0.2">
      <c r="L792"/>
      <c r="M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/>
      <c r="AR792"/>
      <c r="AS792"/>
      <c r="AT792"/>
      <c r="AU792"/>
      <c r="AV792"/>
      <c r="AW792"/>
      <c r="AX792"/>
      <c r="AY792"/>
      <c r="AZ792"/>
      <c r="BA792"/>
      <c r="BB792"/>
      <c r="BC792"/>
      <c r="BD792"/>
      <c r="BE792"/>
      <c r="BF792"/>
      <c r="BG792"/>
      <c r="BH792"/>
      <c r="BI792"/>
      <c r="BJ792"/>
      <c r="BK792"/>
      <c r="BL792"/>
      <c r="BM792"/>
      <c r="BN792"/>
      <c r="BO792"/>
      <c r="EJ792"/>
    </row>
    <row r="793" spans="12:140" x14ac:dyDescent="0.2">
      <c r="L793"/>
      <c r="M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/>
      <c r="AR793"/>
      <c r="AS793"/>
      <c r="AT793"/>
      <c r="AU793"/>
      <c r="AV793"/>
      <c r="AW793"/>
      <c r="AX793"/>
      <c r="AY793"/>
      <c r="AZ793"/>
      <c r="BA793"/>
      <c r="BB793"/>
      <c r="BC793"/>
      <c r="BD793"/>
      <c r="BE793"/>
      <c r="BF793"/>
      <c r="BG793"/>
      <c r="BH793"/>
      <c r="BI793"/>
      <c r="BJ793"/>
      <c r="BK793"/>
      <c r="BL793"/>
      <c r="BM793"/>
      <c r="BN793"/>
      <c r="BO793"/>
      <c r="EJ793"/>
    </row>
    <row r="794" spans="12:140" x14ac:dyDescent="0.2">
      <c r="L794"/>
      <c r="M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/>
      <c r="AR794"/>
      <c r="AS794"/>
      <c r="AT794"/>
      <c r="AU794"/>
      <c r="AV794"/>
      <c r="AW794"/>
      <c r="AX794"/>
      <c r="AY794"/>
      <c r="AZ794"/>
      <c r="BA794"/>
      <c r="BB794"/>
      <c r="BC794"/>
      <c r="BD794"/>
      <c r="BE794"/>
      <c r="BF794"/>
      <c r="BG794"/>
      <c r="BH794"/>
      <c r="BI794"/>
      <c r="BJ794"/>
      <c r="BK794"/>
      <c r="BL794"/>
      <c r="BM794"/>
      <c r="BN794"/>
      <c r="BO794"/>
      <c r="EJ794"/>
    </row>
    <row r="795" spans="12:140" x14ac:dyDescent="0.2">
      <c r="L795"/>
      <c r="M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  <c r="AS795"/>
      <c r="AT795"/>
      <c r="AU795"/>
      <c r="AV795"/>
      <c r="AW795"/>
      <c r="AX795"/>
      <c r="AY795"/>
      <c r="AZ795"/>
      <c r="BA795"/>
      <c r="BB795"/>
      <c r="BC795"/>
      <c r="BD795"/>
      <c r="BE795"/>
      <c r="BF795"/>
      <c r="BG795"/>
      <c r="BH795"/>
      <c r="BI795"/>
      <c r="BJ795"/>
      <c r="BK795"/>
      <c r="BL795"/>
      <c r="BM795"/>
      <c r="BN795"/>
      <c r="BO795"/>
      <c r="EJ795"/>
    </row>
    <row r="796" spans="12:140" x14ac:dyDescent="0.2">
      <c r="L796"/>
      <c r="M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/>
      <c r="AR796"/>
      <c r="AS796"/>
      <c r="AT796"/>
      <c r="AU796"/>
      <c r="AV796"/>
      <c r="AW796"/>
      <c r="AX796"/>
      <c r="AY796"/>
      <c r="AZ796"/>
      <c r="BA796"/>
      <c r="BB796"/>
      <c r="BC796"/>
      <c r="BD796"/>
      <c r="BE796"/>
      <c r="BF796"/>
      <c r="BG796"/>
      <c r="BH796"/>
      <c r="BI796"/>
      <c r="BJ796"/>
      <c r="BK796"/>
      <c r="BL796"/>
      <c r="BM796"/>
      <c r="BN796"/>
      <c r="BO796"/>
      <c r="EJ796"/>
    </row>
    <row r="797" spans="12:140" x14ac:dyDescent="0.2">
      <c r="L797"/>
      <c r="M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/>
      <c r="AR797"/>
      <c r="AS797"/>
      <c r="AT797"/>
      <c r="AU797"/>
      <c r="AV797"/>
      <c r="AW797"/>
      <c r="AX797"/>
      <c r="AY797"/>
      <c r="AZ797"/>
      <c r="BA797"/>
      <c r="BB797"/>
      <c r="BC797"/>
      <c r="BD797"/>
      <c r="BE797"/>
      <c r="BF797"/>
      <c r="BG797"/>
      <c r="BH797"/>
      <c r="BI797"/>
      <c r="BJ797"/>
      <c r="BK797"/>
      <c r="BL797"/>
      <c r="BM797"/>
      <c r="BN797"/>
      <c r="BO797"/>
      <c r="EJ797"/>
    </row>
    <row r="798" spans="12:140" x14ac:dyDescent="0.2">
      <c r="L798"/>
      <c r="M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/>
      <c r="AR798"/>
      <c r="AS798"/>
      <c r="AT798"/>
      <c r="AU798"/>
      <c r="AV798"/>
      <c r="AW798"/>
      <c r="AX798"/>
      <c r="AY798"/>
      <c r="AZ798"/>
      <c r="BA798"/>
      <c r="BB798"/>
      <c r="BC798"/>
      <c r="BD798"/>
      <c r="BE798"/>
      <c r="BF798"/>
      <c r="BG798"/>
      <c r="BH798"/>
      <c r="BI798"/>
      <c r="BJ798"/>
      <c r="BK798"/>
      <c r="BL798"/>
      <c r="BM798"/>
      <c r="BN798"/>
      <c r="BO798"/>
      <c r="EJ798"/>
    </row>
    <row r="799" spans="12:140" x14ac:dyDescent="0.2">
      <c r="L799"/>
      <c r="M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/>
      <c r="AR799"/>
      <c r="AS799"/>
      <c r="AT799"/>
      <c r="AU799"/>
      <c r="AV799"/>
      <c r="AW799"/>
      <c r="AX799"/>
      <c r="AY799"/>
      <c r="AZ799"/>
      <c r="BA799"/>
      <c r="BB799"/>
      <c r="BC799"/>
      <c r="BD799"/>
      <c r="BE799"/>
      <c r="BF799"/>
      <c r="BG799"/>
      <c r="BH799"/>
      <c r="BI799"/>
      <c r="BJ799"/>
      <c r="BK799"/>
      <c r="BL799"/>
      <c r="BM799"/>
      <c r="BN799"/>
      <c r="BO799"/>
      <c r="EJ799"/>
    </row>
    <row r="800" spans="12:140" x14ac:dyDescent="0.2">
      <c r="L800"/>
      <c r="M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/>
      <c r="AR800"/>
      <c r="AS800"/>
      <c r="AT800"/>
      <c r="AU800"/>
      <c r="AV800"/>
      <c r="AW800"/>
      <c r="AX800"/>
      <c r="AY800"/>
      <c r="AZ800"/>
      <c r="BA800"/>
      <c r="BB800"/>
      <c r="BC800"/>
      <c r="BD800"/>
      <c r="BE800"/>
      <c r="BF800"/>
      <c r="BG800"/>
      <c r="BH800"/>
      <c r="BI800"/>
      <c r="BJ800"/>
      <c r="BK800"/>
      <c r="BL800"/>
      <c r="BM800"/>
      <c r="BN800"/>
      <c r="BO800"/>
      <c r="EJ800"/>
    </row>
    <row r="801" spans="12:140" x14ac:dyDescent="0.2">
      <c r="L801"/>
      <c r="M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/>
      <c r="AR801"/>
      <c r="AS801"/>
      <c r="AT801"/>
      <c r="AU801"/>
      <c r="AV801"/>
      <c r="AW801"/>
      <c r="AX801"/>
      <c r="AY801"/>
      <c r="AZ801"/>
      <c r="BA801"/>
      <c r="BB801"/>
      <c r="BC801"/>
      <c r="BD801"/>
      <c r="BE801"/>
      <c r="BF801"/>
      <c r="BG801"/>
      <c r="BH801"/>
      <c r="BI801"/>
      <c r="BJ801"/>
      <c r="BK801"/>
      <c r="BL801"/>
      <c r="BM801"/>
      <c r="BN801"/>
      <c r="BO801"/>
      <c r="EJ801"/>
    </row>
    <row r="802" spans="12:140" x14ac:dyDescent="0.2">
      <c r="L802"/>
      <c r="M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/>
      <c r="AR802"/>
      <c r="AS802"/>
      <c r="AT802"/>
      <c r="AU802"/>
      <c r="AV802"/>
      <c r="AW802"/>
      <c r="AX802"/>
      <c r="AY802"/>
      <c r="AZ802"/>
      <c r="BA802"/>
      <c r="BB802"/>
      <c r="BC802"/>
      <c r="BD802"/>
      <c r="BE802"/>
      <c r="BF802"/>
      <c r="BG802"/>
      <c r="BH802"/>
      <c r="BI802"/>
      <c r="BJ802"/>
      <c r="BK802"/>
      <c r="BL802"/>
      <c r="BM802"/>
      <c r="BN802"/>
      <c r="BO802"/>
      <c r="EJ802"/>
    </row>
    <row r="803" spans="12:140" x14ac:dyDescent="0.2">
      <c r="L803"/>
      <c r="M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/>
      <c r="AR803"/>
      <c r="AS803"/>
      <c r="AT803"/>
      <c r="AU803"/>
      <c r="AV803"/>
      <c r="AW803"/>
      <c r="AX803"/>
      <c r="AY803"/>
      <c r="AZ803"/>
      <c r="BA803"/>
      <c r="BB803"/>
      <c r="BC803"/>
      <c r="BD803"/>
      <c r="BE803"/>
      <c r="BF803"/>
      <c r="BG803"/>
      <c r="BH803"/>
      <c r="BI803"/>
      <c r="BJ803"/>
      <c r="BK803"/>
      <c r="BL803"/>
      <c r="BM803"/>
      <c r="BN803"/>
      <c r="BO803"/>
      <c r="EJ803"/>
    </row>
    <row r="804" spans="12:140" x14ac:dyDescent="0.2">
      <c r="L804"/>
      <c r="M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/>
      <c r="AR804"/>
      <c r="AS804"/>
      <c r="AT804"/>
      <c r="AU804"/>
      <c r="AV804"/>
      <c r="AW804"/>
      <c r="AX804"/>
      <c r="AY804"/>
      <c r="AZ804"/>
      <c r="BA804"/>
      <c r="BB804"/>
      <c r="BC804"/>
      <c r="BD804"/>
      <c r="BE804"/>
      <c r="BF804"/>
      <c r="BG804"/>
      <c r="BH804"/>
      <c r="BI804"/>
      <c r="BJ804"/>
      <c r="BK804"/>
      <c r="BL804"/>
      <c r="BM804"/>
      <c r="BN804"/>
      <c r="BO804"/>
      <c r="EJ804"/>
    </row>
    <row r="805" spans="12:140" x14ac:dyDescent="0.2">
      <c r="L805"/>
      <c r="M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/>
      <c r="AR805"/>
      <c r="AS805"/>
      <c r="AT805"/>
      <c r="AU805"/>
      <c r="AV805"/>
      <c r="AW805"/>
      <c r="AX805"/>
      <c r="AY805"/>
      <c r="AZ805"/>
      <c r="BA805"/>
      <c r="BB805"/>
      <c r="BC805"/>
      <c r="BD805"/>
      <c r="BE805"/>
      <c r="BF805"/>
      <c r="BG805"/>
      <c r="BH805"/>
      <c r="BI805"/>
      <c r="BJ805"/>
      <c r="BK805"/>
      <c r="BL805"/>
      <c r="BM805"/>
      <c r="BN805"/>
      <c r="BO805"/>
      <c r="EJ805"/>
    </row>
    <row r="806" spans="12:140" x14ac:dyDescent="0.2">
      <c r="L806"/>
      <c r="M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/>
      <c r="AR806"/>
      <c r="AS806"/>
      <c r="AT806"/>
      <c r="AU806"/>
      <c r="AV806"/>
      <c r="AW806"/>
      <c r="AX806"/>
      <c r="AY806"/>
      <c r="AZ806"/>
      <c r="BA806"/>
      <c r="BB806"/>
      <c r="BC806"/>
      <c r="BD806"/>
      <c r="BE806"/>
      <c r="BF806"/>
      <c r="BG806"/>
      <c r="BH806"/>
      <c r="BI806"/>
      <c r="BJ806"/>
      <c r="BK806"/>
      <c r="BL806"/>
      <c r="BM806"/>
      <c r="BN806"/>
      <c r="BO806"/>
      <c r="EJ806"/>
    </row>
    <row r="807" spans="12:140" x14ac:dyDescent="0.2">
      <c r="L807"/>
      <c r="M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/>
      <c r="AR807"/>
      <c r="AS807"/>
      <c r="AT807"/>
      <c r="AU807"/>
      <c r="AV807"/>
      <c r="AW807"/>
      <c r="AX807"/>
      <c r="AY807"/>
      <c r="AZ807"/>
      <c r="BA807"/>
      <c r="BB807"/>
      <c r="BC807"/>
      <c r="BD807"/>
      <c r="BE807"/>
      <c r="BF807"/>
      <c r="BG807"/>
      <c r="BH807"/>
      <c r="BI807"/>
      <c r="BJ807"/>
      <c r="BK807"/>
      <c r="BL807"/>
      <c r="BM807"/>
      <c r="BN807"/>
      <c r="BO807"/>
      <c r="EJ807"/>
    </row>
    <row r="808" spans="12:140" x14ac:dyDescent="0.2">
      <c r="L808"/>
      <c r="M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/>
      <c r="AR808"/>
      <c r="AS808"/>
      <c r="AT808"/>
      <c r="AU808"/>
      <c r="AV808"/>
      <c r="AW808"/>
      <c r="AX808"/>
      <c r="AY808"/>
      <c r="AZ808"/>
      <c r="BA808"/>
      <c r="BB808"/>
      <c r="BC808"/>
      <c r="BD808"/>
      <c r="BE808"/>
      <c r="BF808"/>
      <c r="BG808"/>
      <c r="BH808"/>
      <c r="BI808"/>
      <c r="BJ808"/>
      <c r="BK808"/>
      <c r="BL808"/>
      <c r="BM808"/>
      <c r="BN808"/>
      <c r="BO808"/>
      <c r="EJ808"/>
    </row>
    <row r="809" spans="12:140" x14ac:dyDescent="0.2">
      <c r="L809"/>
      <c r="M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/>
      <c r="AR809"/>
      <c r="AS809"/>
      <c r="AT809"/>
      <c r="AU809"/>
      <c r="AV809"/>
      <c r="AW809"/>
      <c r="AX809"/>
      <c r="AY809"/>
      <c r="AZ809"/>
      <c r="BA809"/>
      <c r="BB809"/>
      <c r="BC809"/>
      <c r="BD809"/>
      <c r="BE809"/>
      <c r="BF809"/>
      <c r="BG809"/>
      <c r="BH809"/>
      <c r="BI809"/>
      <c r="BJ809"/>
      <c r="BK809"/>
      <c r="BL809"/>
      <c r="BM809"/>
      <c r="BN809"/>
      <c r="BO809"/>
      <c r="EJ809"/>
    </row>
    <row r="810" spans="12:140" x14ac:dyDescent="0.2">
      <c r="L810"/>
      <c r="M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/>
      <c r="AR810"/>
      <c r="AS810"/>
      <c r="AT810"/>
      <c r="AU810"/>
      <c r="AV810"/>
      <c r="AW810"/>
      <c r="AX810"/>
      <c r="AY810"/>
      <c r="AZ810"/>
      <c r="BA810"/>
      <c r="BB810"/>
      <c r="BC810"/>
      <c r="BD810"/>
      <c r="BE810"/>
      <c r="BF810"/>
      <c r="BG810"/>
      <c r="BH810"/>
      <c r="BI810"/>
      <c r="BJ810"/>
      <c r="BK810"/>
      <c r="BL810"/>
      <c r="BM810"/>
      <c r="BN810"/>
      <c r="BO810"/>
      <c r="EJ810"/>
    </row>
    <row r="811" spans="12:140" x14ac:dyDescent="0.2">
      <c r="L811"/>
      <c r="M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/>
      <c r="AR811"/>
      <c r="AS811"/>
      <c r="AT811"/>
      <c r="AU811"/>
      <c r="AV811"/>
      <c r="AW811"/>
      <c r="AX811"/>
      <c r="AY811"/>
      <c r="AZ811"/>
      <c r="BA811"/>
      <c r="BB811"/>
      <c r="BC811"/>
      <c r="BD811"/>
      <c r="BE811"/>
      <c r="BF811"/>
      <c r="BG811"/>
      <c r="BH811"/>
      <c r="BI811"/>
      <c r="BJ811"/>
      <c r="BK811"/>
      <c r="BL811"/>
      <c r="BM811"/>
      <c r="BN811"/>
      <c r="BO811"/>
      <c r="EJ811"/>
    </row>
    <row r="812" spans="12:140" x14ac:dyDescent="0.2">
      <c r="L812"/>
      <c r="M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/>
      <c r="AR812"/>
      <c r="AS812"/>
      <c r="AT812"/>
      <c r="AU812"/>
      <c r="AV812"/>
      <c r="AW812"/>
      <c r="AX812"/>
      <c r="AY812"/>
      <c r="AZ812"/>
      <c r="BA812"/>
      <c r="BB812"/>
      <c r="BC812"/>
      <c r="BD812"/>
      <c r="BE812"/>
      <c r="BF812"/>
      <c r="BG812"/>
      <c r="BH812"/>
      <c r="BI812"/>
      <c r="BJ812"/>
      <c r="BK812"/>
      <c r="BL812"/>
      <c r="BM812"/>
      <c r="BN812"/>
      <c r="BO812"/>
      <c r="EJ812"/>
    </row>
    <row r="813" spans="12:140" x14ac:dyDescent="0.2">
      <c r="L813"/>
      <c r="M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/>
      <c r="AR813"/>
      <c r="AS813"/>
      <c r="AT813"/>
      <c r="AU813"/>
      <c r="AV813"/>
      <c r="AW813"/>
      <c r="AX813"/>
      <c r="AY813"/>
      <c r="AZ813"/>
      <c r="BA813"/>
      <c r="BB813"/>
      <c r="BC813"/>
      <c r="BD813"/>
      <c r="BE813"/>
      <c r="BF813"/>
      <c r="BG813"/>
      <c r="BH813"/>
      <c r="BI813"/>
      <c r="BJ813"/>
      <c r="BK813"/>
      <c r="BL813"/>
      <c r="BM813"/>
      <c r="BN813"/>
      <c r="BO813"/>
      <c r="EJ813"/>
    </row>
    <row r="814" spans="12:140" x14ac:dyDescent="0.2">
      <c r="L814"/>
      <c r="M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/>
      <c r="AR814"/>
      <c r="AS814"/>
      <c r="AT814"/>
      <c r="AU814"/>
      <c r="AV814"/>
      <c r="AW814"/>
      <c r="AX814"/>
      <c r="AY814"/>
      <c r="AZ814"/>
      <c r="BA814"/>
      <c r="BB814"/>
      <c r="BC814"/>
      <c r="BD814"/>
      <c r="BE814"/>
      <c r="BF814"/>
      <c r="BG814"/>
      <c r="BH814"/>
      <c r="BI814"/>
      <c r="BJ814"/>
      <c r="BK814"/>
      <c r="BL814"/>
      <c r="BM814"/>
      <c r="BN814"/>
      <c r="BO814"/>
      <c r="EJ814"/>
    </row>
    <row r="815" spans="12:140" x14ac:dyDescent="0.2">
      <c r="L815"/>
      <c r="M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/>
      <c r="AR815"/>
      <c r="AS815"/>
      <c r="AT815"/>
      <c r="AU815"/>
      <c r="AV815"/>
      <c r="AW815"/>
      <c r="AX815"/>
      <c r="AY815"/>
      <c r="AZ815"/>
      <c r="BA815"/>
      <c r="BB815"/>
      <c r="BC815"/>
      <c r="BD815"/>
      <c r="BE815"/>
      <c r="BF815"/>
      <c r="BG815"/>
      <c r="BH815"/>
      <c r="BI815"/>
      <c r="BJ815"/>
      <c r="BK815"/>
      <c r="BL815"/>
      <c r="BM815"/>
      <c r="BN815"/>
      <c r="BO815"/>
      <c r="EJ815"/>
    </row>
    <row r="816" spans="12:140" x14ac:dyDescent="0.2">
      <c r="L816"/>
      <c r="M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/>
      <c r="AR816"/>
      <c r="AS816"/>
      <c r="AT816"/>
      <c r="AU816"/>
      <c r="AV816"/>
      <c r="AW816"/>
      <c r="AX816"/>
      <c r="AY816"/>
      <c r="AZ816"/>
      <c r="BA816"/>
      <c r="BB816"/>
      <c r="BC816"/>
      <c r="BD816"/>
      <c r="BE816"/>
      <c r="BF816"/>
      <c r="BG816"/>
      <c r="BH816"/>
      <c r="BI816"/>
      <c r="BJ816"/>
      <c r="BK816"/>
      <c r="BL816"/>
      <c r="BM816"/>
      <c r="BN816"/>
      <c r="BO816"/>
      <c r="EJ816"/>
    </row>
    <row r="817" spans="12:140" x14ac:dyDescent="0.2">
      <c r="L817"/>
      <c r="M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/>
      <c r="AR817"/>
      <c r="AS817"/>
      <c r="AT817"/>
      <c r="AU817"/>
      <c r="AV817"/>
      <c r="AW817"/>
      <c r="AX817"/>
      <c r="AY817"/>
      <c r="AZ817"/>
      <c r="BA817"/>
      <c r="BB817"/>
      <c r="BC817"/>
      <c r="BD817"/>
      <c r="BE817"/>
      <c r="BF817"/>
      <c r="BG817"/>
      <c r="BH817"/>
      <c r="BI817"/>
      <c r="BJ817"/>
      <c r="BK817"/>
      <c r="BL817"/>
      <c r="BM817"/>
      <c r="BN817"/>
      <c r="BO817"/>
      <c r="EJ817"/>
    </row>
    <row r="818" spans="12:140" x14ac:dyDescent="0.2">
      <c r="L818"/>
      <c r="M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/>
      <c r="AR818"/>
      <c r="AS818"/>
      <c r="AT818"/>
      <c r="AU818"/>
      <c r="AV818"/>
      <c r="AW818"/>
      <c r="AX818"/>
      <c r="AY818"/>
      <c r="AZ818"/>
      <c r="BA818"/>
      <c r="BB818"/>
      <c r="BC818"/>
      <c r="BD818"/>
      <c r="BE818"/>
      <c r="BF818"/>
      <c r="BG818"/>
      <c r="BH818"/>
      <c r="BI818"/>
      <c r="BJ818"/>
      <c r="BK818"/>
      <c r="BL818"/>
      <c r="BM818"/>
      <c r="BN818"/>
      <c r="BO818"/>
      <c r="EJ818"/>
    </row>
    <row r="819" spans="12:140" x14ac:dyDescent="0.2">
      <c r="L819"/>
      <c r="M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/>
      <c r="AR819"/>
      <c r="AS819"/>
      <c r="AT819"/>
      <c r="AU819"/>
      <c r="AV819"/>
      <c r="AW819"/>
      <c r="AX819"/>
      <c r="AY819"/>
      <c r="AZ819"/>
      <c r="BA819"/>
      <c r="BB819"/>
      <c r="BC819"/>
      <c r="BD819"/>
      <c r="BE819"/>
      <c r="BF819"/>
      <c r="BG819"/>
      <c r="BH819"/>
      <c r="BI819"/>
      <c r="BJ819"/>
      <c r="BK819"/>
      <c r="BL819"/>
      <c r="BM819"/>
      <c r="BN819"/>
      <c r="BO819"/>
      <c r="EJ819"/>
    </row>
    <row r="820" spans="12:140" x14ac:dyDescent="0.2">
      <c r="L820"/>
      <c r="M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/>
      <c r="AR820"/>
      <c r="AS820"/>
      <c r="AT820"/>
      <c r="AU820"/>
      <c r="AV820"/>
      <c r="AW820"/>
      <c r="AX820"/>
      <c r="AY820"/>
      <c r="AZ820"/>
      <c r="BA820"/>
      <c r="BB820"/>
      <c r="BC820"/>
      <c r="BD820"/>
      <c r="BE820"/>
      <c r="BF820"/>
      <c r="BG820"/>
      <c r="BH820"/>
      <c r="BI820"/>
      <c r="BJ820"/>
      <c r="BK820"/>
      <c r="BL820"/>
      <c r="BM820"/>
      <c r="BN820"/>
      <c r="BO820"/>
      <c r="EJ820"/>
    </row>
    <row r="821" spans="12:140" x14ac:dyDescent="0.2">
      <c r="L821"/>
      <c r="M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/>
      <c r="AR821"/>
      <c r="AS821"/>
      <c r="AT821"/>
      <c r="AU821"/>
      <c r="AV821"/>
      <c r="AW821"/>
      <c r="AX821"/>
      <c r="AY821"/>
      <c r="AZ821"/>
      <c r="BA821"/>
      <c r="BB821"/>
      <c r="BC821"/>
      <c r="BD821"/>
      <c r="BE821"/>
      <c r="BF821"/>
      <c r="BG821"/>
      <c r="BH821"/>
      <c r="BI821"/>
      <c r="BJ821"/>
      <c r="BK821"/>
      <c r="BL821"/>
      <c r="BM821"/>
      <c r="BN821"/>
      <c r="BO821"/>
      <c r="EJ821"/>
    </row>
    <row r="822" spans="12:140" x14ac:dyDescent="0.2">
      <c r="L822"/>
      <c r="M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/>
      <c r="AR822"/>
      <c r="AS822"/>
      <c r="AT822"/>
      <c r="AU822"/>
      <c r="AV822"/>
      <c r="AW822"/>
      <c r="AX822"/>
      <c r="AY822"/>
      <c r="AZ822"/>
      <c r="BA822"/>
      <c r="BB822"/>
      <c r="BC822"/>
      <c r="BD822"/>
      <c r="BE822"/>
      <c r="BF822"/>
      <c r="BG822"/>
      <c r="BH822"/>
      <c r="BI822"/>
      <c r="BJ822"/>
      <c r="BK822"/>
      <c r="BL822"/>
      <c r="BM822"/>
      <c r="BN822"/>
      <c r="BO822"/>
      <c r="EJ822"/>
    </row>
    <row r="823" spans="12:140" x14ac:dyDescent="0.2">
      <c r="L823"/>
      <c r="M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/>
      <c r="AR823"/>
      <c r="AS823"/>
      <c r="AT823"/>
      <c r="AU823"/>
      <c r="AV823"/>
      <c r="AW823"/>
      <c r="AX823"/>
      <c r="AY823"/>
      <c r="AZ823"/>
      <c r="BA823"/>
      <c r="BB823"/>
      <c r="BC823"/>
      <c r="BD823"/>
      <c r="BE823"/>
      <c r="BF823"/>
      <c r="BG823"/>
      <c r="BH823"/>
      <c r="BI823"/>
      <c r="BJ823"/>
      <c r="BK823"/>
      <c r="BL823"/>
      <c r="BM823"/>
      <c r="BN823"/>
      <c r="BO823"/>
      <c r="EJ823"/>
    </row>
    <row r="824" spans="12:140" x14ac:dyDescent="0.2">
      <c r="L824"/>
      <c r="M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/>
      <c r="AR824"/>
      <c r="AS824"/>
      <c r="AT824"/>
      <c r="AU824"/>
      <c r="AV824"/>
      <c r="AW824"/>
      <c r="AX824"/>
      <c r="AY824"/>
      <c r="AZ824"/>
      <c r="BA824"/>
      <c r="BB824"/>
      <c r="BC824"/>
      <c r="BD824"/>
      <c r="BE824"/>
      <c r="BF824"/>
      <c r="BG824"/>
      <c r="BH824"/>
      <c r="BI824"/>
      <c r="BJ824"/>
      <c r="BK824"/>
      <c r="BL824"/>
      <c r="BM824"/>
      <c r="BN824"/>
      <c r="BO824"/>
      <c r="EJ824"/>
    </row>
    <row r="825" spans="12:140" x14ac:dyDescent="0.2">
      <c r="L825"/>
      <c r="M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/>
      <c r="AR825"/>
      <c r="AS825"/>
      <c r="AT825"/>
      <c r="AU825"/>
      <c r="AV825"/>
      <c r="AW825"/>
      <c r="AX825"/>
      <c r="AY825"/>
      <c r="AZ825"/>
      <c r="BA825"/>
      <c r="BB825"/>
      <c r="BC825"/>
      <c r="BD825"/>
      <c r="BE825"/>
      <c r="BF825"/>
      <c r="BG825"/>
      <c r="BH825"/>
      <c r="BI825"/>
      <c r="BJ825"/>
      <c r="BK825"/>
      <c r="BL825"/>
      <c r="BM825"/>
      <c r="BN825"/>
      <c r="BO825"/>
      <c r="EJ825"/>
    </row>
    <row r="826" spans="12:140" x14ac:dyDescent="0.2">
      <c r="L826"/>
      <c r="M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/>
      <c r="AR826"/>
      <c r="AS826"/>
      <c r="AT826"/>
      <c r="AU826"/>
      <c r="AV826"/>
      <c r="AW826"/>
      <c r="AX826"/>
      <c r="AY826"/>
      <c r="AZ826"/>
      <c r="BA826"/>
      <c r="BB826"/>
      <c r="BC826"/>
      <c r="BD826"/>
      <c r="BE826"/>
      <c r="BF826"/>
      <c r="BG826"/>
      <c r="BH826"/>
      <c r="BI826"/>
      <c r="BJ826"/>
      <c r="BK826"/>
      <c r="BL826"/>
      <c r="BM826"/>
      <c r="BN826"/>
      <c r="BO826"/>
      <c r="EJ826"/>
    </row>
    <row r="827" spans="12:140" x14ac:dyDescent="0.2">
      <c r="L827"/>
      <c r="M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/>
      <c r="AR827"/>
      <c r="AS827"/>
      <c r="AT827"/>
      <c r="AU827"/>
      <c r="AV827"/>
      <c r="AW827"/>
      <c r="AX827"/>
      <c r="AY827"/>
      <c r="AZ827"/>
      <c r="BA827"/>
      <c r="BB827"/>
      <c r="BC827"/>
      <c r="BD827"/>
      <c r="BE827"/>
      <c r="BF827"/>
      <c r="BG827"/>
      <c r="BH827"/>
      <c r="BI827"/>
      <c r="BJ827"/>
      <c r="BK827"/>
      <c r="BL827"/>
      <c r="BM827"/>
      <c r="BN827"/>
      <c r="BO827"/>
      <c r="EJ827"/>
    </row>
    <row r="828" spans="12:140" x14ac:dyDescent="0.2">
      <c r="L828"/>
      <c r="M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/>
      <c r="AR828"/>
      <c r="AS828"/>
      <c r="AT828"/>
      <c r="AU828"/>
      <c r="AV828"/>
      <c r="AW828"/>
      <c r="AX828"/>
      <c r="AY828"/>
      <c r="AZ828"/>
      <c r="BA828"/>
      <c r="BB828"/>
      <c r="BC828"/>
      <c r="BD828"/>
      <c r="BE828"/>
      <c r="BF828"/>
      <c r="BG828"/>
      <c r="BH828"/>
      <c r="BI828"/>
      <c r="BJ828"/>
      <c r="BK828"/>
      <c r="BL828"/>
      <c r="BM828"/>
      <c r="BN828"/>
      <c r="BO828"/>
      <c r="EJ828"/>
    </row>
    <row r="829" spans="12:140" x14ac:dyDescent="0.2">
      <c r="L829"/>
      <c r="M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/>
      <c r="AR829"/>
      <c r="AS829"/>
      <c r="AT829"/>
      <c r="AU829"/>
      <c r="AV829"/>
      <c r="AW829"/>
      <c r="AX829"/>
      <c r="AY829"/>
      <c r="AZ829"/>
      <c r="BA829"/>
      <c r="BB829"/>
      <c r="BC829"/>
      <c r="BD829"/>
      <c r="BE829"/>
      <c r="BF829"/>
      <c r="BG829"/>
      <c r="BH829"/>
      <c r="BI829"/>
      <c r="BJ829"/>
      <c r="BK829"/>
      <c r="BL829"/>
      <c r="BM829"/>
      <c r="BN829"/>
      <c r="BO829"/>
      <c r="EJ829"/>
    </row>
    <row r="830" spans="12:140" x14ac:dyDescent="0.2">
      <c r="L830"/>
      <c r="M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/>
      <c r="AR830"/>
      <c r="AS830"/>
      <c r="AT830"/>
      <c r="AU830"/>
      <c r="AV830"/>
      <c r="AW830"/>
      <c r="AX830"/>
      <c r="AY830"/>
      <c r="AZ830"/>
      <c r="BA830"/>
      <c r="BB830"/>
      <c r="BC830"/>
      <c r="BD830"/>
      <c r="BE830"/>
      <c r="BF830"/>
      <c r="BG830"/>
      <c r="BH830"/>
      <c r="BI830"/>
      <c r="BJ830"/>
      <c r="BK830"/>
      <c r="BL830"/>
      <c r="BM830"/>
      <c r="BN830"/>
      <c r="BO830"/>
      <c r="EJ830"/>
    </row>
    <row r="831" spans="12:140" x14ac:dyDescent="0.2">
      <c r="L831"/>
      <c r="M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/>
      <c r="AR831"/>
      <c r="AS831"/>
      <c r="AT831"/>
      <c r="AU831"/>
      <c r="AV831"/>
      <c r="AW831"/>
      <c r="AX831"/>
      <c r="AY831"/>
      <c r="AZ831"/>
      <c r="BA831"/>
      <c r="BB831"/>
      <c r="BC831"/>
      <c r="BD831"/>
      <c r="BE831"/>
      <c r="BF831"/>
      <c r="BG831"/>
      <c r="BH831"/>
      <c r="BI831"/>
      <c r="BJ831"/>
      <c r="BK831"/>
      <c r="BL831"/>
      <c r="BM831"/>
      <c r="BN831"/>
      <c r="BO831"/>
      <c r="EJ831"/>
    </row>
    <row r="832" spans="12:140" x14ac:dyDescent="0.2">
      <c r="L832"/>
      <c r="M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/>
      <c r="AR832"/>
      <c r="AS832"/>
      <c r="AT832"/>
      <c r="AU832"/>
      <c r="AV832"/>
      <c r="AW832"/>
      <c r="AX832"/>
      <c r="AY832"/>
      <c r="AZ832"/>
      <c r="BA832"/>
      <c r="BB832"/>
      <c r="BC832"/>
      <c r="BD832"/>
      <c r="BE832"/>
      <c r="BF832"/>
      <c r="BG832"/>
      <c r="BH832"/>
      <c r="BI832"/>
      <c r="BJ832"/>
      <c r="BK832"/>
      <c r="BL832"/>
      <c r="BM832"/>
      <c r="BN832"/>
      <c r="BO832"/>
      <c r="EJ832"/>
    </row>
    <row r="833" spans="12:140" x14ac:dyDescent="0.2">
      <c r="L833"/>
      <c r="M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/>
      <c r="AR833"/>
      <c r="AS833"/>
      <c r="AT833"/>
      <c r="AU833"/>
      <c r="AV833"/>
      <c r="AW833"/>
      <c r="AX833"/>
      <c r="AY833"/>
      <c r="AZ833"/>
      <c r="BA833"/>
      <c r="BB833"/>
      <c r="BC833"/>
      <c r="BD833"/>
      <c r="BE833"/>
      <c r="BF833"/>
      <c r="BG833"/>
      <c r="BH833"/>
      <c r="BI833"/>
      <c r="BJ833"/>
      <c r="BK833"/>
      <c r="BL833"/>
      <c r="BM833"/>
      <c r="BN833"/>
      <c r="BO833"/>
      <c r="EJ833"/>
    </row>
    <row r="834" spans="12:140" x14ac:dyDescent="0.2">
      <c r="L834"/>
      <c r="M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/>
      <c r="AR834"/>
      <c r="AS834"/>
      <c r="AT834"/>
      <c r="AU834"/>
      <c r="AV834"/>
      <c r="AW834"/>
      <c r="AX834"/>
      <c r="AY834"/>
      <c r="AZ834"/>
      <c r="BA834"/>
      <c r="BB834"/>
      <c r="BC834"/>
      <c r="BD834"/>
      <c r="BE834"/>
      <c r="BF834"/>
      <c r="BG834"/>
      <c r="BH834"/>
      <c r="BI834"/>
      <c r="BJ834"/>
      <c r="BK834"/>
      <c r="BL834"/>
      <c r="BM834"/>
      <c r="BN834"/>
      <c r="BO834"/>
      <c r="EJ834"/>
    </row>
    <row r="835" spans="12:140" x14ac:dyDescent="0.2">
      <c r="L835"/>
      <c r="M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/>
      <c r="AR835"/>
      <c r="AS835"/>
      <c r="AT835"/>
      <c r="AU835"/>
      <c r="AV835"/>
      <c r="AW835"/>
      <c r="AX835"/>
      <c r="AY835"/>
      <c r="AZ835"/>
      <c r="BA835"/>
      <c r="BB835"/>
      <c r="BC835"/>
      <c r="BD835"/>
      <c r="BE835"/>
      <c r="BF835"/>
      <c r="BG835"/>
      <c r="BH835"/>
      <c r="BI835"/>
      <c r="BJ835"/>
      <c r="BK835"/>
      <c r="BL835"/>
      <c r="BM835"/>
      <c r="BN835"/>
      <c r="BO835"/>
      <c r="EJ835"/>
    </row>
    <row r="836" spans="12:140" x14ac:dyDescent="0.2">
      <c r="L836"/>
      <c r="M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/>
      <c r="AR836"/>
      <c r="AS836"/>
      <c r="AT836"/>
      <c r="AU836"/>
      <c r="AV836"/>
      <c r="AW836"/>
      <c r="AX836"/>
      <c r="AY836"/>
      <c r="AZ836"/>
      <c r="BA836"/>
      <c r="BB836"/>
      <c r="BC836"/>
      <c r="BD836"/>
      <c r="BE836"/>
      <c r="BF836"/>
      <c r="BG836"/>
      <c r="BH836"/>
      <c r="BI836"/>
      <c r="BJ836"/>
      <c r="BK836"/>
      <c r="BL836"/>
      <c r="BM836"/>
      <c r="BN836"/>
      <c r="BO836"/>
      <c r="EJ836"/>
    </row>
    <row r="837" spans="12:140" x14ac:dyDescent="0.2">
      <c r="L837"/>
      <c r="M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/>
      <c r="AR837"/>
      <c r="AS837"/>
      <c r="AT837"/>
      <c r="AU837"/>
      <c r="AV837"/>
      <c r="AW837"/>
      <c r="AX837"/>
      <c r="AY837"/>
      <c r="AZ837"/>
      <c r="BA837"/>
      <c r="BB837"/>
      <c r="BC837"/>
      <c r="BD837"/>
      <c r="BE837"/>
      <c r="BF837"/>
      <c r="BG837"/>
      <c r="BH837"/>
      <c r="BI837"/>
      <c r="BJ837"/>
      <c r="BK837"/>
      <c r="BL837"/>
      <c r="BM837"/>
      <c r="BN837"/>
      <c r="BO837"/>
      <c r="EJ837"/>
    </row>
    <row r="838" spans="12:140" x14ac:dyDescent="0.2">
      <c r="L838"/>
      <c r="M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/>
      <c r="AR838"/>
      <c r="AS838"/>
      <c r="AT838"/>
      <c r="AU838"/>
      <c r="AV838"/>
      <c r="AW838"/>
      <c r="AX838"/>
      <c r="AY838"/>
      <c r="AZ838"/>
      <c r="BA838"/>
      <c r="BB838"/>
      <c r="BC838"/>
      <c r="BD838"/>
      <c r="BE838"/>
      <c r="BF838"/>
      <c r="BG838"/>
      <c r="BH838"/>
      <c r="BI838"/>
      <c r="BJ838"/>
      <c r="BK838"/>
      <c r="BL838"/>
      <c r="BM838"/>
      <c r="BN838"/>
      <c r="BO838"/>
      <c r="EJ838"/>
    </row>
    <row r="839" spans="12:140" x14ac:dyDescent="0.2">
      <c r="L839"/>
      <c r="M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/>
      <c r="AR839"/>
      <c r="AS839"/>
      <c r="AT839"/>
      <c r="AU839"/>
      <c r="AV839"/>
      <c r="AW839"/>
      <c r="AX839"/>
      <c r="AY839"/>
      <c r="AZ839"/>
      <c r="BA839"/>
      <c r="BB839"/>
      <c r="BC839"/>
      <c r="BD839"/>
      <c r="BE839"/>
      <c r="BF839"/>
      <c r="BG839"/>
      <c r="BH839"/>
      <c r="BI839"/>
      <c r="BJ839"/>
      <c r="BK839"/>
      <c r="BL839"/>
      <c r="BM839"/>
      <c r="BN839"/>
      <c r="BO839"/>
      <c r="EJ839"/>
    </row>
    <row r="840" spans="12:140" x14ac:dyDescent="0.2">
      <c r="L840"/>
      <c r="M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/>
      <c r="AR840"/>
      <c r="AS840"/>
      <c r="AT840"/>
      <c r="AU840"/>
      <c r="AV840"/>
      <c r="AW840"/>
      <c r="AX840"/>
      <c r="AY840"/>
      <c r="AZ840"/>
      <c r="BA840"/>
      <c r="BB840"/>
      <c r="BC840"/>
      <c r="BD840"/>
      <c r="BE840"/>
      <c r="BF840"/>
      <c r="BG840"/>
      <c r="BH840"/>
      <c r="BI840"/>
      <c r="BJ840"/>
      <c r="BK840"/>
      <c r="BL840"/>
      <c r="BM840"/>
      <c r="BN840"/>
      <c r="BO840"/>
      <c r="EJ840"/>
    </row>
    <row r="841" spans="12:140" x14ac:dyDescent="0.2">
      <c r="L841"/>
      <c r="M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/>
      <c r="AR841"/>
      <c r="AS841"/>
      <c r="AT841"/>
      <c r="AU841"/>
      <c r="AV841"/>
      <c r="AW841"/>
      <c r="AX841"/>
      <c r="AY841"/>
      <c r="AZ841"/>
      <c r="BA841"/>
      <c r="BB841"/>
      <c r="BC841"/>
      <c r="BD841"/>
      <c r="BE841"/>
      <c r="BF841"/>
      <c r="BG841"/>
      <c r="BH841"/>
      <c r="BI841"/>
      <c r="BJ841"/>
      <c r="BK841"/>
      <c r="BL841"/>
      <c r="BM841"/>
      <c r="BN841"/>
      <c r="BO841"/>
      <c r="EJ841"/>
    </row>
    <row r="842" spans="12:140" x14ac:dyDescent="0.2">
      <c r="L842"/>
      <c r="M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/>
      <c r="AR842"/>
      <c r="AS842"/>
      <c r="AT842"/>
      <c r="AU842"/>
      <c r="AV842"/>
      <c r="AW842"/>
      <c r="AX842"/>
      <c r="AY842"/>
      <c r="AZ842"/>
      <c r="BA842"/>
      <c r="BB842"/>
      <c r="BC842"/>
      <c r="BD842"/>
      <c r="BE842"/>
      <c r="BF842"/>
      <c r="BG842"/>
      <c r="BH842"/>
      <c r="BI842"/>
      <c r="BJ842"/>
      <c r="BK842"/>
      <c r="BL842"/>
      <c r="BM842"/>
      <c r="BN842"/>
      <c r="BO842"/>
      <c r="EJ842"/>
    </row>
    <row r="843" spans="12:140" x14ac:dyDescent="0.2">
      <c r="L843"/>
      <c r="M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/>
      <c r="AR843"/>
      <c r="AS843"/>
      <c r="AT843"/>
      <c r="AU843"/>
      <c r="AV843"/>
      <c r="AW843"/>
      <c r="AX843"/>
      <c r="AY843"/>
      <c r="AZ843"/>
      <c r="BA843"/>
      <c r="BB843"/>
      <c r="BC843"/>
      <c r="BD843"/>
      <c r="BE843"/>
      <c r="BF843"/>
      <c r="BG843"/>
      <c r="BH843"/>
      <c r="BI843"/>
      <c r="BJ843"/>
      <c r="BK843"/>
      <c r="BL843"/>
      <c r="BM843"/>
      <c r="BN843"/>
      <c r="BO843"/>
      <c r="EJ843"/>
    </row>
    <row r="844" spans="12:140" x14ac:dyDescent="0.2">
      <c r="L844"/>
      <c r="M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/>
      <c r="AR844"/>
      <c r="AS844"/>
      <c r="AT844"/>
      <c r="AU844"/>
      <c r="AV844"/>
      <c r="AW844"/>
      <c r="AX844"/>
      <c r="AY844"/>
      <c r="AZ844"/>
      <c r="BA844"/>
      <c r="BB844"/>
      <c r="BC844"/>
      <c r="BD844"/>
      <c r="BE844"/>
      <c r="BF844"/>
      <c r="BG844"/>
      <c r="BH844"/>
      <c r="BI844"/>
      <c r="BJ844"/>
      <c r="BK844"/>
      <c r="BL844"/>
      <c r="BM844"/>
      <c r="BN844"/>
      <c r="BO844"/>
      <c r="EJ844"/>
    </row>
    <row r="845" spans="12:140" x14ac:dyDescent="0.2">
      <c r="L845"/>
      <c r="M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/>
      <c r="AR845"/>
      <c r="AS845"/>
      <c r="AT845"/>
      <c r="AU845"/>
      <c r="AV845"/>
      <c r="AW845"/>
      <c r="AX845"/>
      <c r="AY845"/>
      <c r="AZ845"/>
      <c r="BA845"/>
      <c r="BB845"/>
      <c r="BC845"/>
      <c r="BD845"/>
      <c r="BE845"/>
      <c r="BF845"/>
      <c r="BG845"/>
      <c r="BH845"/>
      <c r="BI845"/>
      <c r="BJ845"/>
      <c r="BK845"/>
      <c r="BL845"/>
      <c r="BM845"/>
      <c r="BN845"/>
      <c r="BO845"/>
      <c r="EJ845"/>
    </row>
    <row r="846" spans="12:140" x14ac:dyDescent="0.2">
      <c r="L846"/>
      <c r="M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/>
      <c r="AR846"/>
      <c r="AS846"/>
      <c r="AT846"/>
      <c r="AU846"/>
      <c r="AV846"/>
      <c r="AW846"/>
      <c r="AX846"/>
      <c r="AY846"/>
      <c r="AZ846"/>
      <c r="BA846"/>
      <c r="BB846"/>
      <c r="BC846"/>
      <c r="BD846"/>
      <c r="BE846"/>
      <c r="BF846"/>
      <c r="BG846"/>
      <c r="BH846"/>
      <c r="BI846"/>
      <c r="BJ846"/>
      <c r="BK846"/>
      <c r="BL846"/>
      <c r="BM846"/>
      <c r="BN846"/>
      <c r="BO846"/>
      <c r="EJ846"/>
    </row>
    <row r="847" spans="12:140" x14ac:dyDescent="0.2">
      <c r="L847"/>
      <c r="M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/>
      <c r="AR847"/>
      <c r="AS847"/>
      <c r="AT847"/>
      <c r="AU847"/>
      <c r="AV847"/>
      <c r="AW847"/>
      <c r="AX847"/>
      <c r="AY847"/>
      <c r="AZ847"/>
      <c r="BA847"/>
      <c r="BB847"/>
      <c r="BC847"/>
      <c r="BD847"/>
      <c r="BE847"/>
      <c r="BF847"/>
      <c r="BG847"/>
      <c r="BH847"/>
      <c r="BI847"/>
      <c r="BJ847"/>
      <c r="BK847"/>
      <c r="BL847"/>
      <c r="BM847"/>
      <c r="BN847"/>
      <c r="BO847"/>
      <c r="EJ847"/>
    </row>
    <row r="848" spans="12:140" x14ac:dyDescent="0.2">
      <c r="L848"/>
      <c r="M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/>
      <c r="AR848"/>
      <c r="AS848"/>
      <c r="AT848"/>
      <c r="AU848"/>
      <c r="AV848"/>
      <c r="AW848"/>
      <c r="AX848"/>
      <c r="AY848"/>
      <c r="AZ848"/>
      <c r="BA848"/>
      <c r="BB848"/>
      <c r="BC848"/>
      <c r="BD848"/>
      <c r="BE848"/>
      <c r="BF848"/>
      <c r="BG848"/>
      <c r="BH848"/>
      <c r="BI848"/>
      <c r="BJ848"/>
      <c r="BK848"/>
      <c r="BL848"/>
      <c r="BM848"/>
      <c r="BN848"/>
      <c r="BO848"/>
      <c r="EJ848"/>
    </row>
    <row r="849" spans="12:140" x14ac:dyDescent="0.2">
      <c r="L849"/>
      <c r="M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/>
      <c r="AR849"/>
      <c r="AS849"/>
      <c r="AT849"/>
      <c r="AU849"/>
      <c r="AV849"/>
      <c r="AW849"/>
      <c r="AX849"/>
      <c r="AY849"/>
      <c r="AZ849"/>
      <c r="BA849"/>
      <c r="BB849"/>
      <c r="BC849"/>
      <c r="BD849"/>
      <c r="BE849"/>
      <c r="BF849"/>
      <c r="BG849"/>
      <c r="BH849"/>
      <c r="BI849"/>
      <c r="BJ849"/>
      <c r="BK849"/>
      <c r="BL849"/>
      <c r="BM849"/>
      <c r="BN849"/>
      <c r="BO849"/>
      <c r="EJ849"/>
    </row>
    <row r="850" spans="12:140" x14ac:dyDescent="0.2">
      <c r="L850"/>
      <c r="M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/>
      <c r="AR850"/>
      <c r="AS850"/>
      <c r="AT850"/>
      <c r="AU850"/>
      <c r="AV850"/>
      <c r="AW850"/>
      <c r="AX850"/>
      <c r="AY850"/>
      <c r="AZ850"/>
      <c r="BA850"/>
      <c r="BB850"/>
      <c r="BC850"/>
      <c r="BD850"/>
      <c r="BE850"/>
      <c r="BF850"/>
      <c r="BG850"/>
      <c r="BH850"/>
      <c r="BI850"/>
      <c r="BJ850"/>
      <c r="BK850"/>
      <c r="BL850"/>
      <c r="BM850"/>
      <c r="BN850"/>
      <c r="BO850"/>
      <c r="EJ850"/>
    </row>
    <row r="851" spans="12:140" x14ac:dyDescent="0.2">
      <c r="L851"/>
      <c r="M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/>
      <c r="AR851"/>
      <c r="AS851"/>
      <c r="AT851"/>
      <c r="AU851"/>
      <c r="AV851"/>
      <c r="AW851"/>
      <c r="AX851"/>
      <c r="AY851"/>
      <c r="AZ851"/>
      <c r="BA851"/>
      <c r="BB851"/>
      <c r="BC851"/>
      <c r="BD851"/>
      <c r="BE851"/>
      <c r="BF851"/>
      <c r="BG851"/>
      <c r="BH851"/>
      <c r="BI851"/>
      <c r="BJ851"/>
      <c r="BK851"/>
      <c r="BL851"/>
      <c r="BM851"/>
      <c r="BN851"/>
      <c r="BO851"/>
      <c r="EJ851"/>
    </row>
    <row r="852" spans="12:140" x14ac:dyDescent="0.2">
      <c r="L852"/>
      <c r="M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/>
      <c r="AR852"/>
      <c r="AS852"/>
      <c r="AT852"/>
      <c r="AU852"/>
      <c r="AV852"/>
      <c r="AW852"/>
      <c r="AX852"/>
      <c r="AY852"/>
      <c r="AZ852"/>
      <c r="BA852"/>
      <c r="BB852"/>
      <c r="BC852"/>
      <c r="BD852"/>
      <c r="BE852"/>
      <c r="BF852"/>
      <c r="BG852"/>
      <c r="BH852"/>
      <c r="BI852"/>
      <c r="BJ852"/>
      <c r="BK852"/>
      <c r="BL852"/>
      <c r="BM852"/>
      <c r="BN852"/>
      <c r="BO852"/>
      <c r="EJ852"/>
    </row>
    <row r="853" spans="12:140" x14ac:dyDescent="0.2">
      <c r="L853"/>
      <c r="M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/>
      <c r="AR853"/>
      <c r="AS853"/>
      <c r="AT853"/>
      <c r="AU853"/>
      <c r="AV853"/>
      <c r="AW853"/>
      <c r="AX853"/>
      <c r="AY853"/>
      <c r="AZ853"/>
      <c r="BA853"/>
      <c r="BB853"/>
      <c r="BC853"/>
      <c r="BD853"/>
      <c r="BE853"/>
      <c r="BF853"/>
      <c r="BG853"/>
      <c r="BH853"/>
      <c r="BI853"/>
      <c r="BJ853"/>
      <c r="BK853"/>
      <c r="BL853"/>
      <c r="BM853"/>
      <c r="BN853"/>
      <c r="BO853"/>
      <c r="EJ853"/>
    </row>
    <row r="854" spans="12:140" x14ac:dyDescent="0.2">
      <c r="L854"/>
      <c r="M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/>
      <c r="AR854"/>
      <c r="AS854"/>
      <c r="AT854"/>
      <c r="AU854"/>
      <c r="AV854"/>
      <c r="AW854"/>
      <c r="AX854"/>
      <c r="AY854"/>
      <c r="AZ854"/>
      <c r="BA854"/>
      <c r="BB854"/>
      <c r="BC854"/>
      <c r="BD854"/>
      <c r="BE854"/>
      <c r="BF854"/>
      <c r="BG854"/>
      <c r="BH854"/>
      <c r="BI854"/>
      <c r="BJ854"/>
      <c r="BK854"/>
      <c r="BL854"/>
      <c r="BM854"/>
      <c r="BN854"/>
      <c r="BO854"/>
      <c r="EJ854"/>
    </row>
    <row r="855" spans="12:140" x14ac:dyDescent="0.2">
      <c r="L855"/>
      <c r="M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/>
      <c r="AR855"/>
      <c r="AS855"/>
      <c r="AT855"/>
      <c r="AU855"/>
      <c r="AV855"/>
      <c r="AW855"/>
      <c r="AX855"/>
      <c r="AY855"/>
      <c r="AZ855"/>
      <c r="BA855"/>
      <c r="BB855"/>
      <c r="BC855"/>
      <c r="BD855"/>
      <c r="BE855"/>
      <c r="BF855"/>
      <c r="BG855"/>
      <c r="BH855"/>
      <c r="BI855"/>
      <c r="BJ855"/>
      <c r="BK855"/>
      <c r="BL855"/>
      <c r="BM855"/>
      <c r="BN855"/>
      <c r="BO855"/>
      <c r="EJ855"/>
    </row>
    <row r="856" spans="12:140" x14ac:dyDescent="0.2">
      <c r="L856"/>
      <c r="M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/>
      <c r="AR856"/>
      <c r="AS856"/>
      <c r="AT856"/>
      <c r="AU856"/>
      <c r="AV856"/>
      <c r="AW856"/>
      <c r="AX856"/>
      <c r="AY856"/>
      <c r="AZ856"/>
      <c r="BA856"/>
      <c r="BB856"/>
      <c r="BC856"/>
      <c r="BD856"/>
      <c r="BE856"/>
      <c r="BF856"/>
      <c r="BG856"/>
      <c r="BH856"/>
      <c r="BI856"/>
      <c r="BJ856"/>
      <c r="BK856"/>
      <c r="BL856"/>
      <c r="BM856"/>
      <c r="BN856"/>
      <c r="BO856"/>
      <c r="EJ856"/>
    </row>
    <row r="857" spans="12:140" x14ac:dyDescent="0.2">
      <c r="L857"/>
      <c r="M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/>
      <c r="AR857"/>
      <c r="AS857"/>
      <c r="AT857"/>
      <c r="AU857"/>
      <c r="AV857"/>
      <c r="AW857"/>
      <c r="AX857"/>
      <c r="AY857"/>
      <c r="AZ857"/>
      <c r="BA857"/>
      <c r="BB857"/>
      <c r="BC857"/>
      <c r="BD857"/>
      <c r="BE857"/>
      <c r="BF857"/>
      <c r="BG857"/>
      <c r="BH857"/>
      <c r="BI857"/>
      <c r="BJ857"/>
      <c r="BK857"/>
      <c r="BL857"/>
      <c r="BM857"/>
      <c r="BN857"/>
      <c r="BO857"/>
      <c r="EJ857"/>
    </row>
    <row r="858" spans="12:140" x14ac:dyDescent="0.2">
      <c r="L858"/>
      <c r="M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/>
      <c r="AR858"/>
      <c r="AS858"/>
      <c r="AT858"/>
      <c r="AU858"/>
      <c r="AV858"/>
      <c r="AW858"/>
      <c r="AX858"/>
      <c r="AY858"/>
      <c r="AZ858"/>
      <c r="BA858"/>
      <c r="BB858"/>
      <c r="BC858"/>
      <c r="BD858"/>
      <c r="BE858"/>
      <c r="BF858"/>
      <c r="BG858"/>
      <c r="BH858"/>
      <c r="BI858"/>
      <c r="BJ858"/>
      <c r="BK858"/>
      <c r="BL858"/>
      <c r="BM858"/>
      <c r="BN858"/>
      <c r="BO858"/>
      <c r="EJ858"/>
    </row>
    <row r="859" spans="12:140" x14ac:dyDescent="0.2">
      <c r="L859"/>
      <c r="M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/>
      <c r="AR859"/>
      <c r="AS859"/>
      <c r="AT859"/>
      <c r="AU859"/>
      <c r="AV859"/>
      <c r="AW859"/>
      <c r="AX859"/>
      <c r="AY859"/>
      <c r="AZ859"/>
      <c r="BA859"/>
      <c r="BB859"/>
      <c r="BC859"/>
      <c r="BD859"/>
      <c r="BE859"/>
      <c r="BF859"/>
      <c r="BG859"/>
      <c r="BH859"/>
      <c r="BI859"/>
      <c r="BJ859"/>
      <c r="BK859"/>
      <c r="BL859"/>
      <c r="BM859"/>
      <c r="BN859"/>
      <c r="BO859"/>
      <c r="EJ859"/>
    </row>
    <row r="860" spans="12:140" x14ac:dyDescent="0.2">
      <c r="L860"/>
      <c r="M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/>
      <c r="AR860"/>
      <c r="AS860"/>
      <c r="AT860"/>
      <c r="AU860"/>
      <c r="AV860"/>
      <c r="AW860"/>
      <c r="AX860"/>
      <c r="AY860"/>
      <c r="AZ860"/>
      <c r="BA860"/>
      <c r="BB860"/>
      <c r="BC860"/>
      <c r="BD860"/>
      <c r="BE860"/>
      <c r="BF860"/>
      <c r="BG860"/>
      <c r="BH860"/>
      <c r="BI860"/>
      <c r="BJ860"/>
      <c r="BK860"/>
      <c r="BL860"/>
      <c r="BM860"/>
      <c r="BN860"/>
      <c r="BO860"/>
      <c r="EJ860"/>
    </row>
    <row r="861" spans="12:140" x14ac:dyDescent="0.2">
      <c r="L861"/>
      <c r="M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/>
      <c r="AR861"/>
      <c r="AS861"/>
      <c r="AT861"/>
      <c r="AU861"/>
      <c r="AV861"/>
      <c r="AW861"/>
      <c r="AX861"/>
      <c r="AY861"/>
      <c r="AZ861"/>
      <c r="BA861"/>
      <c r="BB861"/>
      <c r="BC861"/>
      <c r="BD861"/>
      <c r="BE861"/>
      <c r="BF861"/>
      <c r="BG861"/>
      <c r="BH861"/>
      <c r="BI861"/>
      <c r="BJ861"/>
      <c r="BK861"/>
      <c r="BL861"/>
      <c r="BM861"/>
      <c r="BN861"/>
      <c r="BO861"/>
      <c r="EJ861"/>
    </row>
    <row r="862" spans="12:140" x14ac:dyDescent="0.2">
      <c r="L862"/>
      <c r="M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/>
      <c r="AR862"/>
      <c r="AS862"/>
      <c r="AT862"/>
      <c r="AU862"/>
      <c r="AV862"/>
      <c r="AW862"/>
      <c r="AX862"/>
      <c r="AY862"/>
      <c r="AZ862"/>
      <c r="BA862"/>
      <c r="BB862"/>
      <c r="BC862"/>
      <c r="BD862"/>
      <c r="BE862"/>
      <c r="BF862"/>
      <c r="BG862"/>
      <c r="BH862"/>
      <c r="BI862"/>
      <c r="BJ862"/>
      <c r="BK862"/>
      <c r="BL862"/>
      <c r="BM862"/>
      <c r="BN862"/>
      <c r="BO862"/>
      <c r="EJ862"/>
    </row>
    <row r="863" spans="12:140" x14ac:dyDescent="0.2">
      <c r="L863"/>
      <c r="M863"/>
      <c r="O863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/>
      <c r="AR863"/>
      <c r="AS863"/>
      <c r="AT863"/>
      <c r="AU863"/>
      <c r="AV863"/>
      <c r="AW863"/>
      <c r="AX863"/>
      <c r="AY863"/>
      <c r="AZ863"/>
      <c r="BA863"/>
      <c r="BB863"/>
      <c r="BC863"/>
      <c r="BD863"/>
      <c r="BE863"/>
      <c r="BF863"/>
      <c r="BG863"/>
      <c r="BH863"/>
      <c r="BI863"/>
      <c r="BJ863"/>
      <c r="BK863"/>
      <c r="BL863"/>
      <c r="BM863"/>
      <c r="BN863"/>
      <c r="BO863"/>
      <c r="EJ863"/>
    </row>
    <row r="864" spans="12:140" x14ac:dyDescent="0.2">
      <c r="L864"/>
      <c r="M864"/>
      <c r="O864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/>
      <c r="AR864"/>
      <c r="AS864"/>
      <c r="AT864"/>
      <c r="AU864"/>
      <c r="AV864"/>
      <c r="AW864"/>
      <c r="AX864"/>
      <c r="AY864"/>
      <c r="AZ864"/>
      <c r="BA864"/>
      <c r="BB864"/>
      <c r="BC864"/>
      <c r="BD864"/>
      <c r="BE864"/>
      <c r="BF864"/>
      <c r="BG864"/>
      <c r="BH864"/>
      <c r="BI864"/>
      <c r="BJ864"/>
      <c r="BK864"/>
      <c r="BL864"/>
      <c r="BM864"/>
      <c r="BN864"/>
      <c r="BO864"/>
      <c r="EJ864"/>
    </row>
    <row r="865" spans="12:140" x14ac:dyDescent="0.2">
      <c r="L865"/>
      <c r="M865"/>
      <c r="O865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/>
      <c r="AR865"/>
      <c r="AS865"/>
      <c r="AT865"/>
      <c r="AU865"/>
      <c r="AV865"/>
      <c r="AW865"/>
      <c r="AX865"/>
      <c r="AY865"/>
      <c r="AZ865"/>
      <c r="BA865"/>
      <c r="BB865"/>
      <c r="BC865"/>
      <c r="BD865"/>
      <c r="BE865"/>
      <c r="BF865"/>
      <c r="BG865"/>
      <c r="BH865"/>
      <c r="BI865"/>
      <c r="BJ865"/>
      <c r="BK865"/>
      <c r="BL865"/>
      <c r="BM865"/>
      <c r="BN865"/>
      <c r="BO865"/>
      <c r="EJ865"/>
    </row>
    <row r="866" spans="12:140" x14ac:dyDescent="0.2">
      <c r="L866"/>
      <c r="M866"/>
      <c r="O866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/>
      <c r="AR866"/>
      <c r="AS866"/>
      <c r="AT866"/>
      <c r="AU866"/>
      <c r="AV866"/>
      <c r="AW866"/>
      <c r="AX866"/>
      <c r="AY866"/>
      <c r="AZ866"/>
      <c r="BA866"/>
      <c r="BB866"/>
      <c r="BC866"/>
      <c r="BD866"/>
      <c r="BE866"/>
      <c r="BF866"/>
      <c r="BG866"/>
      <c r="BH866"/>
      <c r="BI866"/>
      <c r="BJ866"/>
      <c r="BK866"/>
      <c r="BL866"/>
      <c r="BM866"/>
      <c r="BN866"/>
      <c r="BO866"/>
      <c r="EJ866"/>
    </row>
    <row r="867" spans="12:140" x14ac:dyDescent="0.2">
      <c r="L867"/>
      <c r="M867"/>
      <c r="O867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/>
      <c r="AR867"/>
      <c r="AS867"/>
      <c r="AT867"/>
      <c r="AU867"/>
      <c r="AV867"/>
      <c r="AW867"/>
      <c r="AX867"/>
      <c r="AY867"/>
      <c r="AZ867"/>
      <c r="BA867"/>
      <c r="BB867"/>
      <c r="BC867"/>
      <c r="BD867"/>
      <c r="BE867"/>
      <c r="BF867"/>
      <c r="BG867"/>
      <c r="BH867"/>
      <c r="BI867"/>
      <c r="BJ867"/>
      <c r="BK867"/>
      <c r="BL867"/>
      <c r="BM867"/>
      <c r="BN867"/>
      <c r="BO867"/>
      <c r="EJ867"/>
    </row>
    <row r="868" spans="12:140" x14ac:dyDescent="0.2">
      <c r="L868"/>
      <c r="M868"/>
      <c r="O86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/>
      <c r="AR868"/>
      <c r="AS868"/>
      <c r="AT868"/>
      <c r="AU868"/>
      <c r="AV868"/>
      <c r="AW868"/>
      <c r="AX868"/>
      <c r="AY868"/>
      <c r="AZ868"/>
      <c r="BA868"/>
      <c r="BB868"/>
      <c r="BC868"/>
      <c r="BD868"/>
      <c r="BE868"/>
      <c r="BF868"/>
      <c r="BG868"/>
      <c r="BH868"/>
      <c r="BI868"/>
      <c r="BJ868"/>
      <c r="BK868"/>
      <c r="BL868"/>
      <c r="BM868"/>
      <c r="BN868"/>
      <c r="BO868"/>
      <c r="EJ868"/>
    </row>
    <row r="869" spans="12:140" x14ac:dyDescent="0.2">
      <c r="L869"/>
      <c r="M869"/>
      <c r="O869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/>
      <c r="AR869"/>
      <c r="AS869"/>
      <c r="AT869"/>
      <c r="AU869"/>
      <c r="AV869"/>
      <c r="AW869"/>
      <c r="AX869"/>
      <c r="AY869"/>
      <c r="AZ869"/>
      <c r="BA869"/>
      <c r="BB869"/>
      <c r="BC869"/>
      <c r="BD869"/>
      <c r="BE869"/>
      <c r="BF869"/>
      <c r="BG869"/>
      <c r="BH869"/>
      <c r="BI869"/>
      <c r="BJ869"/>
      <c r="BK869"/>
      <c r="BL869"/>
      <c r="BM869"/>
      <c r="BN869"/>
      <c r="BO869"/>
      <c r="EJ869"/>
    </row>
    <row r="870" spans="12:140" x14ac:dyDescent="0.2">
      <c r="L870"/>
      <c r="M870"/>
      <c r="O870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/>
      <c r="AR870"/>
      <c r="AS870"/>
      <c r="AT870"/>
      <c r="AU870"/>
      <c r="AV870"/>
      <c r="AW870"/>
      <c r="AX870"/>
      <c r="AY870"/>
      <c r="AZ870"/>
      <c r="BA870"/>
      <c r="BB870"/>
      <c r="BC870"/>
      <c r="BD870"/>
      <c r="BE870"/>
      <c r="BF870"/>
      <c r="BG870"/>
      <c r="BH870"/>
      <c r="BI870"/>
      <c r="BJ870"/>
      <c r="BK870"/>
      <c r="BL870"/>
      <c r="BM870"/>
      <c r="BN870"/>
      <c r="BO870"/>
      <c r="EJ870"/>
    </row>
    <row r="871" spans="12:140" x14ac:dyDescent="0.2">
      <c r="L871"/>
      <c r="M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  <c r="BI871"/>
      <c r="BJ871"/>
      <c r="BK871"/>
      <c r="BL871"/>
      <c r="BM871"/>
      <c r="BN871"/>
      <c r="BO871"/>
      <c r="EJ871"/>
    </row>
    <row r="872" spans="12:140" x14ac:dyDescent="0.2">
      <c r="L872"/>
      <c r="M872"/>
      <c r="O872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/>
      <c r="AR872"/>
      <c r="AS872"/>
      <c r="AT872"/>
      <c r="AU872"/>
      <c r="AV872"/>
      <c r="AW872"/>
      <c r="AX872"/>
      <c r="AY872"/>
      <c r="AZ872"/>
      <c r="BA872"/>
      <c r="BB872"/>
      <c r="BC872"/>
      <c r="BD872"/>
      <c r="BE872"/>
      <c r="BF872"/>
      <c r="BG872"/>
      <c r="BH872"/>
      <c r="BI872"/>
      <c r="BJ872"/>
      <c r="BK872"/>
      <c r="BL872"/>
      <c r="BM872"/>
      <c r="BN872"/>
      <c r="BO872"/>
      <c r="EJ872"/>
    </row>
    <row r="873" spans="12:140" x14ac:dyDescent="0.2">
      <c r="L873"/>
      <c r="M873"/>
      <c r="O873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/>
      <c r="AR873"/>
      <c r="AS873"/>
      <c r="AT873"/>
      <c r="AU873"/>
      <c r="AV873"/>
      <c r="AW873"/>
      <c r="AX873"/>
      <c r="AY873"/>
      <c r="AZ873"/>
      <c r="BA873"/>
      <c r="BB873"/>
      <c r="BC873"/>
      <c r="BD873"/>
      <c r="BE873"/>
      <c r="BF873"/>
      <c r="BG873"/>
      <c r="BH873"/>
      <c r="BI873"/>
      <c r="BJ873"/>
      <c r="BK873"/>
      <c r="BL873"/>
      <c r="BM873"/>
      <c r="BN873"/>
      <c r="BO873"/>
      <c r="EJ873"/>
    </row>
    <row r="874" spans="12:140" x14ac:dyDescent="0.2">
      <c r="L874"/>
      <c r="M874"/>
      <c r="O874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/>
      <c r="AR874"/>
      <c r="AS874"/>
      <c r="AT874"/>
      <c r="AU874"/>
      <c r="AV874"/>
      <c r="AW874"/>
      <c r="AX874"/>
      <c r="AY874"/>
      <c r="AZ874"/>
      <c r="BA874"/>
      <c r="BB874"/>
      <c r="BC874"/>
      <c r="BD874"/>
      <c r="BE874"/>
      <c r="BF874"/>
      <c r="BG874"/>
      <c r="BH874"/>
      <c r="BI874"/>
      <c r="BJ874"/>
      <c r="BK874"/>
      <c r="BL874"/>
      <c r="BM874"/>
      <c r="BN874"/>
      <c r="BO874"/>
      <c r="EJ874"/>
    </row>
    <row r="875" spans="12:140" x14ac:dyDescent="0.2">
      <c r="L875"/>
      <c r="M875"/>
      <c r="O875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/>
      <c r="AR875"/>
      <c r="AS875"/>
      <c r="AT875"/>
      <c r="AU875"/>
      <c r="AV875"/>
      <c r="AW875"/>
      <c r="AX875"/>
      <c r="AY875"/>
      <c r="AZ875"/>
      <c r="BA875"/>
      <c r="BB875"/>
      <c r="BC875"/>
      <c r="BD875"/>
      <c r="BE875"/>
      <c r="BF875"/>
      <c r="BG875"/>
      <c r="BH875"/>
      <c r="BI875"/>
      <c r="BJ875"/>
      <c r="BK875"/>
      <c r="BL875"/>
      <c r="BM875"/>
      <c r="BN875"/>
      <c r="BO875"/>
      <c r="EJ875"/>
    </row>
    <row r="876" spans="12:140" x14ac:dyDescent="0.2">
      <c r="L876"/>
      <c r="M876"/>
      <c r="O876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/>
      <c r="AR876"/>
      <c r="AS876"/>
      <c r="AT876"/>
      <c r="AU876"/>
      <c r="AV876"/>
      <c r="AW876"/>
      <c r="AX876"/>
      <c r="AY876"/>
      <c r="AZ876"/>
      <c r="BA876"/>
      <c r="BB876"/>
      <c r="BC876"/>
      <c r="BD876"/>
      <c r="BE876"/>
      <c r="BF876"/>
      <c r="BG876"/>
      <c r="BH876"/>
      <c r="BI876"/>
      <c r="BJ876"/>
      <c r="BK876"/>
      <c r="BL876"/>
      <c r="BM876"/>
      <c r="BN876"/>
      <c r="BO876"/>
      <c r="EJ876"/>
    </row>
    <row r="877" spans="12:140" x14ac:dyDescent="0.2">
      <c r="L877"/>
      <c r="M877"/>
      <c r="O877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/>
      <c r="AR877"/>
      <c r="AS877"/>
      <c r="AT877"/>
      <c r="AU877"/>
      <c r="AV877"/>
      <c r="AW877"/>
      <c r="AX877"/>
      <c r="AY877"/>
      <c r="AZ877"/>
      <c r="BA877"/>
      <c r="BB877"/>
      <c r="BC877"/>
      <c r="BD877"/>
      <c r="BE877"/>
      <c r="BF877"/>
      <c r="BG877"/>
      <c r="BH877"/>
      <c r="BI877"/>
      <c r="BJ877"/>
      <c r="BK877"/>
      <c r="BL877"/>
      <c r="BM877"/>
      <c r="BN877"/>
      <c r="BO877"/>
      <c r="EJ877"/>
    </row>
    <row r="878" spans="12:140" x14ac:dyDescent="0.2">
      <c r="L878"/>
      <c r="M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  <c r="BI878"/>
      <c r="BJ878"/>
      <c r="BK878"/>
      <c r="BL878"/>
      <c r="BM878"/>
      <c r="BN878"/>
      <c r="BO878"/>
      <c r="EJ878"/>
    </row>
    <row r="879" spans="12:140" x14ac:dyDescent="0.2">
      <c r="L879"/>
      <c r="M879"/>
      <c r="O879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/>
      <c r="AR879"/>
      <c r="AS879"/>
      <c r="AT879"/>
      <c r="AU879"/>
      <c r="AV879"/>
      <c r="AW879"/>
      <c r="AX879"/>
      <c r="AY879"/>
      <c r="AZ879"/>
      <c r="BA879"/>
      <c r="BB879"/>
      <c r="BC879"/>
      <c r="BD879"/>
      <c r="BE879"/>
      <c r="BF879"/>
      <c r="BG879"/>
      <c r="BH879"/>
      <c r="BI879"/>
      <c r="BJ879"/>
      <c r="BK879"/>
      <c r="BL879"/>
      <c r="BM879"/>
      <c r="BN879"/>
      <c r="BO879"/>
      <c r="EJ879"/>
    </row>
    <row r="880" spans="12:140" x14ac:dyDescent="0.2">
      <c r="L880"/>
      <c r="M880"/>
      <c r="O880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/>
      <c r="AR880"/>
      <c r="AS880"/>
      <c r="AT880"/>
      <c r="AU880"/>
      <c r="AV880"/>
      <c r="AW880"/>
      <c r="AX880"/>
      <c r="AY880"/>
      <c r="AZ880"/>
      <c r="BA880"/>
      <c r="BB880"/>
      <c r="BC880"/>
      <c r="BD880"/>
      <c r="BE880"/>
      <c r="BF880"/>
      <c r="BG880"/>
      <c r="BH880"/>
      <c r="BI880"/>
      <c r="BJ880"/>
      <c r="BK880"/>
      <c r="BL880"/>
      <c r="BM880"/>
      <c r="BN880"/>
      <c r="BO880"/>
      <c r="EJ880"/>
    </row>
    <row r="881" spans="12:140" x14ac:dyDescent="0.2">
      <c r="L881"/>
      <c r="M881"/>
      <c r="O881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/>
      <c r="AR881"/>
      <c r="AS881"/>
      <c r="AT881"/>
      <c r="AU881"/>
      <c r="AV881"/>
      <c r="AW881"/>
      <c r="AX881"/>
      <c r="AY881"/>
      <c r="AZ881"/>
      <c r="BA881"/>
      <c r="BB881"/>
      <c r="BC881"/>
      <c r="BD881"/>
      <c r="BE881"/>
      <c r="BF881"/>
      <c r="BG881"/>
      <c r="BH881"/>
      <c r="BI881"/>
      <c r="BJ881"/>
      <c r="BK881"/>
      <c r="BL881"/>
      <c r="BM881"/>
      <c r="BN881"/>
      <c r="BO881"/>
      <c r="EJ881"/>
    </row>
    <row r="882" spans="12:140" x14ac:dyDescent="0.2">
      <c r="L882"/>
      <c r="M882"/>
      <c r="O882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/>
      <c r="AR882"/>
      <c r="AS882"/>
      <c r="AT882"/>
      <c r="AU882"/>
      <c r="AV882"/>
      <c r="AW882"/>
      <c r="AX882"/>
      <c r="AY882"/>
      <c r="AZ882"/>
      <c r="BA882"/>
      <c r="BB882"/>
      <c r="BC882"/>
      <c r="BD882"/>
      <c r="BE882"/>
      <c r="BF882"/>
      <c r="BG882"/>
      <c r="BH882"/>
      <c r="BI882"/>
      <c r="BJ882"/>
      <c r="BK882"/>
      <c r="BL882"/>
      <c r="BM882"/>
      <c r="BN882"/>
      <c r="BO882"/>
      <c r="EJ882"/>
    </row>
    <row r="883" spans="12:140" x14ac:dyDescent="0.2">
      <c r="L883"/>
      <c r="M883"/>
      <c r="O883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/>
      <c r="AR883"/>
      <c r="AS883"/>
      <c r="AT883"/>
      <c r="AU883"/>
      <c r="AV883"/>
      <c r="AW883"/>
      <c r="AX883"/>
      <c r="AY883"/>
      <c r="AZ883"/>
      <c r="BA883"/>
      <c r="BB883"/>
      <c r="BC883"/>
      <c r="BD883"/>
      <c r="BE883"/>
      <c r="BF883"/>
      <c r="BG883"/>
      <c r="BH883"/>
      <c r="BI883"/>
      <c r="BJ883"/>
      <c r="BK883"/>
      <c r="BL883"/>
      <c r="BM883"/>
      <c r="BN883"/>
      <c r="BO883"/>
      <c r="EJ883"/>
    </row>
    <row r="884" spans="12:140" x14ac:dyDescent="0.2">
      <c r="L884"/>
      <c r="M884"/>
      <c r="O884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/>
      <c r="AR884"/>
      <c r="AS884"/>
      <c r="AT884"/>
      <c r="AU884"/>
      <c r="AV884"/>
      <c r="AW884"/>
      <c r="AX884"/>
      <c r="AY884"/>
      <c r="AZ884"/>
      <c r="BA884"/>
      <c r="BB884"/>
      <c r="BC884"/>
      <c r="BD884"/>
      <c r="BE884"/>
      <c r="BF884"/>
      <c r="BG884"/>
      <c r="BH884"/>
      <c r="BI884"/>
      <c r="BJ884"/>
      <c r="BK884"/>
      <c r="BL884"/>
      <c r="BM884"/>
      <c r="BN884"/>
      <c r="BO884"/>
      <c r="EJ884"/>
    </row>
    <row r="885" spans="12:140" x14ac:dyDescent="0.2">
      <c r="L885"/>
      <c r="M885"/>
      <c r="O885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/>
      <c r="AR885"/>
      <c r="AS885"/>
      <c r="AT885"/>
      <c r="AU885"/>
      <c r="AV885"/>
      <c r="AW885"/>
      <c r="AX885"/>
      <c r="AY885"/>
      <c r="AZ885"/>
      <c r="BA885"/>
      <c r="BB885"/>
      <c r="BC885"/>
      <c r="BD885"/>
      <c r="BE885"/>
      <c r="BF885"/>
      <c r="BG885"/>
      <c r="BH885"/>
      <c r="BI885"/>
      <c r="BJ885"/>
      <c r="BK885"/>
      <c r="BL885"/>
      <c r="BM885"/>
      <c r="BN885"/>
      <c r="BO885"/>
      <c r="EJ885"/>
    </row>
    <row r="886" spans="12:140" x14ac:dyDescent="0.2">
      <c r="L886"/>
      <c r="M886"/>
      <c r="O886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/>
      <c r="AR886"/>
      <c r="AS886"/>
      <c r="AT886"/>
      <c r="AU886"/>
      <c r="AV886"/>
      <c r="AW886"/>
      <c r="AX886"/>
      <c r="AY886"/>
      <c r="AZ886"/>
      <c r="BA886"/>
      <c r="BB886"/>
      <c r="BC886"/>
      <c r="BD886"/>
      <c r="BE886"/>
      <c r="BF886"/>
      <c r="BG886"/>
      <c r="BH886"/>
      <c r="BI886"/>
      <c r="BJ886"/>
      <c r="BK886"/>
      <c r="BL886"/>
      <c r="BM886"/>
      <c r="BN886"/>
      <c r="BO886"/>
      <c r="EJ886"/>
    </row>
    <row r="887" spans="12:140" x14ac:dyDescent="0.2">
      <c r="L887"/>
      <c r="M887"/>
      <c r="O887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/>
      <c r="AR887"/>
      <c r="AS887"/>
      <c r="AT887"/>
      <c r="AU887"/>
      <c r="AV887"/>
      <c r="AW887"/>
      <c r="AX887"/>
      <c r="AY887"/>
      <c r="AZ887"/>
      <c r="BA887"/>
      <c r="BB887"/>
      <c r="BC887"/>
      <c r="BD887"/>
      <c r="BE887"/>
      <c r="BF887"/>
      <c r="BG887"/>
      <c r="BH887"/>
      <c r="BI887"/>
      <c r="BJ887"/>
      <c r="BK887"/>
      <c r="BL887"/>
      <c r="BM887"/>
      <c r="BN887"/>
      <c r="BO887"/>
      <c r="EJ887"/>
    </row>
    <row r="888" spans="12:140" x14ac:dyDescent="0.2">
      <c r="L888"/>
      <c r="M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  <c r="BI888"/>
      <c r="BJ888"/>
      <c r="BK888"/>
      <c r="BL888"/>
      <c r="BM888"/>
      <c r="BN888"/>
      <c r="BO888"/>
      <c r="EJ888"/>
    </row>
    <row r="889" spans="12:140" x14ac:dyDescent="0.2">
      <c r="L889"/>
      <c r="M889"/>
      <c r="O889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/>
      <c r="AR889"/>
      <c r="AS889"/>
      <c r="AT889"/>
      <c r="AU889"/>
      <c r="AV889"/>
      <c r="AW889"/>
      <c r="AX889"/>
      <c r="AY889"/>
      <c r="AZ889"/>
      <c r="BA889"/>
      <c r="BB889"/>
      <c r="BC889"/>
      <c r="BD889"/>
      <c r="BE889"/>
      <c r="BF889"/>
      <c r="BG889"/>
      <c r="BH889"/>
      <c r="BI889"/>
      <c r="BJ889"/>
      <c r="BK889"/>
      <c r="BL889"/>
      <c r="BM889"/>
      <c r="BN889"/>
      <c r="BO889"/>
      <c r="EJ889"/>
    </row>
    <row r="890" spans="12:140" x14ac:dyDescent="0.2">
      <c r="L890"/>
      <c r="M890"/>
      <c r="O890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/>
      <c r="AR890"/>
      <c r="AS890"/>
      <c r="AT890"/>
      <c r="AU890"/>
      <c r="AV890"/>
      <c r="AW890"/>
      <c r="AX890"/>
      <c r="AY890"/>
      <c r="AZ890"/>
      <c r="BA890"/>
      <c r="BB890"/>
      <c r="BC890"/>
      <c r="BD890"/>
      <c r="BE890"/>
      <c r="BF890"/>
      <c r="BG890"/>
      <c r="BH890"/>
      <c r="BI890"/>
      <c r="BJ890"/>
      <c r="BK890"/>
      <c r="BL890"/>
      <c r="BM890"/>
      <c r="BN890"/>
      <c r="BO890"/>
      <c r="EJ890"/>
    </row>
    <row r="891" spans="12:140" x14ac:dyDescent="0.2">
      <c r="L891"/>
      <c r="M891"/>
      <c r="O891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/>
      <c r="AR891"/>
      <c r="AS891"/>
      <c r="AT891"/>
      <c r="AU891"/>
      <c r="AV891"/>
      <c r="AW891"/>
      <c r="AX891"/>
      <c r="AY891"/>
      <c r="AZ891"/>
      <c r="BA891"/>
      <c r="BB891"/>
      <c r="BC891"/>
      <c r="BD891"/>
      <c r="BE891"/>
      <c r="BF891"/>
      <c r="BG891"/>
      <c r="BH891"/>
      <c r="BI891"/>
      <c r="BJ891"/>
      <c r="BK891"/>
      <c r="BL891"/>
      <c r="BM891"/>
      <c r="BN891"/>
      <c r="BO891"/>
      <c r="EJ891"/>
    </row>
    <row r="892" spans="12:140" x14ac:dyDescent="0.2">
      <c r="L892"/>
      <c r="M892"/>
      <c r="O892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/>
      <c r="AR892"/>
      <c r="AS892"/>
      <c r="AT892"/>
      <c r="AU892"/>
      <c r="AV892"/>
      <c r="AW892"/>
      <c r="AX892"/>
      <c r="AY892"/>
      <c r="AZ892"/>
      <c r="BA892"/>
      <c r="BB892"/>
      <c r="BC892"/>
      <c r="BD892"/>
      <c r="BE892"/>
      <c r="BF892"/>
      <c r="BG892"/>
      <c r="BH892"/>
      <c r="BI892"/>
      <c r="BJ892"/>
      <c r="BK892"/>
      <c r="BL892"/>
      <c r="BM892"/>
      <c r="BN892"/>
      <c r="BO892"/>
      <c r="EJ892"/>
    </row>
    <row r="893" spans="12:140" x14ac:dyDescent="0.2">
      <c r="L893"/>
      <c r="M893"/>
      <c r="O893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/>
      <c r="AR893"/>
      <c r="AS893"/>
      <c r="AT893"/>
      <c r="AU893"/>
      <c r="AV893"/>
      <c r="AW893"/>
      <c r="AX893"/>
      <c r="AY893"/>
      <c r="AZ893"/>
      <c r="BA893"/>
      <c r="BB893"/>
      <c r="BC893"/>
      <c r="BD893"/>
      <c r="BE893"/>
      <c r="BF893"/>
      <c r="BG893"/>
      <c r="BH893"/>
      <c r="BI893"/>
      <c r="BJ893"/>
      <c r="BK893"/>
      <c r="BL893"/>
      <c r="BM893"/>
      <c r="BN893"/>
      <c r="BO893"/>
      <c r="EJ893"/>
    </row>
    <row r="894" spans="12:140" x14ac:dyDescent="0.2">
      <c r="L894"/>
      <c r="M894"/>
      <c r="O894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/>
      <c r="AR894"/>
      <c r="AS894"/>
      <c r="AT894"/>
      <c r="AU894"/>
      <c r="AV894"/>
      <c r="AW894"/>
      <c r="AX894"/>
      <c r="AY894"/>
      <c r="AZ894"/>
      <c r="BA894"/>
      <c r="BB894"/>
      <c r="BC894"/>
      <c r="BD894"/>
      <c r="BE894"/>
      <c r="BF894"/>
      <c r="BG894"/>
      <c r="BH894"/>
      <c r="BI894"/>
      <c r="BJ894"/>
      <c r="BK894"/>
      <c r="BL894"/>
      <c r="BM894"/>
      <c r="BN894"/>
      <c r="BO894"/>
      <c r="EJ894"/>
    </row>
    <row r="895" spans="12:140" x14ac:dyDescent="0.2">
      <c r="L895"/>
      <c r="M895"/>
      <c r="O895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/>
      <c r="AR895"/>
      <c r="AS895"/>
      <c r="AT895"/>
      <c r="AU895"/>
      <c r="AV895"/>
      <c r="AW895"/>
      <c r="AX895"/>
      <c r="AY895"/>
      <c r="AZ895"/>
      <c r="BA895"/>
      <c r="BB895"/>
      <c r="BC895"/>
      <c r="BD895"/>
      <c r="BE895"/>
      <c r="BF895"/>
      <c r="BG895"/>
      <c r="BH895"/>
      <c r="BI895"/>
      <c r="BJ895"/>
      <c r="BK895"/>
      <c r="BL895"/>
      <c r="BM895"/>
      <c r="BN895"/>
      <c r="BO895"/>
      <c r="EJ895"/>
    </row>
    <row r="896" spans="12:140" x14ac:dyDescent="0.2">
      <c r="L896"/>
      <c r="M896"/>
      <c r="O896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  <c r="AS896"/>
      <c r="AT896"/>
      <c r="AU896"/>
      <c r="AV896"/>
      <c r="AW896"/>
      <c r="AX896"/>
      <c r="AY896"/>
      <c r="AZ896"/>
      <c r="BA896"/>
      <c r="BB896"/>
      <c r="BC896"/>
      <c r="BD896"/>
      <c r="BE896"/>
      <c r="BF896"/>
      <c r="BG896"/>
      <c r="BH896"/>
      <c r="BI896"/>
      <c r="BJ896"/>
      <c r="BK896"/>
      <c r="BL896"/>
      <c r="BM896"/>
      <c r="BN896"/>
      <c r="BO896"/>
      <c r="EJ896"/>
    </row>
    <row r="897" spans="12:140" x14ac:dyDescent="0.2">
      <c r="L897"/>
      <c r="M897"/>
      <c r="O897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/>
      <c r="AR897"/>
      <c r="AS897"/>
      <c r="AT897"/>
      <c r="AU897"/>
      <c r="AV897"/>
      <c r="AW897"/>
      <c r="AX897"/>
      <c r="AY897"/>
      <c r="AZ897"/>
      <c r="BA897"/>
      <c r="BB897"/>
      <c r="BC897"/>
      <c r="BD897"/>
      <c r="BE897"/>
      <c r="BF897"/>
      <c r="BG897"/>
      <c r="BH897"/>
      <c r="BI897"/>
      <c r="BJ897"/>
      <c r="BK897"/>
      <c r="BL897"/>
      <c r="BM897"/>
      <c r="BN897"/>
      <c r="BO897"/>
      <c r="EJ897"/>
    </row>
    <row r="898" spans="12:140" x14ac:dyDescent="0.2">
      <c r="L898"/>
      <c r="M898"/>
      <c r="O89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/>
      <c r="AR898"/>
      <c r="AS898"/>
      <c r="AT898"/>
      <c r="AU898"/>
      <c r="AV898"/>
      <c r="AW898"/>
      <c r="AX898"/>
      <c r="AY898"/>
      <c r="AZ898"/>
      <c r="BA898"/>
      <c r="BB898"/>
      <c r="BC898"/>
      <c r="BD898"/>
      <c r="BE898"/>
      <c r="BF898"/>
      <c r="BG898"/>
      <c r="BH898"/>
      <c r="BI898"/>
      <c r="BJ898"/>
      <c r="BK898"/>
      <c r="BL898"/>
      <c r="BM898"/>
      <c r="BN898"/>
      <c r="BO898"/>
      <c r="EJ898"/>
    </row>
    <row r="899" spans="12:140" x14ac:dyDescent="0.2">
      <c r="L899"/>
      <c r="M899"/>
      <c r="O899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/>
      <c r="AR899"/>
      <c r="AS899"/>
      <c r="AT899"/>
      <c r="AU899"/>
      <c r="AV899"/>
      <c r="AW899"/>
      <c r="AX899"/>
      <c r="AY899"/>
      <c r="AZ899"/>
      <c r="BA899"/>
      <c r="BB899"/>
      <c r="BC899"/>
      <c r="BD899"/>
      <c r="BE899"/>
      <c r="BF899"/>
      <c r="BG899"/>
      <c r="BH899"/>
      <c r="BI899"/>
      <c r="BJ899"/>
      <c r="BK899"/>
      <c r="BL899"/>
      <c r="BM899"/>
      <c r="BN899"/>
      <c r="BO899"/>
      <c r="EJ899"/>
    </row>
    <row r="900" spans="12:140" x14ac:dyDescent="0.2">
      <c r="L900"/>
      <c r="M900"/>
      <c r="O900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/>
      <c r="AR900"/>
      <c r="AS900"/>
      <c r="AT900"/>
      <c r="AU900"/>
      <c r="AV900"/>
      <c r="AW900"/>
      <c r="AX900"/>
      <c r="AY900"/>
      <c r="AZ900"/>
      <c r="BA900"/>
      <c r="BB900"/>
      <c r="BC900"/>
      <c r="BD900"/>
      <c r="BE900"/>
      <c r="BF900"/>
      <c r="BG900"/>
      <c r="BH900"/>
      <c r="BI900"/>
      <c r="BJ900"/>
      <c r="BK900"/>
      <c r="BL900"/>
      <c r="BM900"/>
      <c r="BN900"/>
      <c r="BO900"/>
      <c r="EJ900"/>
    </row>
    <row r="901" spans="12:140" x14ac:dyDescent="0.2">
      <c r="L901"/>
      <c r="M901"/>
      <c r="O901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/>
      <c r="AR901"/>
      <c r="AS901"/>
      <c r="AT901"/>
      <c r="AU901"/>
      <c r="AV901"/>
      <c r="AW901"/>
      <c r="AX901"/>
      <c r="AY901"/>
      <c r="AZ901"/>
      <c r="BA901"/>
      <c r="BB901"/>
      <c r="BC901"/>
      <c r="BD901"/>
      <c r="BE901"/>
      <c r="BF901"/>
      <c r="BG901"/>
      <c r="BH901"/>
      <c r="BI901"/>
      <c r="BJ901"/>
      <c r="BK901"/>
      <c r="BL901"/>
      <c r="BM901"/>
      <c r="BN901"/>
      <c r="BO901"/>
      <c r="EJ901"/>
    </row>
    <row r="902" spans="12:140" x14ac:dyDescent="0.2">
      <c r="L902"/>
      <c r="M902"/>
      <c r="O902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/>
      <c r="AR902"/>
      <c r="AS902"/>
      <c r="AT902"/>
      <c r="AU902"/>
      <c r="AV902"/>
      <c r="AW902"/>
      <c r="AX902"/>
      <c r="AY902"/>
      <c r="AZ902"/>
      <c r="BA902"/>
      <c r="BB902"/>
      <c r="BC902"/>
      <c r="BD902"/>
      <c r="BE902"/>
      <c r="BF902"/>
      <c r="BG902"/>
      <c r="BH902"/>
      <c r="BI902"/>
      <c r="BJ902"/>
      <c r="BK902"/>
      <c r="BL902"/>
      <c r="BM902"/>
      <c r="BN902"/>
      <c r="BO902"/>
      <c r="EJ902"/>
    </row>
    <row r="903" spans="12:140" x14ac:dyDescent="0.2">
      <c r="L903"/>
      <c r="M903"/>
      <c r="O903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/>
      <c r="AR903"/>
      <c r="AS903"/>
      <c r="AT903"/>
      <c r="AU903"/>
      <c r="AV903"/>
      <c r="AW903"/>
      <c r="AX903"/>
      <c r="AY903"/>
      <c r="AZ903"/>
      <c r="BA903"/>
      <c r="BB903"/>
      <c r="BC903"/>
      <c r="BD903"/>
      <c r="BE903"/>
      <c r="BF903"/>
      <c r="BG903"/>
      <c r="BH903"/>
      <c r="BI903"/>
      <c r="BJ903"/>
      <c r="BK903"/>
      <c r="BL903"/>
      <c r="BM903"/>
      <c r="BN903"/>
      <c r="BO903"/>
      <c r="EJ903"/>
    </row>
    <row r="904" spans="12:140" x14ac:dyDescent="0.2">
      <c r="L904"/>
      <c r="M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  <c r="BI904"/>
      <c r="BJ904"/>
      <c r="BK904"/>
      <c r="BL904"/>
      <c r="BM904"/>
      <c r="BN904"/>
      <c r="BO904"/>
      <c r="EJ904"/>
    </row>
    <row r="905" spans="12:140" x14ac:dyDescent="0.2">
      <c r="L905"/>
      <c r="M905"/>
      <c r="O905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/>
      <c r="AR905"/>
      <c r="AS905"/>
      <c r="AT905"/>
      <c r="AU905"/>
      <c r="AV905"/>
      <c r="AW905"/>
      <c r="AX905"/>
      <c r="AY905"/>
      <c r="AZ905"/>
      <c r="BA905"/>
      <c r="BB905"/>
      <c r="BC905"/>
      <c r="BD905"/>
      <c r="BE905"/>
      <c r="BF905"/>
      <c r="BG905"/>
      <c r="BH905"/>
      <c r="BI905"/>
      <c r="BJ905"/>
      <c r="BK905"/>
      <c r="BL905"/>
      <c r="BM905"/>
      <c r="BN905"/>
      <c r="BO905"/>
      <c r="EJ905"/>
    </row>
    <row r="906" spans="12:140" x14ac:dyDescent="0.2">
      <c r="L906"/>
      <c r="M906"/>
      <c r="O906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/>
      <c r="AR906"/>
      <c r="AS906"/>
      <c r="AT906"/>
      <c r="AU906"/>
      <c r="AV906"/>
      <c r="AW906"/>
      <c r="AX906"/>
      <c r="AY906"/>
      <c r="AZ906"/>
      <c r="BA906"/>
      <c r="BB906"/>
      <c r="BC906"/>
      <c r="BD906"/>
      <c r="BE906"/>
      <c r="BF906"/>
      <c r="BG906"/>
      <c r="BH906"/>
      <c r="BI906"/>
      <c r="BJ906"/>
      <c r="BK906"/>
      <c r="BL906"/>
      <c r="BM906"/>
      <c r="BN906"/>
      <c r="BO906"/>
      <c r="EJ906"/>
    </row>
    <row r="907" spans="12:140" x14ac:dyDescent="0.2">
      <c r="L907"/>
      <c r="M907"/>
      <c r="O907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/>
      <c r="AR907"/>
      <c r="AS907"/>
      <c r="AT907"/>
      <c r="AU907"/>
      <c r="AV907"/>
      <c r="AW907"/>
      <c r="AX907"/>
      <c r="AY907"/>
      <c r="AZ907"/>
      <c r="BA907"/>
      <c r="BB907"/>
      <c r="BC907"/>
      <c r="BD907"/>
      <c r="BE907"/>
      <c r="BF907"/>
      <c r="BG907"/>
      <c r="BH907"/>
      <c r="BI907"/>
      <c r="BJ907"/>
      <c r="BK907"/>
      <c r="BL907"/>
      <c r="BM907"/>
      <c r="BN907"/>
      <c r="BO907"/>
      <c r="EJ907"/>
    </row>
    <row r="908" spans="12:140" x14ac:dyDescent="0.2">
      <c r="L908"/>
      <c r="M908"/>
      <c r="O90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/>
      <c r="AR908"/>
      <c r="AS908"/>
      <c r="AT908"/>
      <c r="AU908"/>
      <c r="AV908"/>
      <c r="AW908"/>
      <c r="AX908"/>
      <c r="AY908"/>
      <c r="AZ908"/>
      <c r="BA908"/>
      <c r="BB908"/>
      <c r="BC908"/>
      <c r="BD908"/>
      <c r="BE908"/>
      <c r="BF908"/>
      <c r="BG908"/>
      <c r="BH908"/>
      <c r="BI908"/>
      <c r="BJ908"/>
      <c r="BK908"/>
      <c r="BL908"/>
      <c r="BM908"/>
      <c r="BN908"/>
      <c r="BO908"/>
      <c r="EJ908"/>
    </row>
    <row r="909" spans="12:140" x14ac:dyDescent="0.2">
      <c r="L909"/>
      <c r="M909"/>
      <c r="O909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/>
      <c r="AR909"/>
      <c r="AS909"/>
      <c r="AT909"/>
      <c r="AU909"/>
      <c r="AV909"/>
      <c r="AW909"/>
      <c r="AX909"/>
      <c r="AY909"/>
      <c r="AZ909"/>
      <c r="BA909"/>
      <c r="BB909"/>
      <c r="BC909"/>
      <c r="BD909"/>
      <c r="BE909"/>
      <c r="BF909"/>
      <c r="BG909"/>
      <c r="BH909"/>
      <c r="BI909"/>
      <c r="BJ909"/>
      <c r="BK909"/>
      <c r="BL909"/>
      <c r="BM909"/>
      <c r="BN909"/>
      <c r="BO909"/>
      <c r="EJ909"/>
    </row>
    <row r="910" spans="12:140" x14ac:dyDescent="0.2">
      <c r="L910"/>
      <c r="M910"/>
      <c r="O910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/>
      <c r="AR910"/>
      <c r="AS910"/>
      <c r="AT910"/>
      <c r="AU910"/>
      <c r="AV910"/>
      <c r="AW910"/>
      <c r="AX910"/>
      <c r="AY910"/>
      <c r="AZ910"/>
      <c r="BA910"/>
      <c r="BB910"/>
      <c r="BC910"/>
      <c r="BD910"/>
      <c r="BE910"/>
      <c r="BF910"/>
      <c r="BG910"/>
      <c r="BH910"/>
      <c r="BI910"/>
      <c r="BJ910"/>
      <c r="BK910"/>
      <c r="BL910"/>
      <c r="BM910"/>
      <c r="BN910"/>
      <c r="BO910"/>
      <c r="EJ910"/>
    </row>
    <row r="911" spans="12:140" x14ac:dyDescent="0.2">
      <c r="L911"/>
      <c r="M911"/>
      <c r="O911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/>
      <c r="AR911"/>
      <c r="AS911"/>
      <c r="AT911"/>
      <c r="AU911"/>
      <c r="AV911"/>
      <c r="AW911"/>
      <c r="AX911"/>
      <c r="AY911"/>
      <c r="AZ911"/>
      <c r="BA911"/>
      <c r="BB911"/>
      <c r="BC911"/>
      <c r="BD911"/>
      <c r="BE911"/>
      <c r="BF911"/>
      <c r="BG911"/>
      <c r="BH911"/>
      <c r="BI911"/>
      <c r="BJ911"/>
      <c r="BK911"/>
      <c r="BL911"/>
      <c r="BM911"/>
      <c r="BN911"/>
      <c r="BO911"/>
      <c r="EJ911"/>
    </row>
    <row r="912" spans="12:140" x14ac:dyDescent="0.2">
      <c r="L912"/>
      <c r="M912"/>
      <c r="O912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/>
      <c r="AR912"/>
      <c r="AS912"/>
      <c r="AT912"/>
      <c r="AU912"/>
      <c r="AV912"/>
      <c r="AW912"/>
      <c r="AX912"/>
      <c r="AY912"/>
      <c r="AZ912"/>
      <c r="BA912"/>
      <c r="BB912"/>
      <c r="BC912"/>
      <c r="BD912"/>
      <c r="BE912"/>
      <c r="BF912"/>
      <c r="BG912"/>
      <c r="BH912"/>
      <c r="BI912"/>
      <c r="BJ912"/>
      <c r="BK912"/>
      <c r="BL912"/>
      <c r="BM912"/>
      <c r="BN912"/>
      <c r="BO912"/>
      <c r="EJ912"/>
    </row>
    <row r="913" spans="12:140" x14ac:dyDescent="0.2">
      <c r="L913"/>
      <c r="M913"/>
      <c r="O913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/>
      <c r="AR913"/>
      <c r="AS913"/>
      <c r="AT913"/>
      <c r="AU913"/>
      <c r="AV913"/>
      <c r="AW913"/>
      <c r="AX913"/>
      <c r="AY913"/>
      <c r="AZ913"/>
      <c r="BA913"/>
      <c r="BB913"/>
      <c r="BC913"/>
      <c r="BD913"/>
      <c r="BE913"/>
      <c r="BF913"/>
      <c r="BG913"/>
      <c r="BH913"/>
      <c r="BI913"/>
      <c r="BJ913"/>
      <c r="BK913"/>
      <c r="BL913"/>
      <c r="BM913"/>
      <c r="BN913"/>
      <c r="BO913"/>
      <c r="EJ913"/>
    </row>
    <row r="914" spans="12:140" x14ac:dyDescent="0.2">
      <c r="L914"/>
      <c r="M914"/>
      <c r="O914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/>
      <c r="AR914"/>
      <c r="AS914"/>
      <c r="AT914"/>
      <c r="AU914"/>
      <c r="AV914"/>
      <c r="AW914"/>
      <c r="AX914"/>
      <c r="AY914"/>
      <c r="AZ914"/>
      <c r="BA914"/>
      <c r="BB914"/>
      <c r="BC914"/>
      <c r="BD914"/>
      <c r="BE914"/>
      <c r="BF914"/>
      <c r="BG914"/>
      <c r="BH914"/>
      <c r="BI914"/>
      <c r="BJ914"/>
      <c r="BK914"/>
      <c r="BL914"/>
      <c r="BM914"/>
      <c r="BN914"/>
      <c r="BO914"/>
      <c r="EJ914"/>
    </row>
    <row r="915" spans="12:140" x14ac:dyDescent="0.2">
      <c r="L915"/>
      <c r="M915"/>
      <c r="O915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/>
      <c r="AR915"/>
      <c r="AS915"/>
      <c r="AT915"/>
      <c r="AU915"/>
      <c r="AV915"/>
      <c r="AW915"/>
      <c r="AX915"/>
      <c r="AY915"/>
      <c r="AZ915"/>
      <c r="BA915"/>
      <c r="BB915"/>
      <c r="BC915"/>
      <c r="BD915"/>
      <c r="BE915"/>
      <c r="BF915"/>
      <c r="BG915"/>
      <c r="BH915"/>
      <c r="BI915"/>
      <c r="BJ915"/>
      <c r="BK915"/>
      <c r="BL915"/>
      <c r="BM915"/>
      <c r="BN915"/>
      <c r="BO915"/>
      <c r="EJ915"/>
    </row>
    <row r="916" spans="12:140" x14ac:dyDescent="0.2">
      <c r="L916"/>
      <c r="M916"/>
      <c r="O916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/>
      <c r="AR916"/>
      <c r="AS916"/>
      <c r="AT916"/>
      <c r="AU916"/>
      <c r="AV916"/>
      <c r="AW916"/>
      <c r="AX916"/>
      <c r="AY916"/>
      <c r="AZ916"/>
      <c r="BA916"/>
      <c r="BB916"/>
      <c r="BC916"/>
      <c r="BD916"/>
      <c r="BE916"/>
      <c r="BF916"/>
      <c r="BG916"/>
      <c r="BH916"/>
      <c r="BI916"/>
      <c r="BJ916"/>
      <c r="BK916"/>
      <c r="BL916"/>
      <c r="BM916"/>
      <c r="BN916"/>
      <c r="BO916"/>
      <c r="EJ916"/>
    </row>
    <row r="917" spans="12:140" x14ac:dyDescent="0.2">
      <c r="L917"/>
      <c r="M917"/>
      <c r="O917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/>
      <c r="AR917"/>
      <c r="AS917"/>
      <c r="AT917"/>
      <c r="AU917"/>
      <c r="AV917"/>
      <c r="AW917"/>
      <c r="AX917"/>
      <c r="AY917"/>
      <c r="AZ917"/>
      <c r="BA917"/>
      <c r="BB917"/>
      <c r="BC917"/>
      <c r="BD917"/>
      <c r="BE917"/>
      <c r="BF917"/>
      <c r="BG917"/>
      <c r="BH917"/>
      <c r="BI917"/>
      <c r="BJ917"/>
      <c r="BK917"/>
      <c r="BL917"/>
      <c r="BM917"/>
      <c r="BN917"/>
      <c r="BO917"/>
      <c r="EJ917"/>
    </row>
    <row r="918" spans="12:140" x14ac:dyDescent="0.2">
      <c r="L918"/>
      <c r="M918"/>
      <c r="O9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/>
      <c r="AR918"/>
      <c r="AS918"/>
      <c r="AT918"/>
      <c r="AU918"/>
      <c r="AV918"/>
      <c r="AW918"/>
      <c r="AX918"/>
      <c r="AY918"/>
      <c r="AZ918"/>
      <c r="BA918"/>
      <c r="BB918"/>
      <c r="BC918"/>
      <c r="BD918"/>
      <c r="BE918"/>
      <c r="BF918"/>
      <c r="BG918"/>
      <c r="BH918"/>
      <c r="BI918"/>
      <c r="BJ918"/>
      <c r="BK918"/>
      <c r="BL918"/>
      <c r="BM918"/>
      <c r="BN918"/>
      <c r="BO918"/>
      <c r="EJ918"/>
    </row>
    <row r="919" spans="12:140" x14ac:dyDescent="0.2">
      <c r="L919"/>
      <c r="M919"/>
      <c r="O919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/>
      <c r="AR919"/>
      <c r="AS919"/>
      <c r="AT919"/>
      <c r="AU919"/>
      <c r="AV919"/>
      <c r="AW919"/>
      <c r="AX919"/>
      <c r="AY919"/>
      <c r="AZ919"/>
      <c r="BA919"/>
      <c r="BB919"/>
      <c r="BC919"/>
      <c r="BD919"/>
      <c r="BE919"/>
      <c r="BF919"/>
      <c r="BG919"/>
      <c r="BH919"/>
      <c r="BI919"/>
      <c r="BJ919"/>
      <c r="BK919"/>
      <c r="BL919"/>
      <c r="BM919"/>
      <c r="BN919"/>
      <c r="BO919"/>
      <c r="EJ919"/>
    </row>
    <row r="920" spans="12:140" x14ac:dyDescent="0.2">
      <c r="L920"/>
      <c r="M920"/>
      <c r="O920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/>
      <c r="AR920"/>
      <c r="AS920"/>
      <c r="AT920"/>
      <c r="AU920"/>
      <c r="AV920"/>
      <c r="AW920"/>
      <c r="AX920"/>
      <c r="AY920"/>
      <c r="AZ920"/>
      <c r="BA920"/>
      <c r="BB920"/>
      <c r="BC920"/>
      <c r="BD920"/>
      <c r="BE920"/>
      <c r="BF920"/>
      <c r="BG920"/>
      <c r="BH920"/>
      <c r="BI920"/>
      <c r="BJ920"/>
      <c r="BK920"/>
      <c r="BL920"/>
      <c r="BM920"/>
      <c r="BN920"/>
      <c r="BO920"/>
      <c r="EJ920"/>
    </row>
    <row r="921" spans="12:140" x14ac:dyDescent="0.2">
      <c r="L921"/>
      <c r="M921"/>
      <c r="O921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/>
      <c r="AR921"/>
      <c r="AS921"/>
      <c r="AT921"/>
      <c r="AU921"/>
      <c r="AV921"/>
      <c r="AW921"/>
      <c r="AX921"/>
      <c r="AY921"/>
      <c r="AZ921"/>
      <c r="BA921"/>
      <c r="BB921"/>
      <c r="BC921"/>
      <c r="BD921"/>
      <c r="BE921"/>
      <c r="BF921"/>
      <c r="BG921"/>
      <c r="BH921"/>
      <c r="BI921"/>
      <c r="BJ921"/>
      <c r="BK921"/>
      <c r="BL921"/>
      <c r="BM921"/>
      <c r="BN921"/>
      <c r="BO921"/>
      <c r="EJ921"/>
    </row>
    <row r="922" spans="12:140" x14ac:dyDescent="0.2">
      <c r="L922"/>
      <c r="M922"/>
      <c r="O922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/>
      <c r="AR922"/>
      <c r="AS922"/>
      <c r="AT922"/>
      <c r="AU922"/>
      <c r="AV922"/>
      <c r="AW922"/>
      <c r="AX922"/>
      <c r="AY922"/>
      <c r="AZ922"/>
      <c r="BA922"/>
      <c r="BB922"/>
      <c r="BC922"/>
      <c r="BD922"/>
      <c r="BE922"/>
      <c r="BF922"/>
      <c r="BG922"/>
      <c r="BH922"/>
      <c r="BI922"/>
      <c r="BJ922"/>
      <c r="BK922"/>
      <c r="BL922"/>
      <c r="BM922"/>
      <c r="BN922"/>
      <c r="BO922"/>
      <c r="EJ922"/>
    </row>
    <row r="923" spans="12:140" x14ac:dyDescent="0.2">
      <c r="L923"/>
      <c r="M923"/>
      <c r="O923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/>
      <c r="AR923"/>
      <c r="AS923"/>
      <c r="AT923"/>
      <c r="AU923"/>
      <c r="AV923"/>
      <c r="AW923"/>
      <c r="AX923"/>
      <c r="AY923"/>
      <c r="AZ923"/>
      <c r="BA923"/>
      <c r="BB923"/>
      <c r="BC923"/>
      <c r="BD923"/>
      <c r="BE923"/>
      <c r="BF923"/>
      <c r="BG923"/>
      <c r="BH923"/>
      <c r="BI923"/>
      <c r="BJ923"/>
      <c r="BK923"/>
      <c r="BL923"/>
      <c r="BM923"/>
      <c r="BN923"/>
      <c r="BO923"/>
      <c r="EJ923"/>
    </row>
    <row r="924" spans="12:140" x14ac:dyDescent="0.2">
      <c r="L924"/>
      <c r="M924"/>
      <c r="O924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/>
      <c r="AR924"/>
      <c r="AS924"/>
      <c r="AT924"/>
      <c r="AU924"/>
      <c r="AV924"/>
      <c r="AW924"/>
      <c r="AX924"/>
      <c r="AY924"/>
      <c r="AZ924"/>
      <c r="BA924"/>
      <c r="BB924"/>
      <c r="BC924"/>
      <c r="BD924"/>
      <c r="BE924"/>
      <c r="BF924"/>
      <c r="BG924"/>
      <c r="BH924"/>
      <c r="BI924"/>
      <c r="BJ924"/>
      <c r="BK924"/>
      <c r="BL924"/>
      <c r="BM924"/>
      <c r="BN924"/>
      <c r="BO924"/>
      <c r="EJ924"/>
    </row>
    <row r="925" spans="12:140" x14ac:dyDescent="0.2">
      <c r="L925"/>
      <c r="M925"/>
      <c r="O925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/>
      <c r="AR925"/>
      <c r="AS925"/>
      <c r="AT925"/>
      <c r="AU925"/>
      <c r="AV925"/>
      <c r="AW925"/>
      <c r="AX925"/>
      <c r="AY925"/>
      <c r="AZ925"/>
      <c r="BA925"/>
      <c r="BB925"/>
      <c r="BC925"/>
      <c r="BD925"/>
      <c r="BE925"/>
      <c r="BF925"/>
      <c r="BG925"/>
      <c r="BH925"/>
      <c r="BI925"/>
      <c r="BJ925"/>
      <c r="BK925"/>
      <c r="BL925"/>
      <c r="BM925"/>
      <c r="BN925"/>
      <c r="BO925"/>
      <c r="EJ925"/>
    </row>
    <row r="926" spans="12:140" x14ac:dyDescent="0.2">
      <c r="L926"/>
      <c r="M926"/>
      <c r="O926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/>
      <c r="AR926"/>
      <c r="AS926"/>
      <c r="AT926"/>
      <c r="AU926"/>
      <c r="AV926"/>
      <c r="AW926"/>
      <c r="AX926"/>
      <c r="AY926"/>
      <c r="AZ926"/>
      <c r="BA926"/>
      <c r="BB926"/>
      <c r="BC926"/>
      <c r="BD926"/>
      <c r="BE926"/>
      <c r="BF926"/>
      <c r="BG926"/>
      <c r="BH926"/>
      <c r="BI926"/>
      <c r="BJ926"/>
      <c r="BK926"/>
      <c r="BL926"/>
      <c r="BM926"/>
      <c r="BN926"/>
      <c r="BO926"/>
      <c r="EJ926"/>
    </row>
    <row r="927" spans="12:140" x14ac:dyDescent="0.2">
      <c r="L927"/>
      <c r="M927"/>
      <c r="O927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/>
      <c r="AR927"/>
      <c r="AS927"/>
      <c r="AT927"/>
      <c r="AU927"/>
      <c r="AV927"/>
      <c r="AW927"/>
      <c r="AX927"/>
      <c r="AY927"/>
      <c r="AZ927"/>
      <c r="BA927"/>
      <c r="BB927"/>
      <c r="BC927"/>
      <c r="BD927"/>
      <c r="BE927"/>
      <c r="BF927"/>
      <c r="BG927"/>
      <c r="BH927"/>
      <c r="BI927"/>
      <c r="BJ927"/>
      <c r="BK927"/>
      <c r="BL927"/>
      <c r="BM927"/>
      <c r="BN927"/>
      <c r="BO927"/>
      <c r="EJ927"/>
    </row>
    <row r="928" spans="12:140" x14ac:dyDescent="0.2">
      <c r="L928"/>
      <c r="M928"/>
      <c r="O92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/>
      <c r="AR928"/>
      <c r="AS928"/>
      <c r="AT928"/>
      <c r="AU928"/>
      <c r="AV928"/>
      <c r="AW928"/>
      <c r="AX928"/>
      <c r="AY928"/>
      <c r="AZ928"/>
      <c r="BA928"/>
      <c r="BB928"/>
      <c r="BC928"/>
      <c r="BD928"/>
      <c r="BE928"/>
      <c r="BF928"/>
      <c r="BG928"/>
      <c r="BH928"/>
      <c r="BI928"/>
      <c r="BJ928"/>
      <c r="BK928"/>
      <c r="BL928"/>
      <c r="BM928"/>
      <c r="BN928"/>
      <c r="BO928"/>
      <c r="EJ928"/>
    </row>
    <row r="929" spans="12:140" x14ac:dyDescent="0.2">
      <c r="L929"/>
      <c r="M929"/>
      <c r="O929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/>
      <c r="AR929"/>
      <c r="AS929"/>
      <c r="AT929"/>
      <c r="AU929"/>
      <c r="AV929"/>
      <c r="AW929"/>
      <c r="AX929"/>
      <c r="AY929"/>
      <c r="AZ929"/>
      <c r="BA929"/>
      <c r="BB929"/>
      <c r="BC929"/>
      <c r="BD929"/>
      <c r="BE929"/>
      <c r="BF929"/>
      <c r="BG929"/>
      <c r="BH929"/>
      <c r="BI929"/>
      <c r="BJ929"/>
      <c r="BK929"/>
      <c r="BL929"/>
      <c r="BM929"/>
      <c r="BN929"/>
      <c r="BO929"/>
      <c r="EJ929"/>
    </row>
    <row r="930" spans="12:140" x14ac:dyDescent="0.2">
      <c r="L930"/>
      <c r="M930"/>
      <c r="O930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/>
      <c r="AR930"/>
      <c r="AS930"/>
      <c r="AT930"/>
      <c r="AU930"/>
      <c r="AV930"/>
      <c r="AW930"/>
      <c r="AX930"/>
      <c r="AY930"/>
      <c r="AZ930"/>
      <c r="BA930"/>
      <c r="BB930"/>
      <c r="BC930"/>
      <c r="BD930"/>
      <c r="BE930"/>
      <c r="BF930"/>
      <c r="BG930"/>
      <c r="BH930"/>
      <c r="BI930"/>
      <c r="BJ930"/>
      <c r="BK930"/>
      <c r="BL930"/>
      <c r="BM930"/>
      <c r="BN930"/>
      <c r="BO930"/>
      <c r="EJ930"/>
    </row>
    <row r="931" spans="12:140" x14ac:dyDescent="0.2">
      <c r="L931"/>
      <c r="M931"/>
      <c r="O931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/>
      <c r="AR931"/>
      <c r="AS931"/>
      <c r="AT931"/>
      <c r="AU931"/>
      <c r="AV931"/>
      <c r="AW931"/>
      <c r="AX931"/>
      <c r="AY931"/>
      <c r="AZ931"/>
      <c r="BA931"/>
      <c r="BB931"/>
      <c r="BC931"/>
      <c r="BD931"/>
      <c r="BE931"/>
      <c r="BF931"/>
      <c r="BG931"/>
      <c r="BH931"/>
      <c r="BI931"/>
      <c r="BJ931"/>
      <c r="BK931"/>
      <c r="BL931"/>
      <c r="BM931"/>
      <c r="BN931"/>
      <c r="BO931"/>
      <c r="EJ931"/>
    </row>
    <row r="932" spans="12:140" x14ac:dyDescent="0.2">
      <c r="L932"/>
      <c r="M932"/>
      <c r="O932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/>
      <c r="AR932"/>
      <c r="AS932"/>
      <c r="AT932"/>
      <c r="AU932"/>
      <c r="AV932"/>
      <c r="AW932"/>
      <c r="AX932"/>
      <c r="AY932"/>
      <c r="AZ932"/>
      <c r="BA932"/>
      <c r="BB932"/>
      <c r="BC932"/>
      <c r="BD932"/>
      <c r="BE932"/>
      <c r="BF932"/>
      <c r="BG932"/>
      <c r="BH932"/>
      <c r="BI932"/>
      <c r="BJ932"/>
      <c r="BK932"/>
      <c r="BL932"/>
      <c r="BM932"/>
      <c r="BN932"/>
      <c r="BO932"/>
      <c r="EJ932"/>
    </row>
    <row r="933" spans="12:140" x14ac:dyDescent="0.2">
      <c r="L933"/>
      <c r="M933"/>
      <c r="O933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/>
      <c r="AR933"/>
      <c r="AS933"/>
      <c r="AT933"/>
      <c r="AU933"/>
      <c r="AV933"/>
      <c r="AW933"/>
      <c r="AX933"/>
      <c r="AY933"/>
      <c r="AZ933"/>
      <c r="BA933"/>
      <c r="BB933"/>
      <c r="BC933"/>
      <c r="BD933"/>
      <c r="BE933"/>
      <c r="BF933"/>
      <c r="BG933"/>
      <c r="BH933"/>
      <c r="BI933"/>
      <c r="BJ933"/>
      <c r="BK933"/>
      <c r="BL933"/>
      <c r="BM933"/>
      <c r="BN933"/>
      <c r="BO933"/>
      <c r="EJ933"/>
    </row>
    <row r="934" spans="12:140" x14ac:dyDescent="0.2">
      <c r="L934"/>
      <c r="M934"/>
      <c r="O934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/>
      <c r="AR934"/>
      <c r="AS934"/>
      <c r="AT934"/>
      <c r="AU934"/>
      <c r="AV934"/>
      <c r="AW934"/>
      <c r="AX934"/>
      <c r="AY934"/>
      <c r="AZ934"/>
      <c r="BA934"/>
      <c r="BB934"/>
      <c r="BC934"/>
      <c r="BD934"/>
      <c r="BE934"/>
      <c r="BF934"/>
      <c r="BG934"/>
      <c r="BH934"/>
      <c r="BI934"/>
      <c r="BJ934"/>
      <c r="BK934"/>
      <c r="BL934"/>
      <c r="BM934"/>
      <c r="BN934"/>
      <c r="BO934"/>
      <c r="EJ934"/>
    </row>
    <row r="935" spans="12:140" x14ac:dyDescent="0.2">
      <c r="L935"/>
      <c r="M935"/>
      <c r="O935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  <c r="AS935"/>
      <c r="AT935"/>
      <c r="AU935"/>
      <c r="AV935"/>
      <c r="AW935"/>
      <c r="AX935"/>
      <c r="AY935"/>
      <c r="AZ935"/>
      <c r="BA935"/>
      <c r="BB935"/>
      <c r="BC935"/>
      <c r="BD935"/>
      <c r="BE935"/>
      <c r="BF935"/>
      <c r="BG935"/>
      <c r="BH935"/>
      <c r="BI935"/>
      <c r="BJ935"/>
      <c r="BK935"/>
      <c r="BL935"/>
      <c r="BM935"/>
      <c r="BN935"/>
      <c r="BO935"/>
      <c r="EJ935"/>
    </row>
    <row r="936" spans="12:140" x14ac:dyDescent="0.2">
      <c r="L936"/>
      <c r="M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  <c r="BI936"/>
      <c r="BJ936"/>
      <c r="BK936"/>
      <c r="BL936"/>
      <c r="BM936"/>
      <c r="BN936"/>
      <c r="BO936"/>
      <c r="EJ936"/>
    </row>
    <row r="937" spans="12:140" x14ac:dyDescent="0.2">
      <c r="L937"/>
      <c r="M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  <c r="BI937"/>
      <c r="BJ937"/>
      <c r="BK937"/>
      <c r="BL937"/>
      <c r="BM937"/>
      <c r="BN937"/>
      <c r="BO937"/>
      <c r="EJ937"/>
    </row>
    <row r="938" spans="12:140" x14ac:dyDescent="0.2">
      <c r="L938"/>
      <c r="M938"/>
      <c r="O93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/>
      <c r="AR938"/>
      <c r="AS938"/>
      <c r="AT938"/>
      <c r="AU938"/>
      <c r="AV938"/>
      <c r="AW938"/>
      <c r="AX938"/>
      <c r="AY938"/>
      <c r="AZ938"/>
      <c r="BA938"/>
      <c r="BB938"/>
      <c r="BC938"/>
      <c r="BD938"/>
      <c r="BE938"/>
      <c r="BF938"/>
      <c r="BG938"/>
      <c r="BH938"/>
      <c r="BI938"/>
      <c r="BJ938"/>
      <c r="BK938"/>
      <c r="BL938"/>
      <c r="BM938"/>
      <c r="BN938"/>
      <c r="BO938"/>
      <c r="EJ938"/>
    </row>
    <row r="939" spans="12:140" x14ac:dyDescent="0.2">
      <c r="L939"/>
      <c r="M939"/>
      <c r="O939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/>
      <c r="AR939"/>
      <c r="AS939"/>
      <c r="AT939"/>
      <c r="AU939"/>
      <c r="AV939"/>
      <c r="AW939"/>
      <c r="AX939"/>
      <c r="AY939"/>
      <c r="AZ939"/>
      <c r="BA939"/>
      <c r="BB939"/>
      <c r="BC939"/>
      <c r="BD939"/>
      <c r="BE939"/>
      <c r="BF939"/>
      <c r="BG939"/>
      <c r="BH939"/>
      <c r="BI939"/>
      <c r="BJ939"/>
      <c r="BK939"/>
      <c r="BL939"/>
      <c r="BM939"/>
      <c r="BN939"/>
      <c r="BO939"/>
      <c r="EJ939"/>
    </row>
    <row r="940" spans="12:140" x14ac:dyDescent="0.2">
      <c r="L940"/>
      <c r="M940"/>
      <c r="O940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/>
      <c r="AR940"/>
      <c r="AS940"/>
      <c r="AT940"/>
      <c r="AU940"/>
      <c r="AV940"/>
      <c r="AW940"/>
      <c r="AX940"/>
      <c r="AY940"/>
      <c r="AZ940"/>
      <c r="BA940"/>
      <c r="BB940"/>
      <c r="BC940"/>
      <c r="BD940"/>
      <c r="BE940"/>
      <c r="BF940"/>
      <c r="BG940"/>
      <c r="BH940"/>
      <c r="BI940"/>
      <c r="BJ940"/>
      <c r="BK940"/>
      <c r="BL940"/>
      <c r="BM940"/>
      <c r="BN940"/>
      <c r="BO940"/>
      <c r="EJ940"/>
    </row>
    <row r="941" spans="12:140" x14ac:dyDescent="0.2">
      <c r="L941"/>
      <c r="M941"/>
      <c r="O941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/>
      <c r="AR941"/>
      <c r="AS941"/>
      <c r="AT941"/>
      <c r="AU941"/>
      <c r="AV941"/>
      <c r="AW941"/>
      <c r="AX941"/>
      <c r="AY941"/>
      <c r="AZ941"/>
      <c r="BA941"/>
      <c r="BB941"/>
      <c r="BC941"/>
      <c r="BD941"/>
      <c r="BE941"/>
      <c r="BF941"/>
      <c r="BG941"/>
      <c r="BH941"/>
      <c r="BI941"/>
      <c r="BJ941"/>
      <c r="BK941"/>
      <c r="BL941"/>
      <c r="BM941"/>
      <c r="BN941"/>
      <c r="BO941"/>
      <c r="EJ941"/>
    </row>
    <row r="942" spans="12:140" x14ac:dyDescent="0.2">
      <c r="L942"/>
      <c r="M942"/>
      <c r="O942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/>
      <c r="AR942"/>
      <c r="AS942"/>
      <c r="AT942"/>
      <c r="AU942"/>
      <c r="AV942"/>
      <c r="AW942"/>
      <c r="AX942"/>
      <c r="AY942"/>
      <c r="AZ942"/>
      <c r="BA942"/>
      <c r="BB942"/>
      <c r="BC942"/>
      <c r="BD942"/>
      <c r="BE942"/>
      <c r="BF942"/>
      <c r="BG942"/>
      <c r="BH942"/>
      <c r="BI942"/>
      <c r="BJ942"/>
      <c r="BK942"/>
      <c r="BL942"/>
      <c r="BM942"/>
      <c r="BN942"/>
      <c r="BO942"/>
      <c r="EJ942"/>
    </row>
    <row r="943" spans="12:140" x14ac:dyDescent="0.2">
      <c r="L943"/>
      <c r="M943"/>
      <c r="O943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/>
      <c r="AR943"/>
      <c r="AS943"/>
      <c r="AT943"/>
      <c r="AU943"/>
      <c r="AV943"/>
      <c r="AW943"/>
      <c r="AX943"/>
      <c r="AY943"/>
      <c r="AZ943"/>
      <c r="BA943"/>
      <c r="BB943"/>
      <c r="BC943"/>
      <c r="BD943"/>
      <c r="BE943"/>
      <c r="BF943"/>
      <c r="BG943"/>
      <c r="BH943"/>
      <c r="BI943"/>
      <c r="BJ943"/>
      <c r="BK943"/>
      <c r="BL943"/>
      <c r="BM943"/>
      <c r="BN943"/>
      <c r="BO943"/>
      <c r="EJ943"/>
    </row>
    <row r="944" spans="12:140" x14ac:dyDescent="0.2">
      <c r="L944"/>
      <c r="M944"/>
      <c r="O944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/>
      <c r="AR944"/>
      <c r="AS944"/>
      <c r="AT944"/>
      <c r="AU944"/>
      <c r="AV944"/>
      <c r="AW944"/>
      <c r="AX944"/>
      <c r="AY944"/>
      <c r="AZ944"/>
      <c r="BA944"/>
      <c r="BB944"/>
      <c r="BC944"/>
      <c r="BD944"/>
      <c r="BE944"/>
      <c r="BF944"/>
      <c r="BG944"/>
      <c r="BH944"/>
      <c r="BI944"/>
      <c r="BJ944"/>
      <c r="BK944"/>
      <c r="BL944"/>
      <c r="BM944"/>
      <c r="BN944"/>
      <c r="BO944"/>
      <c r="EJ944"/>
    </row>
    <row r="945" spans="12:140" x14ac:dyDescent="0.2">
      <c r="L945"/>
      <c r="M945"/>
      <c r="O945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/>
      <c r="AR945"/>
      <c r="AS945"/>
      <c r="AT945"/>
      <c r="AU945"/>
      <c r="AV945"/>
      <c r="AW945"/>
      <c r="AX945"/>
      <c r="AY945"/>
      <c r="AZ945"/>
      <c r="BA945"/>
      <c r="BB945"/>
      <c r="BC945"/>
      <c r="BD945"/>
      <c r="BE945"/>
      <c r="BF945"/>
      <c r="BG945"/>
      <c r="BH945"/>
      <c r="BI945"/>
      <c r="BJ945"/>
      <c r="BK945"/>
      <c r="BL945"/>
      <c r="BM945"/>
      <c r="BN945"/>
      <c r="BO945"/>
      <c r="EJ945"/>
    </row>
    <row r="946" spans="12:140" x14ac:dyDescent="0.2">
      <c r="L946"/>
      <c r="M946"/>
      <c r="O946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/>
      <c r="AR946"/>
      <c r="AS946"/>
      <c r="AT946"/>
      <c r="AU946"/>
      <c r="AV946"/>
      <c r="AW946"/>
      <c r="AX946"/>
      <c r="AY946"/>
      <c r="AZ946"/>
      <c r="BA946"/>
      <c r="BB946"/>
      <c r="BC946"/>
      <c r="BD946"/>
      <c r="BE946"/>
      <c r="BF946"/>
      <c r="BG946"/>
      <c r="BH946"/>
      <c r="BI946"/>
      <c r="BJ946"/>
      <c r="BK946"/>
      <c r="BL946"/>
      <c r="BM946"/>
      <c r="BN946"/>
      <c r="BO946"/>
      <c r="EJ946"/>
    </row>
    <row r="947" spans="12:140" x14ac:dyDescent="0.2">
      <c r="L947"/>
      <c r="M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  <c r="BI947"/>
      <c r="BJ947"/>
      <c r="BK947"/>
      <c r="BL947"/>
      <c r="BM947"/>
      <c r="BN947"/>
      <c r="BO947"/>
      <c r="EJ947"/>
    </row>
    <row r="948" spans="12:140" x14ac:dyDescent="0.2">
      <c r="L948"/>
      <c r="M948"/>
      <c r="O94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/>
      <c r="AR948"/>
      <c r="AS948"/>
      <c r="AT948"/>
      <c r="AU948"/>
      <c r="AV948"/>
      <c r="AW948"/>
      <c r="AX948"/>
      <c r="AY948"/>
      <c r="AZ948"/>
      <c r="BA948"/>
      <c r="BB948"/>
      <c r="BC948"/>
      <c r="BD948"/>
      <c r="BE948"/>
      <c r="BF948"/>
      <c r="BG948"/>
      <c r="BH948"/>
      <c r="BI948"/>
      <c r="BJ948"/>
      <c r="BK948"/>
      <c r="BL948"/>
      <c r="BM948"/>
      <c r="BN948"/>
      <c r="BO948"/>
      <c r="EJ948"/>
    </row>
    <row r="949" spans="12:140" x14ac:dyDescent="0.2">
      <c r="L949"/>
      <c r="M949"/>
      <c r="O949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/>
      <c r="AR949"/>
      <c r="AS949"/>
      <c r="AT949"/>
      <c r="AU949"/>
      <c r="AV949"/>
      <c r="AW949"/>
      <c r="AX949"/>
      <c r="AY949"/>
      <c r="AZ949"/>
      <c r="BA949"/>
      <c r="BB949"/>
      <c r="BC949"/>
      <c r="BD949"/>
      <c r="BE949"/>
      <c r="BF949"/>
      <c r="BG949"/>
      <c r="BH949"/>
      <c r="BI949"/>
      <c r="BJ949"/>
      <c r="BK949"/>
      <c r="BL949"/>
      <c r="BM949"/>
      <c r="BN949"/>
      <c r="BO949"/>
      <c r="EJ949"/>
    </row>
    <row r="950" spans="12:140" x14ac:dyDescent="0.2">
      <c r="L950"/>
      <c r="M950"/>
      <c r="O950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/>
      <c r="AR950"/>
      <c r="AS950"/>
      <c r="AT950"/>
      <c r="AU950"/>
      <c r="AV950"/>
      <c r="AW950"/>
      <c r="AX950"/>
      <c r="AY950"/>
      <c r="AZ950"/>
      <c r="BA950"/>
      <c r="BB950"/>
      <c r="BC950"/>
      <c r="BD950"/>
      <c r="BE950"/>
      <c r="BF950"/>
      <c r="BG950"/>
      <c r="BH950"/>
      <c r="BI950"/>
      <c r="BJ950"/>
      <c r="BK950"/>
      <c r="BL950"/>
      <c r="BM950"/>
      <c r="BN950"/>
      <c r="BO950"/>
      <c r="EJ950"/>
    </row>
    <row r="951" spans="12:140" x14ac:dyDescent="0.2">
      <c r="L951"/>
      <c r="M951"/>
      <c r="O951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/>
      <c r="AR951"/>
      <c r="AS951"/>
      <c r="AT951"/>
      <c r="AU951"/>
      <c r="AV951"/>
      <c r="AW951"/>
      <c r="AX951"/>
      <c r="AY951"/>
      <c r="AZ951"/>
      <c r="BA951"/>
      <c r="BB951"/>
      <c r="BC951"/>
      <c r="BD951"/>
      <c r="BE951"/>
      <c r="BF951"/>
      <c r="BG951"/>
      <c r="BH951"/>
      <c r="BI951"/>
      <c r="BJ951"/>
      <c r="BK951"/>
      <c r="BL951"/>
      <c r="BM951"/>
      <c r="BN951"/>
      <c r="BO951"/>
      <c r="EJ951"/>
    </row>
    <row r="952" spans="12:140" x14ac:dyDescent="0.2">
      <c r="L952"/>
      <c r="M952"/>
      <c r="O952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  <c r="AS952"/>
      <c r="AT952"/>
      <c r="AU952"/>
      <c r="AV952"/>
      <c r="AW952"/>
      <c r="AX952"/>
      <c r="AY952"/>
      <c r="AZ952"/>
      <c r="BA952"/>
      <c r="BB952"/>
      <c r="BC952"/>
      <c r="BD952"/>
      <c r="BE952"/>
      <c r="BF952"/>
      <c r="BG952"/>
      <c r="BH952"/>
      <c r="BI952"/>
      <c r="BJ952"/>
      <c r="BK952"/>
      <c r="BL952"/>
      <c r="BM952"/>
      <c r="BN952"/>
      <c r="BO952"/>
      <c r="EJ952"/>
    </row>
    <row r="953" spans="12:140" x14ac:dyDescent="0.2">
      <c r="L953"/>
      <c r="M953"/>
      <c r="O953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/>
      <c r="AR953"/>
      <c r="AS953"/>
      <c r="AT953"/>
      <c r="AU953"/>
      <c r="AV953"/>
      <c r="AW953"/>
      <c r="AX953"/>
      <c r="AY953"/>
      <c r="AZ953"/>
      <c r="BA953"/>
      <c r="BB953"/>
      <c r="BC953"/>
      <c r="BD953"/>
      <c r="BE953"/>
      <c r="BF953"/>
      <c r="BG953"/>
      <c r="BH953"/>
      <c r="BI953"/>
      <c r="BJ953"/>
      <c r="BK953"/>
      <c r="BL953"/>
      <c r="BM953"/>
      <c r="BN953"/>
      <c r="BO953"/>
      <c r="EJ953"/>
    </row>
    <row r="954" spans="12:140" x14ac:dyDescent="0.2">
      <c r="L954"/>
      <c r="M954"/>
      <c r="O954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/>
      <c r="AR954"/>
      <c r="AS954"/>
      <c r="AT954"/>
      <c r="AU954"/>
      <c r="AV954"/>
      <c r="AW954"/>
      <c r="AX954"/>
      <c r="AY954"/>
      <c r="AZ954"/>
      <c r="BA954"/>
      <c r="BB954"/>
      <c r="BC954"/>
      <c r="BD954"/>
      <c r="BE954"/>
      <c r="BF954"/>
      <c r="BG954"/>
      <c r="BH954"/>
      <c r="BI954"/>
      <c r="BJ954"/>
      <c r="BK954"/>
      <c r="BL954"/>
      <c r="BM954"/>
      <c r="BN954"/>
      <c r="BO954"/>
      <c r="EJ954"/>
    </row>
    <row r="955" spans="12:140" x14ac:dyDescent="0.2">
      <c r="L955"/>
      <c r="M955"/>
      <c r="O955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  <c r="BE955"/>
      <c r="BF955"/>
      <c r="BG955"/>
      <c r="BH955"/>
      <c r="BI955"/>
      <c r="BJ955"/>
      <c r="BK955"/>
      <c r="BL955"/>
      <c r="BM955"/>
      <c r="BN955"/>
      <c r="BO955"/>
      <c r="EJ955"/>
    </row>
    <row r="956" spans="12:140" x14ac:dyDescent="0.2">
      <c r="L956"/>
      <c r="M956"/>
      <c r="O956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/>
      <c r="AR956"/>
      <c r="AS956"/>
      <c r="AT956"/>
      <c r="AU956"/>
      <c r="AV956"/>
      <c r="AW956"/>
      <c r="AX956"/>
      <c r="AY956"/>
      <c r="AZ956"/>
      <c r="BA956"/>
      <c r="BB956"/>
      <c r="BC956"/>
      <c r="BD956"/>
      <c r="BE956"/>
      <c r="BF956"/>
      <c r="BG956"/>
      <c r="BH956"/>
      <c r="BI956"/>
      <c r="BJ956"/>
      <c r="BK956"/>
      <c r="BL956"/>
      <c r="BM956"/>
      <c r="BN956"/>
      <c r="BO956"/>
      <c r="EJ956"/>
    </row>
    <row r="957" spans="12:140" x14ac:dyDescent="0.2">
      <c r="L957"/>
      <c r="M957"/>
      <c r="O957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/>
      <c r="AR957"/>
      <c r="AS957"/>
      <c r="AT957"/>
      <c r="AU957"/>
      <c r="AV957"/>
      <c r="AW957"/>
      <c r="AX957"/>
      <c r="AY957"/>
      <c r="AZ957"/>
      <c r="BA957"/>
      <c r="BB957"/>
      <c r="BC957"/>
      <c r="BD957"/>
      <c r="BE957"/>
      <c r="BF957"/>
      <c r="BG957"/>
      <c r="BH957"/>
      <c r="BI957"/>
      <c r="BJ957"/>
      <c r="BK957"/>
      <c r="BL957"/>
      <c r="BM957"/>
      <c r="BN957"/>
      <c r="BO957"/>
      <c r="EJ957"/>
    </row>
    <row r="958" spans="12:140" x14ac:dyDescent="0.2">
      <c r="L958"/>
      <c r="M958"/>
      <c r="O95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/>
      <c r="AR958"/>
      <c r="AS958"/>
      <c r="AT958"/>
      <c r="AU958"/>
      <c r="AV958"/>
      <c r="AW958"/>
      <c r="AX958"/>
      <c r="AY958"/>
      <c r="AZ958"/>
      <c r="BA958"/>
      <c r="BB958"/>
      <c r="BC958"/>
      <c r="BD958"/>
      <c r="BE958"/>
      <c r="BF958"/>
      <c r="BG958"/>
      <c r="BH958"/>
      <c r="BI958"/>
      <c r="BJ958"/>
      <c r="BK958"/>
      <c r="BL958"/>
      <c r="BM958"/>
      <c r="BN958"/>
      <c r="BO958"/>
      <c r="EJ958"/>
    </row>
    <row r="959" spans="12:140" x14ac:dyDescent="0.2">
      <c r="L959"/>
      <c r="M959"/>
      <c r="O959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/>
      <c r="AR959"/>
      <c r="AS959"/>
      <c r="AT959"/>
      <c r="AU959"/>
      <c r="AV959"/>
      <c r="AW959"/>
      <c r="AX959"/>
      <c r="AY959"/>
      <c r="AZ959"/>
      <c r="BA959"/>
      <c r="BB959"/>
      <c r="BC959"/>
      <c r="BD959"/>
      <c r="BE959"/>
      <c r="BF959"/>
      <c r="BG959"/>
      <c r="BH959"/>
      <c r="BI959"/>
      <c r="BJ959"/>
      <c r="BK959"/>
      <c r="BL959"/>
      <c r="BM959"/>
      <c r="BN959"/>
      <c r="BO959"/>
      <c r="EJ959"/>
    </row>
    <row r="960" spans="12:140" x14ac:dyDescent="0.2">
      <c r="L960"/>
      <c r="M960"/>
      <c r="O960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/>
      <c r="AR960"/>
      <c r="AS960"/>
      <c r="AT960"/>
      <c r="AU960"/>
      <c r="AV960"/>
      <c r="AW960"/>
      <c r="AX960"/>
      <c r="AY960"/>
      <c r="AZ960"/>
      <c r="BA960"/>
      <c r="BB960"/>
      <c r="BC960"/>
      <c r="BD960"/>
      <c r="BE960"/>
      <c r="BF960"/>
      <c r="BG960"/>
      <c r="BH960"/>
      <c r="BI960"/>
      <c r="BJ960"/>
      <c r="BK960"/>
      <c r="BL960"/>
      <c r="BM960"/>
      <c r="BN960"/>
      <c r="BO960"/>
      <c r="EJ960"/>
    </row>
    <row r="961" spans="12:140" x14ac:dyDescent="0.2">
      <c r="L961"/>
      <c r="M961"/>
      <c r="O961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/>
      <c r="AR961"/>
      <c r="AS961"/>
      <c r="AT961"/>
      <c r="AU961"/>
      <c r="AV961"/>
      <c r="AW961"/>
      <c r="AX961"/>
      <c r="AY961"/>
      <c r="AZ961"/>
      <c r="BA961"/>
      <c r="BB961"/>
      <c r="BC961"/>
      <c r="BD961"/>
      <c r="BE961"/>
      <c r="BF961"/>
      <c r="BG961"/>
      <c r="BH961"/>
      <c r="BI961"/>
      <c r="BJ961"/>
      <c r="BK961"/>
      <c r="BL961"/>
      <c r="BM961"/>
      <c r="BN961"/>
      <c r="BO961"/>
      <c r="EJ961"/>
    </row>
    <row r="962" spans="12:140" x14ac:dyDescent="0.2">
      <c r="L962"/>
      <c r="M962"/>
      <c r="O962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/>
      <c r="AR962"/>
      <c r="AS962"/>
      <c r="AT962"/>
      <c r="AU962"/>
      <c r="AV962"/>
      <c r="AW962"/>
      <c r="AX962"/>
      <c r="AY962"/>
      <c r="AZ962"/>
      <c r="BA962"/>
      <c r="BB962"/>
      <c r="BC962"/>
      <c r="BD962"/>
      <c r="BE962"/>
      <c r="BF962"/>
      <c r="BG962"/>
      <c r="BH962"/>
      <c r="BI962"/>
      <c r="BJ962"/>
      <c r="BK962"/>
      <c r="BL962"/>
      <c r="BM962"/>
      <c r="BN962"/>
      <c r="BO962"/>
      <c r="EJ962"/>
    </row>
    <row r="963" spans="12:140" x14ac:dyDescent="0.2">
      <c r="L963"/>
      <c r="M963"/>
      <c r="O963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  <c r="AS963"/>
      <c r="AT963"/>
      <c r="AU963"/>
      <c r="AV963"/>
      <c r="AW963"/>
      <c r="AX963"/>
      <c r="AY963"/>
      <c r="AZ963"/>
      <c r="BA963"/>
      <c r="BB963"/>
      <c r="BC963"/>
      <c r="BD963"/>
      <c r="BE963"/>
      <c r="BF963"/>
      <c r="BG963"/>
      <c r="BH963"/>
      <c r="BI963"/>
      <c r="BJ963"/>
      <c r="BK963"/>
      <c r="BL963"/>
      <c r="BM963"/>
      <c r="BN963"/>
      <c r="BO963"/>
      <c r="EJ963"/>
    </row>
    <row r="964" spans="12:140" x14ac:dyDescent="0.2">
      <c r="L964"/>
      <c r="M964"/>
      <c r="O964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/>
      <c r="AR964"/>
      <c r="AS964"/>
      <c r="AT964"/>
      <c r="AU964"/>
      <c r="AV964"/>
      <c r="AW964"/>
      <c r="AX964"/>
      <c r="AY964"/>
      <c r="AZ964"/>
      <c r="BA964"/>
      <c r="BB964"/>
      <c r="BC964"/>
      <c r="BD964"/>
      <c r="BE964"/>
      <c r="BF964"/>
      <c r="BG964"/>
      <c r="BH964"/>
      <c r="BI964"/>
      <c r="BJ964"/>
      <c r="BK964"/>
      <c r="BL964"/>
      <c r="BM964"/>
      <c r="BN964"/>
      <c r="BO964"/>
      <c r="EJ964"/>
    </row>
    <row r="965" spans="12:140" x14ac:dyDescent="0.2">
      <c r="L965"/>
      <c r="M965"/>
      <c r="O965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/>
      <c r="AR965"/>
      <c r="AS965"/>
      <c r="AT965"/>
      <c r="AU965"/>
      <c r="AV965"/>
      <c r="AW965"/>
      <c r="AX965"/>
      <c r="AY965"/>
      <c r="AZ965"/>
      <c r="BA965"/>
      <c r="BB965"/>
      <c r="BC965"/>
      <c r="BD965"/>
      <c r="BE965"/>
      <c r="BF965"/>
      <c r="BG965"/>
      <c r="BH965"/>
      <c r="BI965"/>
      <c r="BJ965"/>
      <c r="BK965"/>
      <c r="BL965"/>
      <c r="BM965"/>
      <c r="BN965"/>
      <c r="BO965"/>
      <c r="EJ965"/>
    </row>
    <row r="966" spans="12:140" x14ac:dyDescent="0.2">
      <c r="L966"/>
      <c r="M966"/>
      <c r="O966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/>
      <c r="AR966"/>
      <c r="AS966"/>
      <c r="AT966"/>
      <c r="AU966"/>
      <c r="AV966"/>
      <c r="AW966"/>
      <c r="AX966"/>
      <c r="AY966"/>
      <c r="AZ966"/>
      <c r="BA966"/>
      <c r="BB966"/>
      <c r="BC966"/>
      <c r="BD966"/>
      <c r="BE966"/>
      <c r="BF966"/>
      <c r="BG966"/>
      <c r="BH966"/>
      <c r="BI966"/>
      <c r="BJ966"/>
      <c r="BK966"/>
      <c r="BL966"/>
      <c r="BM966"/>
      <c r="BN966"/>
      <c r="BO966"/>
      <c r="EJ966"/>
    </row>
    <row r="967" spans="12:140" x14ac:dyDescent="0.2">
      <c r="L967"/>
      <c r="M967"/>
      <c r="O967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/>
      <c r="AR967"/>
      <c r="AS967"/>
      <c r="AT967"/>
      <c r="AU967"/>
      <c r="AV967"/>
      <c r="AW967"/>
      <c r="AX967"/>
      <c r="AY967"/>
      <c r="AZ967"/>
      <c r="BA967"/>
      <c r="BB967"/>
      <c r="BC967"/>
      <c r="BD967"/>
      <c r="BE967"/>
      <c r="BF967"/>
      <c r="BG967"/>
      <c r="BH967"/>
      <c r="BI967"/>
      <c r="BJ967"/>
      <c r="BK967"/>
      <c r="BL967"/>
      <c r="BM967"/>
      <c r="BN967"/>
      <c r="BO967"/>
      <c r="EJ967"/>
    </row>
    <row r="968" spans="12:140" x14ac:dyDescent="0.2">
      <c r="L968"/>
      <c r="M968"/>
      <c r="O96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/>
      <c r="AR968"/>
      <c r="AS968"/>
      <c r="AT968"/>
      <c r="AU968"/>
      <c r="AV968"/>
      <c r="AW968"/>
      <c r="AX968"/>
      <c r="AY968"/>
      <c r="AZ968"/>
      <c r="BA968"/>
      <c r="BB968"/>
      <c r="BC968"/>
      <c r="BD968"/>
      <c r="BE968"/>
      <c r="BF968"/>
      <c r="BG968"/>
      <c r="BH968"/>
      <c r="BI968"/>
      <c r="BJ968"/>
      <c r="BK968"/>
      <c r="BL968"/>
      <c r="BM968"/>
      <c r="BN968"/>
      <c r="BO968"/>
      <c r="EJ968"/>
    </row>
    <row r="969" spans="12:140" x14ac:dyDescent="0.2">
      <c r="L969"/>
      <c r="M969"/>
      <c r="O969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/>
      <c r="AR969"/>
      <c r="AS969"/>
      <c r="AT969"/>
      <c r="AU969"/>
      <c r="AV969"/>
      <c r="AW969"/>
      <c r="AX969"/>
      <c r="AY969"/>
      <c r="AZ969"/>
      <c r="BA969"/>
      <c r="BB969"/>
      <c r="BC969"/>
      <c r="BD969"/>
      <c r="BE969"/>
      <c r="BF969"/>
      <c r="BG969"/>
      <c r="BH969"/>
      <c r="BI969"/>
      <c r="BJ969"/>
      <c r="BK969"/>
      <c r="BL969"/>
      <c r="BM969"/>
      <c r="BN969"/>
      <c r="BO969"/>
      <c r="EJ969"/>
    </row>
    <row r="970" spans="12:140" x14ac:dyDescent="0.2">
      <c r="L970"/>
      <c r="M970"/>
      <c r="O970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/>
      <c r="AR970"/>
      <c r="AS970"/>
      <c r="AT970"/>
      <c r="AU970"/>
      <c r="AV970"/>
      <c r="AW970"/>
      <c r="AX970"/>
      <c r="AY970"/>
      <c r="AZ970"/>
      <c r="BA970"/>
      <c r="BB970"/>
      <c r="BC970"/>
      <c r="BD970"/>
      <c r="BE970"/>
      <c r="BF970"/>
      <c r="BG970"/>
      <c r="BH970"/>
      <c r="BI970"/>
      <c r="BJ970"/>
      <c r="BK970"/>
      <c r="BL970"/>
      <c r="BM970"/>
      <c r="BN970"/>
      <c r="BO970"/>
      <c r="EJ970"/>
    </row>
    <row r="971" spans="12:140" x14ac:dyDescent="0.2">
      <c r="L971"/>
      <c r="M971"/>
      <c r="O971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/>
      <c r="AR971"/>
      <c r="AS971"/>
      <c r="AT971"/>
      <c r="AU971"/>
      <c r="AV971"/>
      <c r="AW971"/>
      <c r="AX971"/>
      <c r="AY971"/>
      <c r="AZ971"/>
      <c r="BA971"/>
      <c r="BB971"/>
      <c r="BC971"/>
      <c r="BD971"/>
      <c r="BE971"/>
      <c r="BF971"/>
      <c r="BG971"/>
      <c r="BH971"/>
      <c r="BI971"/>
      <c r="BJ971"/>
      <c r="BK971"/>
      <c r="BL971"/>
      <c r="BM971"/>
      <c r="BN971"/>
      <c r="BO971"/>
      <c r="EJ971"/>
    </row>
    <row r="972" spans="12:140" x14ac:dyDescent="0.2">
      <c r="L972"/>
      <c r="M972"/>
      <c r="O972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  <c r="AS972"/>
      <c r="AT972"/>
      <c r="AU972"/>
      <c r="AV972"/>
      <c r="AW972"/>
      <c r="AX972"/>
      <c r="AY972"/>
      <c r="AZ972"/>
      <c r="BA972"/>
      <c r="BB972"/>
      <c r="BC972"/>
      <c r="BD972"/>
      <c r="BE972"/>
      <c r="BF972"/>
      <c r="BG972"/>
      <c r="BH972"/>
      <c r="BI972"/>
      <c r="BJ972"/>
      <c r="BK972"/>
      <c r="BL972"/>
      <c r="BM972"/>
      <c r="BN972"/>
      <c r="BO972"/>
      <c r="EJ972"/>
    </row>
    <row r="973" spans="12:140" x14ac:dyDescent="0.2">
      <c r="L973"/>
      <c r="M973"/>
      <c r="O973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/>
      <c r="AR973"/>
      <c r="AS973"/>
      <c r="AT973"/>
      <c r="AU973"/>
      <c r="AV973"/>
      <c r="AW973"/>
      <c r="AX973"/>
      <c r="AY973"/>
      <c r="AZ973"/>
      <c r="BA973"/>
      <c r="BB973"/>
      <c r="BC973"/>
      <c r="BD973"/>
      <c r="BE973"/>
      <c r="BF973"/>
      <c r="BG973"/>
      <c r="BH973"/>
      <c r="BI973"/>
      <c r="BJ973"/>
      <c r="BK973"/>
      <c r="BL973"/>
      <c r="BM973"/>
      <c r="BN973"/>
      <c r="BO973"/>
      <c r="EJ973"/>
    </row>
    <row r="974" spans="12:140" x14ac:dyDescent="0.2">
      <c r="L974"/>
      <c r="M974"/>
      <c r="O974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/>
      <c r="AR974"/>
      <c r="AS974"/>
      <c r="AT974"/>
      <c r="AU974"/>
      <c r="AV974"/>
      <c r="AW974"/>
      <c r="AX974"/>
      <c r="AY974"/>
      <c r="AZ974"/>
      <c r="BA974"/>
      <c r="BB974"/>
      <c r="BC974"/>
      <c r="BD974"/>
      <c r="BE974"/>
      <c r="BF974"/>
      <c r="BG974"/>
      <c r="BH974"/>
      <c r="BI974"/>
      <c r="BJ974"/>
      <c r="BK974"/>
      <c r="BL974"/>
      <c r="BM974"/>
      <c r="BN974"/>
      <c r="BO974"/>
      <c r="EJ974"/>
    </row>
    <row r="975" spans="12:140" x14ac:dyDescent="0.2">
      <c r="L975"/>
      <c r="M975"/>
      <c r="O975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/>
      <c r="AR975"/>
      <c r="AS975"/>
      <c r="AT975"/>
      <c r="AU975"/>
      <c r="AV975"/>
      <c r="AW975"/>
      <c r="AX975"/>
      <c r="AY975"/>
      <c r="AZ975"/>
      <c r="BA975"/>
      <c r="BB975"/>
      <c r="BC975"/>
      <c r="BD975"/>
      <c r="BE975"/>
      <c r="BF975"/>
      <c r="BG975"/>
      <c r="BH975"/>
      <c r="BI975"/>
      <c r="BJ975"/>
      <c r="BK975"/>
      <c r="BL975"/>
      <c r="BM975"/>
      <c r="BN975"/>
      <c r="BO975"/>
      <c r="EJ975"/>
    </row>
    <row r="976" spans="12:140" x14ac:dyDescent="0.2">
      <c r="L976"/>
      <c r="M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  <c r="BI976"/>
      <c r="BJ976"/>
      <c r="BK976"/>
      <c r="BL976"/>
      <c r="BM976"/>
      <c r="BN976"/>
      <c r="BO976"/>
      <c r="EJ976"/>
    </row>
    <row r="977" spans="12:140" x14ac:dyDescent="0.2">
      <c r="L977"/>
      <c r="M977"/>
      <c r="O977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/>
      <c r="AR977"/>
      <c r="AS977"/>
      <c r="AT977"/>
      <c r="AU977"/>
      <c r="AV977"/>
      <c r="AW977"/>
      <c r="AX977"/>
      <c r="AY977"/>
      <c r="AZ977"/>
      <c r="BA977"/>
      <c r="BB977"/>
      <c r="BC977"/>
      <c r="BD977"/>
      <c r="BE977"/>
      <c r="BF977"/>
      <c r="BG977"/>
      <c r="BH977"/>
      <c r="BI977"/>
      <c r="BJ977"/>
      <c r="BK977"/>
      <c r="BL977"/>
      <c r="BM977"/>
      <c r="BN977"/>
      <c r="BO977"/>
      <c r="EJ977"/>
    </row>
    <row r="978" spans="12:140" x14ac:dyDescent="0.2">
      <c r="L978"/>
      <c r="M978"/>
      <c r="O97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/>
      <c r="AR978"/>
      <c r="AS978"/>
      <c r="AT978"/>
      <c r="AU978"/>
      <c r="AV978"/>
      <c r="AW978"/>
      <c r="AX978"/>
      <c r="AY978"/>
      <c r="AZ978"/>
      <c r="BA978"/>
      <c r="BB978"/>
      <c r="BC978"/>
      <c r="BD978"/>
      <c r="BE978"/>
      <c r="BF978"/>
      <c r="BG978"/>
      <c r="BH978"/>
      <c r="BI978"/>
      <c r="BJ978"/>
      <c r="BK978"/>
      <c r="BL978"/>
      <c r="BM978"/>
      <c r="BN978"/>
      <c r="BO978"/>
      <c r="EJ978"/>
    </row>
    <row r="979" spans="12:140" x14ac:dyDescent="0.2">
      <c r="L979"/>
      <c r="M979"/>
      <c r="O979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/>
      <c r="AR979"/>
      <c r="AS979"/>
      <c r="AT979"/>
      <c r="AU979"/>
      <c r="AV979"/>
      <c r="AW979"/>
      <c r="AX979"/>
      <c r="AY979"/>
      <c r="AZ979"/>
      <c r="BA979"/>
      <c r="BB979"/>
      <c r="BC979"/>
      <c r="BD979"/>
      <c r="BE979"/>
      <c r="BF979"/>
      <c r="BG979"/>
      <c r="BH979"/>
      <c r="BI979"/>
      <c r="BJ979"/>
      <c r="BK979"/>
      <c r="BL979"/>
      <c r="BM979"/>
      <c r="BN979"/>
      <c r="BO979"/>
      <c r="EJ979"/>
    </row>
    <row r="980" spans="12:140" x14ac:dyDescent="0.2">
      <c r="L980"/>
      <c r="M980"/>
      <c r="O980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/>
      <c r="AR980"/>
      <c r="AS980"/>
      <c r="AT980"/>
      <c r="AU980"/>
      <c r="AV980"/>
      <c r="AW980"/>
      <c r="AX980"/>
      <c r="AY980"/>
      <c r="AZ980"/>
      <c r="BA980"/>
      <c r="BB980"/>
      <c r="BC980"/>
      <c r="BD980"/>
      <c r="BE980"/>
      <c r="BF980"/>
      <c r="BG980"/>
      <c r="BH980"/>
      <c r="BI980"/>
      <c r="BJ980"/>
      <c r="BK980"/>
      <c r="BL980"/>
      <c r="BM980"/>
      <c r="BN980"/>
      <c r="BO980"/>
      <c r="EJ980"/>
    </row>
    <row r="981" spans="12:140" x14ac:dyDescent="0.2">
      <c r="L981"/>
      <c r="M981"/>
      <c r="O981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/>
      <c r="AR981"/>
      <c r="AS981"/>
      <c r="AT981"/>
      <c r="AU981"/>
      <c r="AV981"/>
      <c r="AW981"/>
      <c r="AX981"/>
      <c r="AY981"/>
      <c r="AZ981"/>
      <c r="BA981"/>
      <c r="BB981"/>
      <c r="BC981"/>
      <c r="BD981"/>
      <c r="BE981"/>
      <c r="BF981"/>
      <c r="BG981"/>
      <c r="BH981"/>
      <c r="BI981"/>
      <c r="BJ981"/>
      <c r="BK981"/>
      <c r="BL981"/>
      <c r="BM981"/>
      <c r="BN981"/>
      <c r="BO981"/>
      <c r="EJ981"/>
    </row>
    <row r="982" spans="12:140" x14ac:dyDescent="0.2">
      <c r="L982"/>
      <c r="M982"/>
      <c r="O982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/>
      <c r="AR982"/>
      <c r="AS982"/>
      <c r="AT982"/>
      <c r="AU982"/>
      <c r="AV982"/>
      <c r="AW982"/>
      <c r="AX982"/>
      <c r="AY982"/>
      <c r="AZ982"/>
      <c r="BA982"/>
      <c r="BB982"/>
      <c r="BC982"/>
      <c r="BD982"/>
      <c r="BE982"/>
      <c r="BF982"/>
      <c r="BG982"/>
      <c r="BH982"/>
      <c r="BI982"/>
      <c r="BJ982"/>
      <c r="BK982"/>
      <c r="BL982"/>
      <c r="BM982"/>
      <c r="BN982"/>
      <c r="BO982"/>
      <c r="EJ982"/>
    </row>
    <row r="983" spans="12:140" x14ac:dyDescent="0.2">
      <c r="L983"/>
      <c r="M983"/>
      <c r="O983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/>
      <c r="AR983"/>
      <c r="AS983"/>
      <c r="AT983"/>
      <c r="AU983"/>
      <c r="AV983"/>
      <c r="AW983"/>
      <c r="AX983"/>
      <c r="AY983"/>
      <c r="AZ983"/>
      <c r="BA983"/>
      <c r="BB983"/>
      <c r="BC983"/>
      <c r="BD983"/>
      <c r="BE983"/>
      <c r="BF983"/>
      <c r="BG983"/>
      <c r="BH983"/>
      <c r="BI983"/>
      <c r="BJ983"/>
      <c r="BK983"/>
      <c r="BL983"/>
      <c r="BM983"/>
      <c r="BN983"/>
      <c r="BO983"/>
      <c r="EJ983"/>
    </row>
    <row r="984" spans="12:140" x14ac:dyDescent="0.2">
      <c r="L984"/>
      <c r="M984"/>
      <c r="O984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/>
      <c r="AR984"/>
      <c r="AS984"/>
      <c r="AT984"/>
      <c r="AU984"/>
      <c r="AV984"/>
      <c r="AW984"/>
      <c r="AX984"/>
      <c r="AY984"/>
      <c r="AZ984"/>
      <c r="BA984"/>
      <c r="BB984"/>
      <c r="BC984"/>
      <c r="BD984"/>
      <c r="BE984"/>
      <c r="BF984"/>
      <c r="BG984"/>
      <c r="BH984"/>
      <c r="BI984"/>
      <c r="BJ984"/>
      <c r="BK984"/>
      <c r="BL984"/>
      <c r="BM984"/>
      <c r="BN984"/>
      <c r="BO984"/>
      <c r="EJ984"/>
    </row>
    <row r="985" spans="12:140" x14ac:dyDescent="0.2">
      <c r="L985"/>
      <c r="M985"/>
      <c r="O985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/>
      <c r="AR985"/>
      <c r="AS985"/>
      <c r="AT985"/>
      <c r="AU985"/>
      <c r="AV985"/>
      <c r="AW985"/>
      <c r="AX985"/>
      <c r="AY985"/>
      <c r="AZ985"/>
      <c r="BA985"/>
      <c r="BB985"/>
      <c r="BC985"/>
      <c r="BD985"/>
      <c r="BE985"/>
      <c r="BF985"/>
      <c r="BG985"/>
      <c r="BH985"/>
      <c r="BI985"/>
      <c r="BJ985"/>
      <c r="BK985"/>
      <c r="BL985"/>
      <c r="BM985"/>
      <c r="BN985"/>
      <c r="BO985"/>
      <c r="EJ985"/>
    </row>
    <row r="986" spans="12:140" x14ac:dyDescent="0.2">
      <c r="L986"/>
      <c r="M986"/>
      <c r="O986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/>
      <c r="AR986"/>
      <c r="AS986"/>
      <c r="AT986"/>
      <c r="AU986"/>
      <c r="AV986"/>
      <c r="AW986"/>
      <c r="AX986"/>
      <c r="AY986"/>
      <c r="AZ986"/>
      <c r="BA986"/>
      <c r="BB986"/>
      <c r="BC986"/>
      <c r="BD986"/>
      <c r="BE986"/>
      <c r="BF986"/>
      <c r="BG986"/>
      <c r="BH986"/>
      <c r="BI986"/>
      <c r="BJ986"/>
      <c r="BK986"/>
      <c r="BL986"/>
      <c r="BM986"/>
      <c r="BN986"/>
      <c r="BO986"/>
      <c r="EJ986"/>
    </row>
    <row r="987" spans="12:140" x14ac:dyDescent="0.2">
      <c r="L987"/>
      <c r="M987"/>
      <c r="O987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/>
      <c r="AR987"/>
      <c r="AS987"/>
      <c r="AT987"/>
      <c r="AU987"/>
      <c r="AV987"/>
      <c r="AW987"/>
      <c r="AX987"/>
      <c r="AY987"/>
      <c r="AZ987"/>
      <c r="BA987"/>
      <c r="BB987"/>
      <c r="BC987"/>
      <c r="BD987"/>
      <c r="BE987"/>
      <c r="BF987"/>
      <c r="BG987"/>
      <c r="BH987"/>
      <c r="BI987"/>
      <c r="BJ987"/>
      <c r="BK987"/>
      <c r="BL987"/>
      <c r="BM987"/>
      <c r="BN987"/>
      <c r="BO987"/>
      <c r="EJ987"/>
    </row>
    <row r="988" spans="12:140" x14ac:dyDescent="0.2">
      <c r="L988"/>
      <c r="M988"/>
      <c r="O98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/>
      <c r="AR988"/>
      <c r="AS988"/>
      <c r="AT988"/>
      <c r="AU988"/>
      <c r="AV988"/>
      <c r="AW988"/>
      <c r="AX988"/>
      <c r="AY988"/>
      <c r="AZ988"/>
      <c r="BA988"/>
      <c r="BB988"/>
      <c r="BC988"/>
      <c r="BD988"/>
      <c r="BE988"/>
      <c r="BF988"/>
      <c r="BG988"/>
      <c r="BH988"/>
      <c r="BI988"/>
      <c r="BJ988"/>
      <c r="BK988"/>
      <c r="BL988"/>
      <c r="BM988"/>
      <c r="BN988"/>
      <c r="BO988"/>
      <c r="EJ988"/>
    </row>
    <row r="989" spans="12:140" x14ac:dyDescent="0.2">
      <c r="L989"/>
      <c r="M989"/>
      <c r="O989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/>
      <c r="AR989"/>
      <c r="AS989"/>
      <c r="AT989"/>
      <c r="AU989"/>
      <c r="AV989"/>
      <c r="AW989"/>
      <c r="AX989"/>
      <c r="AY989"/>
      <c r="AZ989"/>
      <c r="BA989"/>
      <c r="BB989"/>
      <c r="BC989"/>
      <c r="BD989"/>
      <c r="BE989"/>
      <c r="BF989"/>
      <c r="BG989"/>
      <c r="BH989"/>
      <c r="BI989"/>
      <c r="BJ989"/>
      <c r="BK989"/>
      <c r="BL989"/>
      <c r="BM989"/>
      <c r="BN989"/>
      <c r="BO989"/>
      <c r="EJ989"/>
    </row>
    <row r="990" spans="12:140" x14ac:dyDescent="0.2">
      <c r="L990"/>
      <c r="M990"/>
      <c r="O990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/>
      <c r="AR990"/>
      <c r="AS990"/>
      <c r="AT990"/>
      <c r="AU990"/>
      <c r="AV990"/>
      <c r="AW990"/>
      <c r="AX990"/>
      <c r="AY990"/>
      <c r="AZ990"/>
      <c r="BA990"/>
      <c r="BB990"/>
      <c r="BC990"/>
      <c r="BD990"/>
      <c r="BE990"/>
      <c r="BF990"/>
      <c r="BG990"/>
      <c r="BH990"/>
      <c r="BI990"/>
      <c r="BJ990"/>
      <c r="BK990"/>
      <c r="BL990"/>
      <c r="BM990"/>
      <c r="BN990"/>
      <c r="BO990"/>
      <c r="EJ990"/>
    </row>
    <row r="991" spans="12:140" x14ac:dyDescent="0.2">
      <c r="L991"/>
      <c r="M991"/>
      <c r="O991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/>
      <c r="AR991"/>
      <c r="AS991"/>
      <c r="AT991"/>
      <c r="AU991"/>
      <c r="AV991"/>
      <c r="AW991"/>
      <c r="AX991"/>
      <c r="AY991"/>
      <c r="AZ991"/>
      <c r="BA991"/>
      <c r="BB991"/>
      <c r="BC991"/>
      <c r="BD991"/>
      <c r="BE991"/>
      <c r="BF991"/>
      <c r="BG991"/>
      <c r="BH991"/>
      <c r="BI991"/>
      <c r="BJ991"/>
      <c r="BK991"/>
      <c r="BL991"/>
      <c r="BM991"/>
      <c r="BN991"/>
      <c r="BO991"/>
      <c r="EJ991"/>
    </row>
    <row r="992" spans="12:140" x14ac:dyDescent="0.2">
      <c r="L992"/>
      <c r="M992"/>
      <c r="O992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/>
      <c r="AR992"/>
      <c r="AS992"/>
      <c r="AT992"/>
      <c r="AU992"/>
      <c r="AV992"/>
      <c r="AW992"/>
      <c r="AX992"/>
      <c r="AY992"/>
      <c r="AZ992"/>
      <c r="BA992"/>
      <c r="BB992"/>
      <c r="BC992"/>
      <c r="BD992"/>
      <c r="BE992"/>
      <c r="BF992"/>
      <c r="BG992"/>
      <c r="BH992"/>
      <c r="BI992"/>
      <c r="BJ992"/>
      <c r="BK992"/>
      <c r="BL992"/>
      <c r="BM992"/>
      <c r="BN992"/>
      <c r="BO992"/>
      <c r="EJ992"/>
    </row>
    <row r="993" spans="12:140" x14ac:dyDescent="0.2">
      <c r="L993"/>
      <c r="M993"/>
      <c r="O993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/>
      <c r="AR993"/>
      <c r="AS993"/>
      <c r="AT993"/>
      <c r="AU993"/>
      <c r="AV993"/>
      <c r="AW993"/>
      <c r="AX993"/>
      <c r="AY993"/>
      <c r="AZ993"/>
      <c r="BA993"/>
      <c r="BB993"/>
      <c r="BC993"/>
      <c r="BD993"/>
      <c r="BE993"/>
      <c r="BF993"/>
      <c r="BG993"/>
      <c r="BH993"/>
      <c r="BI993"/>
      <c r="BJ993"/>
      <c r="BK993"/>
      <c r="BL993"/>
      <c r="BM993"/>
      <c r="BN993"/>
      <c r="BO993"/>
      <c r="EJ993"/>
    </row>
    <row r="994" spans="12:140" x14ac:dyDescent="0.2">
      <c r="L994"/>
      <c r="M994"/>
      <c r="O994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/>
      <c r="AR994"/>
      <c r="AS994"/>
      <c r="AT994"/>
      <c r="AU994"/>
      <c r="AV994"/>
      <c r="AW994"/>
      <c r="AX994"/>
      <c r="AY994"/>
      <c r="AZ994"/>
      <c r="BA994"/>
      <c r="BB994"/>
      <c r="BC994"/>
      <c r="BD994"/>
      <c r="BE994"/>
      <c r="BF994"/>
      <c r="BG994"/>
      <c r="BH994"/>
      <c r="BI994"/>
      <c r="BJ994"/>
      <c r="BK994"/>
      <c r="BL994"/>
      <c r="BM994"/>
      <c r="BN994"/>
      <c r="BO994"/>
      <c r="EJ994"/>
    </row>
    <row r="995" spans="12:140" x14ac:dyDescent="0.2">
      <c r="L995"/>
      <c r="M995"/>
      <c r="O995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/>
      <c r="AR995"/>
      <c r="AS995"/>
      <c r="AT995"/>
      <c r="AU995"/>
      <c r="AV995"/>
      <c r="AW995"/>
      <c r="AX995"/>
      <c r="AY995"/>
      <c r="AZ995"/>
      <c r="BA995"/>
      <c r="BB995"/>
      <c r="BC995"/>
      <c r="BD995"/>
      <c r="BE995"/>
      <c r="BF995"/>
      <c r="BG995"/>
      <c r="BH995"/>
      <c r="BI995"/>
      <c r="BJ995"/>
      <c r="BK995"/>
      <c r="BL995"/>
      <c r="BM995"/>
      <c r="BN995"/>
      <c r="BO995"/>
      <c r="EJ995"/>
    </row>
    <row r="996" spans="12:140" x14ac:dyDescent="0.2">
      <c r="L996"/>
      <c r="M996"/>
      <c r="O996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/>
      <c r="AR996"/>
      <c r="AS996"/>
      <c r="AT996"/>
      <c r="AU996"/>
      <c r="AV996"/>
      <c r="AW996"/>
      <c r="AX996"/>
      <c r="AY996"/>
      <c r="AZ996"/>
      <c r="BA996"/>
      <c r="BB996"/>
      <c r="BC996"/>
      <c r="BD996"/>
      <c r="BE996"/>
      <c r="BF996"/>
      <c r="BG996"/>
      <c r="BH996"/>
      <c r="BI996"/>
      <c r="BJ996"/>
      <c r="BK996"/>
      <c r="BL996"/>
      <c r="BM996"/>
      <c r="BN996"/>
      <c r="BO996"/>
      <c r="EJ996"/>
    </row>
    <row r="997" spans="12:140" x14ac:dyDescent="0.2">
      <c r="L997"/>
      <c r="M997"/>
      <c r="O997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/>
      <c r="AR997"/>
      <c r="AS997"/>
      <c r="AT997"/>
      <c r="AU997"/>
      <c r="AV997"/>
      <c r="AW997"/>
      <c r="AX997"/>
      <c r="AY997"/>
      <c r="AZ997"/>
      <c r="BA997"/>
      <c r="BB997"/>
      <c r="BC997"/>
      <c r="BD997"/>
      <c r="BE997"/>
      <c r="BF997"/>
      <c r="BG997"/>
      <c r="BH997"/>
      <c r="BI997"/>
      <c r="BJ997"/>
      <c r="BK997"/>
      <c r="BL997"/>
      <c r="BM997"/>
      <c r="BN997"/>
      <c r="BO997"/>
      <c r="EJ997"/>
    </row>
    <row r="998" spans="12:140" x14ac:dyDescent="0.2">
      <c r="L998"/>
      <c r="M998"/>
      <c r="O99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/>
      <c r="AR998"/>
      <c r="AS998"/>
      <c r="AT998"/>
      <c r="AU998"/>
      <c r="AV998"/>
      <c r="AW998"/>
      <c r="AX998"/>
      <c r="AY998"/>
      <c r="AZ998"/>
      <c r="BA998"/>
      <c r="BB998"/>
      <c r="BC998"/>
      <c r="BD998"/>
      <c r="BE998"/>
      <c r="BF998"/>
      <c r="BG998"/>
      <c r="BH998"/>
      <c r="BI998"/>
      <c r="BJ998"/>
      <c r="BK998"/>
      <c r="BL998"/>
      <c r="BM998"/>
      <c r="BN998"/>
      <c r="BO998"/>
      <c r="EJ998"/>
    </row>
    <row r="999" spans="12:140" x14ac:dyDescent="0.2">
      <c r="L999"/>
      <c r="M999"/>
      <c r="O999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/>
      <c r="AR999"/>
      <c r="AS999"/>
      <c r="AT999"/>
      <c r="AU999"/>
      <c r="AV999"/>
      <c r="AW999"/>
      <c r="AX999"/>
      <c r="AY999"/>
      <c r="AZ999"/>
      <c r="BA999"/>
      <c r="BB999"/>
      <c r="BC999"/>
      <c r="BD999"/>
      <c r="BE999"/>
      <c r="BF999"/>
      <c r="BG999"/>
      <c r="BH999"/>
      <c r="BI999"/>
      <c r="BJ999"/>
      <c r="BK999"/>
      <c r="BL999"/>
      <c r="BM999"/>
      <c r="BN999"/>
      <c r="BO999"/>
      <c r="EJ999"/>
    </row>
    <row r="1000" spans="12:140" x14ac:dyDescent="0.2">
      <c r="L1000"/>
      <c r="M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/>
      <c r="AR1000"/>
      <c r="AS1000"/>
      <c r="AT1000"/>
      <c r="AU1000"/>
      <c r="AV1000"/>
      <c r="AW1000"/>
      <c r="AX1000"/>
      <c r="AY1000"/>
      <c r="AZ1000"/>
      <c r="BA1000"/>
      <c r="BB1000"/>
      <c r="BC1000"/>
      <c r="BD1000"/>
      <c r="BE1000"/>
      <c r="BF1000"/>
      <c r="BG1000"/>
      <c r="BH1000"/>
      <c r="BI1000"/>
      <c r="BJ1000"/>
      <c r="BK1000"/>
      <c r="BL1000"/>
      <c r="BM1000"/>
      <c r="BN1000"/>
      <c r="BO1000"/>
      <c r="EJ1000"/>
    </row>
    <row r="1001" spans="12:140" x14ac:dyDescent="0.2">
      <c r="L1001"/>
      <c r="M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/>
      <c r="AR1001"/>
      <c r="AS1001"/>
      <c r="AT1001"/>
      <c r="AU1001"/>
      <c r="AV1001"/>
      <c r="AW1001"/>
      <c r="AX1001"/>
      <c r="AY1001"/>
      <c r="AZ1001"/>
      <c r="BA1001"/>
      <c r="BB1001"/>
      <c r="BC1001"/>
      <c r="BD1001"/>
      <c r="BE1001"/>
      <c r="BF1001"/>
      <c r="BG1001"/>
      <c r="BH1001"/>
      <c r="BI1001"/>
      <c r="BJ1001"/>
      <c r="BK1001"/>
      <c r="BL1001"/>
      <c r="BM1001"/>
      <c r="BN1001"/>
      <c r="BO1001"/>
      <c r="EJ1001"/>
    </row>
    <row r="1002" spans="12:140" x14ac:dyDescent="0.2">
      <c r="L1002"/>
      <c r="M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/>
      <c r="AR1002"/>
      <c r="AS1002"/>
      <c r="AT1002"/>
      <c r="AU1002"/>
      <c r="AV1002"/>
      <c r="AW1002"/>
      <c r="AX1002"/>
      <c r="AY1002"/>
      <c r="AZ1002"/>
      <c r="BA1002"/>
      <c r="BB1002"/>
      <c r="BC1002"/>
      <c r="BD1002"/>
      <c r="BE1002"/>
      <c r="BF1002"/>
      <c r="BG1002"/>
      <c r="BH1002"/>
      <c r="BI1002"/>
      <c r="BJ1002"/>
      <c r="BK1002"/>
      <c r="BL1002"/>
      <c r="BM1002"/>
      <c r="BN1002"/>
      <c r="BO1002"/>
      <c r="EJ1002"/>
    </row>
    <row r="1003" spans="12:140" x14ac:dyDescent="0.2">
      <c r="L1003"/>
      <c r="M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/>
      <c r="AR1003"/>
      <c r="AS1003"/>
      <c r="AT1003"/>
      <c r="AU1003"/>
      <c r="AV1003"/>
      <c r="AW1003"/>
      <c r="AX1003"/>
      <c r="AY1003"/>
      <c r="AZ1003"/>
      <c r="BA1003"/>
      <c r="BB1003"/>
      <c r="BC1003"/>
      <c r="BD1003"/>
      <c r="BE1003"/>
      <c r="BF1003"/>
      <c r="BG1003"/>
      <c r="BH1003"/>
      <c r="BI1003"/>
      <c r="BJ1003"/>
      <c r="BK1003"/>
      <c r="BL1003"/>
      <c r="BM1003"/>
      <c r="BN1003"/>
      <c r="BO1003"/>
      <c r="EJ1003"/>
    </row>
    <row r="1004" spans="12:140" x14ac:dyDescent="0.2">
      <c r="L1004"/>
      <c r="M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/>
      <c r="AR1004"/>
      <c r="AS1004"/>
      <c r="AT1004"/>
      <c r="AU1004"/>
      <c r="AV1004"/>
      <c r="AW1004"/>
      <c r="AX1004"/>
      <c r="AY1004"/>
      <c r="AZ1004"/>
      <c r="BA1004"/>
      <c r="BB1004"/>
      <c r="BC1004"/>
      <c r="BD1004"/>
      <c r="BE1004"/>
      <c r="BF1004"/>
      <c r="BG1004"/>
      <c r="BH1004"/>
      <c r="BI1004"/>
      <c r="BJ1004"/>
      <c r="BK1004"/>
      <c r="BL1004"/>
      <c r="BM1004"/>
      <c r="BN1004"/>
      <c r="BO1004"/>
      <c r="EJ1004"/>
    </row>
    <row r="1005" spans="12:140" x14ac:dyDescent="0.2">
      <c r="L1005"/>
      <c r="M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/>
      <c r="AR1005"/>
      <c r="AS1005"/>
      <c r="AT1005"/>
      <c r="AU1005"/>
      <c r="AV1005"/>
      <c r="AW1005"/>
      <c r="AX1005"/>
      <c r="AY1005"/>
      <c r="AZ1005"/>
      <c r="BA1005"/>
      <c r="BB1005"/>
      <c r="BC1005"/>
      <c r="BD1005"/>
      <c r="BE1005"/>
      <c r="BF1005"/>
      <c r="BG1005"/>
      <c r="BH1005"/>
      <c r="BI1005"/>
      <c r="BJ1005"/>
      <c r="BK1005"/>
      <c r="BL1005"/>
      <c r="BM1005"/>
      <c r="BN1005"/>
      <c r="BO1005"/>
      <c r="EJ1005"/>
    </row>
    <row r="1006" spans="12:140" x14ac:dyDescent="0.2">
      <c r="L1006"/>
      <c r="M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/>
      <c r="AR1006"/>
      <c r="AS1006"/>
      <c r="AT1006"/>
      <c r="AU1006"/>
      <c r="AV1006"/>
      <c r="AW1006"/>
      <c r="AX1006"/>
      <c r="AY1006"/>
      <c r="AZ1006"/>
      <c r="BA1006"/>
      <c r="BB1006"/>
      <c r="BC1006"/>
      <c r="BD1006"/>
      <c r="BE1006"/>
      <c r="BF1006"/>
      <c r="BG1006"/>
      <c r="BH1006"/>
      <c r="BI1006"/>
      <c r="BJ1006"/>
      <c r="BK1006"/>
      <c r="BL1006"/>
      <c r="BM1006"/>
      <c r="BN1006"/>
      <c r="BO1006"/>
      <c r="EJ1006"/>
    </row>
    <row r="1007" spans="12:140" x14ac:dyDescent="0.2">
      <c r="L1007"/>
      <c r="M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/>
      <c r="AR1007"/>
      <c r="AS1007"/>
      <c r="AT1007"/>
      <c r="AU1007"/>
      <c r="AV1007"/>
      <c r="AW1007"/>
      <c r="AX1007"/>
      <c r="AY1007"/>
      <c r="AZ1007"/>
      <c r="BA1007"/>
      <c r="BB1007"/>
      <c r="BC1007"/>
      <c r="BD1007"/>
      <c r="BE1007"/>
      <c r="BF1007"/>
      <c r="BG1007"/>
      <c r="BH1007"/>
      <c r="BI1007"/>
      <c r="BJ1007"/>
      <c r="BK1007"/>
      <c r="BL1007"/>
      <c r="BM1007"/>
      <c r="BN1007"/>
      <c r="BO1007"/>
      <c r="EJ1007"/>
    </row>
    <row r="1008" spans="12:140" x14ac:dyDescent="0.2">
      <c r="L1008"/>
      <c r="M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/>
      <c r="AR1008"/>
      <c r="AS1008"/>
      <c r="AT1008"/>
      <c r="AU1008"/>
      <c r="AV1008"/>
      <c r="AW1008"/>
      <c r="AX1008"/>
      <c r="AY1008"/>
      <c r="AZ1008"/>
      <c r="BA1008"/>
      <c r="BB1008"/>
      <c r="BC1008"/>
      <c r="BD1008"/>
      <c r="BE1008"/>
      <c r="BF1008"/>
      <c r="BG1008"/>
      <c r="BH1008"/>
      <c r="BI1008"/>
      <c r="BJ1008"/>
      <c r="BK1008"/>
      <c r="BL1008"/>
      <c r="BM1008"/>
      <c r="BN1008"/>
      <c r="BO1008"/>
      <c r="EJ1008"/>
    </row>
    <row r="1009" spans="12:140" x14ac:dyDescent="0.2">
      <c r="L1009"/>
      <c r="M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/>
      <c r="AR1009"/>
      <c r="AS1009"/>
      <c r="AT1009"/>
      <c r="AU1009"/>
      <c r="AV1009"/>
      <c r="AW1009"/>
      <c r="AX1009"/>
      <c r="AY1009"/>
      <c r="AZ1009"/>
      <c r="BA1009"/>
      <c r="BB1009"/>
      <c r="BC1009"/>
      <c r="BD1009"/>
      <c r="BE1009"/>
      <c r="BF1009"/>
      <c r="BG1009"/>
      <c r="BH1009"/>
      <c r="BI1009"/>
      <c r="BJ1009"/>
      <c r="BK1009"/>
      <c r="BL1009"/>
      <c r="BM1009"/>
      <c r="BN1009"/>
      <c r="BO1009"/>
      <c r="EJ1009"/>
    </row>
    <row r="1010" spans="12:140" x14ac:dyDescent="0.2">
      <c r="L1010"/>
      <c r="M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/>
      <c r="AR1010"/>
      <c r="AS1010"/>
      <c r="AT1010"/>
      <c r="AU1010"/>
      <c r="AV1010"/>
      <c r="AW1010"/>
      <c r="AX1010"/>
      <c r="AY1010"/>
      <c r="AZ1010"/>
      <c r="BA1010"/>
      <c r="BB1010"/>
      <c r="BC1010"/>
      <c r="BD1010"/>
      <c r="BE1010"/>
      <c r="BF1010"/>
      <c r="BG1010"/>
      <c r="BH1010"/>
      <c r="BI1010"/>
      <c r="BJ1010"/>
      <c r="BK1010"/>
      <c r="BL1010"/>
      <c r="BM1010"/>
      <c r="BN1010"/>
      <c r="BO1010"/>
      <c r="EJ1010"/>
    </row>
    <row r="1011" spans="12:140" x14ac:dyDescent="0.2">
      <c r="L1011"/>
      <c r="M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  <c r="BI1011"/>
      <c r="BJ1011"/>
      <c r="BK1011"/>
      <c r="BL1011"/>
      <c r="BM1011"/>
      <c r="BN1011"/>
      <c r="BO1011"/>
      <c r="EJ1011"/>
    </row>
    <row r="1012" spans="12:140" x14ac:dyDescent="0.2">
      <c r="L1012"/>
      <c r="M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/>
      <c r="AR1012"/>
      <c r="AS1012"/>
      <c r="AT1012"/>
      <c r="AU1012"/>
      <c r="AV1012"/>
      <c r="AW1012"/>
      <c r="AX1012"/>
      <c r="AY1012"/>
      <c r="AZ1012"/>
      <c r="BA1012"/>
      <c r="BB1012"/>
      <c r="BC1012"/>
      <c r="BD1012"/>
      <c r="BE1012"/>
      <c r="BF1012"/>
      <c r="BG1012"/>
      <c r="BH1012"/>
      <c r="BI1012"/>
      <c r="BJ1012"/>
      <c r="BK1012"/>
      <c r="BL1012"/>
      <c r="BM1012"/>
      <c r="BN1012"/>
      <c r="BO1012"/>
      <c r="EJ1012"/>
    </row>
    <row r="1013" spans="12:140" x14ac:dyDescent="0.2">
      <c r="L1013"/>
      <c r="M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  <c r="BI1013"/>
      <c r="BJ1013"/>
      <c r="BK1013"/>
      <c r="BL1013"/>
      <c r="BM1013"/>
      <c r="BN1013"/>
      <c r="BO1013"/>
      <c r="EJ1013"/>
    </row>
    <row r="1014" spans="12:140" x14ac:dyDescent="0.2">
      <c r="L1014"/>
      <c r="M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/>
      <c r="AR1014"/>
      <c r="AS1014"/>
      <c r="AT1014"/>
      <c r="AU1014"/>
      <c r="AV1014"/>
      <c r="AW1014"/>
      <c r="AX1014"/>
      <c r="AY1014"/>
      <c r="AZ1014"/>
      <c r="BA1014"/>
      <c r="BB1014"/>
      <c r="BC1014"/>
      <c r="BD1014"/>
      <c r="BE1014"/>
      <c r="BF1014"/>
      <c r="BG1014"/>
      <c r="BH1014"/>
      <c r="BI1014"/>
      <c r="BJ1014"/>
      <c r="BK1014"/>
      <c r="BL1014"/>
      <c r="BM1014"/>
      <c r="BN1014"/>
      <c r="BO1014"/>
      <c r="EJ1014"/>
    </row>
    <row r="1015" spans="12:140" x14ac:dyDescent="0.2">
      <c r="L1015"/>
      <c r="M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  <c r="BI1015"/>
      <c r="BJ1015"/>
      <c r="BK1015"/>
      <c r="BL1015"/>
      <c r="BM1015"/>
      <c r="BN1015"/>
      <c r="BO1015"/>
      <c r="EJ1015"/>
    </row>
    <row r="1016" spans="12:140" x14ac:dyDescent="0.2">
      <c r="L1016"/>
      <c r="M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/>
      <c r="AR1016"/>
      <c r="AS1016"/>
      <c r="AT1016"/>
      <c r="AU1016"/>
      <c r="AV1016"/>
      <c r="AW1016"/>
      <c r="AX1016"/>
      <c r="AY1016"/>
      <c r="AZ1016"/>
      <c r="BA1016"/>
      <c r="BB1016"/>
      <c r="BC1016"/>
      <c r="BD1016"/>
      <c r="BE1016"/>
      <c r="BF1016"/>
      <c r="BG1016"/>
      <c r="BH1016"/>
      <c r="BI1016"/>
      <c r="BJ1016"/>
      <c r="BK1016"/>
      <c r="BL1016"/>
      <c r="BM1016"/>
      <c r="BN1016"/>
      <c r="BO1016"/>
      <c r="EJ1016"/>
    </row>
    <row r="1017" spans="12:140" x14ac:dyDescent="0.2">
      <c r="L1017"/>
      <c r="M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  <c r="BI1017"/>
      <c r="BJ1017"/>
      <c r="BK1017"/>
      <c r="BL1017"/>
      <c r="BM1017"/>
      <c r="BN1017"/>
      <c r="BO1017"/>
      <c r="EJ1017"/>
    </row>
    <row r="1018" spans="12:140" x14ac:dyDescent="0.2">
      <c r="L1018"/>
      <c r="M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/>
      <c r="AR1018"/>
      <c r="AS1018"/>
      <c r="AT1018"/>
      <c r="AU1018"/>
      <c r="AV1018"/>
      <c r="AW1018"/>
      <c r="AX1018"/>
      <c r="AY1018"/>
      <c r="AZ1018"/>
      <c r="BA1018"/>
      <c r="BB1018"/>
      <c r="BC1018"/>
      <c r="BD1018"/>
      <c r="BE1018"/>
      <c r="BF1018"/>
      <c r="BG1018"/>
      <c r="BH1018"/>
      <c r="BI1018"/>
      <c r="BJ1018"/>
      <c r="BK1018"/>
      <c r="BL1018"/>
      <c r="BM1018"/>
      <c r="BN1018"/>
      <c r="BO1018"/>
      <c r="EJ1018"/>
    </row>
    <row r="1019" spans="12:140" x14ac:dyDescent="0.2">
      <c r="L1019"/>
      <c r="M1019"/>
      <c r="O1019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/>
      <c r="AR1019"/>
      <c r="AS1019"/>
      <c r="AT1019"/>
      <c r="AU1019"/>
      <c r="AV1019"/>
      <c r="AW1019"/>
      <c r="AX1019"/>
      <c r="AY1019"/>
      <c r="AZ1019"/>
      <c r="BA1019"/>
      <c r="BB1019"/>
      <c r="BC1019"/>
      <c r="BD1019"/>
      <c r="BE1019"/>
      <c r="BF1019"/>
      <c r="BG1019"/>
      <c r="BH1019"/>
      <c r="BI1019"/>
      <c r="BJ1019"/>
      <c r="BK1019"/>
      <c r="BL1019"/>
      <c r="BM1019"/>
      <c r="BN1019"/>
      <c r="BO1019"/>
      <c r="EJ1019"/>
    </row>
    <row r="1020" spans="12:140" x14ac:dyDescent="0.2">
      <c r="L1020"/>
      <c r="M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/>
      <c r="AR1020"/>
      <c r="AS1020"/>
      <c r="AT1020"/>
      <c r="AU1020"/>
      <c r="AV1020"/>
      <c r="AW1020"/>
      <c r="AX1020"/>
      <c r="AY1020"/>
      <c r="AZ1020"/>
      <c r="BA1020"/>
      <c r="BB1020"/>
      <c r="BC1020"/>
      <c r="BD1020"/>
      <c r="BE1020"/>
      <c r="BF1020"/>
      <c r="BG1020"/>
      <c r="BH1020"/>
      <c r="BI1020"/>
      <c r="BJ1020"/>
      <c r="BK1020"/>
      <c r="BL1020"/>
      <c r="BM1020"/>
      <c r="BN1020"/>
      <c r="BO1020"/>
      <c r="EJ1020"/>
    </row>
    <row r="1021" spans="12:140" x14ac:dyDescent="0.2">
      <c r="L1021"/>
      <c r="M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/>
      <c r="AR1021"/>
      <c r="AS1021"/>
      <c r="AT1021"/>
      <c r="AU1021"/>
      <c r="AV1021"/>
      <c r="AW1021"/>
      <c r="AX1021"/>
      <c r="AY1021"/>
      <c r="AZ1021"/>
      <c r="BA1021"/>
      <c r="BB1021"/>
      <c r="BC1021"/>
      <c r="BD1021"/>
      <c r="BE1021"/>
      <c r="BF1021"/>
      <c r="BG1021"/>
      <c r="BH1021"/>
      <c r="BI1021"/>
      <c r="BJ1021"/>
      <c r="BK1021"/>
      <c r="BL1021"/>
      <c r="BM1021"/>
      <c r="BN1021"/>
      <c r="BO1021"/>
      <c r="EJ1021"/>
    </row>
    <row r="1022" spans="12:140" x14ac:dyDescent="0.2">
      <c r="L1022"/>
      <c r="M1022"/>
      <c r="O1022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/>
      <c r="AR1022"/>
      <c r="AS1022"/>
      <c r="AT1022"/>
      <c r="AU1022"/>
      <c r="AV1022"/>
      <c r="AW1022"/>
      <c r="AX1022"/>
      <c r="AY1022"/>
      <c r="AZ1022"/>
      <c r="BA1022"/>
      <c r="BB1022"/>
      <c r="BC1022"/>
      <c r="BD1022"/>
      <c r="BE1022"/>
      <c r="BF1022"/>
      <c r="BG1022"/>
      <c r="BH1022"/>
      <c r="BI1022"/>
      <c r="BJ1022"/>
      <c r="BK1022"/>
      <c r="BL1022"/>
      <c r="BM1022"/>
      <c r="BN1022"/>
      <c r="BO1022"/>
      <c r="EJ1022"/>
    </row>
    <row r="1023" spans="12:140" x14ac:dyDescent="0.2">
      <c r="L1023"/>
      <c r="M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/>
      <c r="AR1023"/>
      <c r="AS1023"/>
      <c r="AT1023"/>
      <c r="AU1023"/>
      <c r="AV1023"/>
      <c r="AW1023"/>
      <c r="AX1023"/>
      <c r="AY1023"/>
      <c r="AZ1023"/>
      <c r="BA1023"/>
      <c r="BB1023"/>
      <c r="BC1023"/>
      <c r="BD1023"/>
      <c r="BE1023"/>
      <c r="BF1023"/>
      <c r="BG1023"/>
      <c r="BH1023"/>
      <c r="BI1023"/>
      <c r="BJ1023"/>
      <c r="BK1023"/>
      <c r="BL1023"/>
      <c r="BM1023"/>
      <c r="BN1023"/>
      <c r="BO1023"/>
      <c r="EJ1023"/>
    </row>
    <row r="1024" spans="12:140" x14ac:dyDescent="0.2">
      <c r="L1024"/>
      <c r="M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/>
      <c r="AR1024"/>
      <c r="AS1024"/>
      <c r="AT1024"/>
      <c r="AU1024"/>
      <c r="AV1024"/>
      <c r="AW1024"/>
      <c r="AX1024"/>
      <c r="AY1024"/>
      <c r="AZ1024"/>
      <c r="BA1024"/>
      <c r="BB1024"/>
      <c r="BC1024"/>
      <c r="BD1024"/>
      <c r="BE1024"/>
      <c r="BF1024"/>
      <c r="BG1024"/>
      <c r="BH1024"/>
      <c r="BI1024"/>
      <c r="BJ1024"/>
      <c r="BK1024"/>
      <c r="BL1024"/>
      <c r="BM1024"/>
      <c r="BN1024"/>
      <c r="BO1024"/>
      <c r="EJ1024"/>
    </row>
    <row r="1025" spans="12:140" x14ac:dyDescent="0.2">
      <c r="L1025"/>
      <c r="M1025"/>
      <c r="O1025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/>
      <c r="AR1025"/>
      <c r="AS1025"/>
      <c r="AT1025"/>
      <c r="AU1025"/>
      <c r="AV1025"/>
      <c r="AW1025"/>
      <c r="AX1025"/>
      <c r="AY1025"/>
      <c r="AZ1025"/>
      <c r="BA1025"/>
      <c r="BB1025"/>
      <c r="BC1025"/>
      <c r="BD1025"/>
      <c r="BE1025"/>
      <c r="BF1025"/>
      <c r="BG1025"/>
      <c r="BH1025"/>
      <c r="BI1025"/>
      <c r="BJ1025"/>
      <c r="BK1025"/>
      <c r="BL1025"/>
      <c r="BM1025"/>
      <c r="BN1025"/>
      <c r="BO1025"/>
      <c r="EJ1025"/>
    </row>
    <row r="1026" spans="12:140" x14ac:dyDescent="0.2">
      <c r="L1026"/>
      <c r="M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/>
      <c r="AR1026"/>
      <c r="AS1026"/>
      <c r="AT1026"/>
      <c r="AU1026"/>
      <c r="AV1026"/>
      <c r="AW1026"/>
      <c r="AX1026"/>
      <c r="AY1026"/>
      <c r="AZ1026"/>
      <c r="BA1026"/>
      <c r="BB1026"/>
      <c r="BC1026"/>
      <c r="BD1026"/>
      <c r="BE1026"/>
      <c r="BF1026"/>
      <c r="BG1026"/>
      <c r="BH1026"/>
      <c r="BI1026"/>
      <c r="BJ1026"/>
      <c r="BK1026"/>
      <c r="BL1026"/>
      <c r="BM1026"/>
      <c r="BN1026"/>
      <c r="BO1026"/>
      <c r="EJ1026"/>
    </row>
    <row r="1027" spans="12:140" x14ac:dyDescent="0.2">
      <c r="L1027"/>
      <c r="M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/>
      <c r="AR1027"/>
      <c r="AS1027"/>
      <c r="AT1027"/>
      <c r="AU1027"/>
      <c r="AV1027"/>
      <c r="AW1027"/>
      <c r="AX1027"/>
      <c r="AY1027"/>
      <c r="AZ1027"/>
      <c r="BA1027"/>
      <c r="BB1027"/>
      <c r="BC1027"/>
      <c r="BD1027"/>
      <c r="BE1027"/>
      <c r="BF1027"/>
      <c r="BG1027"/>
      <c r="BH1027"/>
      <c r="BI1027"/>
      <c r="BJ1027"/>
      <c r="BK1027"/>
      <c r="BL1027"/>
      <c r="BM1027"/>
      <c r="BN1027"/>
      <c r="BO1027"/>
      <c r="EJ1027"/>
    </row>
    <row r="1028" spans="12:140" x14ac:dyDescent="0.2">
      <c r="L1028"/>
      <c r="M1028"/>
      <c r="O102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/>
      <c r="AR1028"/>
      <c r="AS1028"/>
      <c r="AT1028"/>
      <c r="AU1028"/>
      <c r="AV1028"/>
      <c r="AW1028"/>
      <c r="AX1028"/>
      <c r="AY1028"/>
      <c r="AZ1028"/>
      <c r="BA1028"/>
      <c r="BB1028"/>
      <c r="BC1028"/>
      <c r="BD1028"/>
      <c r="BE1028"/>
      <c r="BF1028"/>
      <c r="BG1028"/>
      <c r="BH1028"/>
      <c r="BI1028"/>
      <c r="BJ1028"/>
      <c r="BK1028"/>
      <c r="BL1028"/>
      <c r="BM1028"/>
      <c r="BN1028"/>
      <c r="BO1028"/>
      <c r="EJ1028"/>
    </row>
    <row r="1029" spans="12:140" x14ac:dyDescent="0.2">
      <c r="L1029"/>
      <c r="M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/>
      <c r="AR1029"/>
      <c r="AS1029"/>
      <c r="AT1029"/>
      <c r="AU1029"/>
      <c r="AV1029"/>
      <c r="AW1029"/>
      <c r="AX1029"/>
      <c r="AY1029"/>
      <c r="AZ1029"/>
      <c r="BA1029"/>
      <c r="BB1029"/>
      <c r="BC1029"/>
      <c r="BD1029"/>
      <c r="BE1029"/>
      <c r="BF1029"/>
      <c r="BG1029"/>
      <c r="BH1029"/>
      <c r="BI1029"/>
      <c r="BJ1029"/>
      <c r="BK1029"/>
      <c r="BL1029"/>
      <c r="BM1029"/>
      <c r="BN1029"/>
      <c r="BO1029"/>
      <c r="EJ1029"/>
    </row>
    <row r="1030" spans="12:140" x14ac:dyDescent="0.2">
      <c r="L1030"/>
      <c r="M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/>
      <c r="AR1030"/>
      <c r="AS1030"/>
      <c r="AT1030"/>
      <c r="AU1030"/>
      <c r="AV1030"/>
      <c r="AW1030"/>
      <c r="AX1030"/>
      <c r="AY1030"/>
      <c r="AZ1030"/>
      <c r="BA1030"/>
      <c r="BB1030"/>
      <c r="BC1030"/>
      <c r="BD1030"/>
      <c r="BE1030"/>
      <c r="BF1030"/>
      <c r="BG1030"/>
      <c r="BH1030"/>
      <c r="BI1030"/>
      <c r="BJ1030"/>
      <c r="BK1030"/>
      <c r="BL1030"/>
      <c r="BM1030"/>
      <c r="BN1030"/>
      <c r="BO1030"/>
      <c r="EJ1030"/>
    </row>
    <row r="1031" spans="12:140" x14ac:dyDescent="0.2">
      <c r="L1031"/>
      <c r="M1031"/>
      <c r="O1031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/>
      <c r="AR1031"/>
      <c r="AS1031"/>
      <c r="AT1031"/>
      <c r="AU1031"/>
      <c r="AV1031"/>
      <c r="AW1031"/>
      <c r="AX1031"/>
      <c r="AY1031"/>
      <c r="AZ1031"/>
      <c r="BA1031"/>
      <c r="BB1031"/>
      <c r="BC1031"/>
      <c r="BD1031"/>
      <c r="BE1031"/>
      <c r="BF1031"/>
      <c r="BG1031"/>
      <c r="BH1031"/>
      <c r="BI1031"/>
      <c r="BJ1031"/>
      <c r="BK1031"/>
      <c r="BL1031"/>
      <c r="BM1031"/>
      <c r="BN1031"/>
      <c r="BO1031"/>
      <c r="EJ1031"/>
    </row>
    <row r="1032" spans="12:140" x14ac:dyDescent="0.2">
      <c r="L1032"/>
      <c r="M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/>
      <c r="AR1032"/>
      <c r="AS1032"/>
      <c r="AT1032"/>
      <c r="AU1032"/>
      <c r="AV1032"/>
      <c r="AW1032"/>
      <c r="AX1032"/>
      <c r="AY1032"/>
      <c r="AZ1032"/>
      <c r="BA1032"/>
      <c r="BB1032"/>
      <c r="BC1032"/>
      <c r="BD1032"/>
      <c r="BE1032"/>
      <c r="BF1032"/>
      <c r="BG1032"/>
      <c r="BH1032"/>
      <c r="BI1032"/>
      <c r="BJ1032"/>
      <c r="BK1032"/>
      <c r="BL1032"/>
      <c r="BM1032"/>
      <c r="BN1032"/>
      <c r="BO1032"/>
      <c r="EJ1032"/>
    </row>
    <row r="1033" spans="12:140" x14ac:dyDescent="0.2">
      <c r="L1033"/>
      <c r="M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/>
      <c r="AR1033"/>
      <c r="AS1033"/>
      <c r="AT1033"/>
      <c r="AU1033"/>
      <c r="AV1033"/>
      <c r="AW1033"/>
      <c r="AX1033"/>
      <c r="AY1033"/>
      <c r="AZ1033"/>
      <c r="BA1033"/>
      <c r="BB1033"/>
      <c r="BC1033"/>
      <c r="BD1033"/>
      <c r="BE1033"/>
      <c r="BF1033"/>
      <c r="BG1033"/>
      <c r="BH1033"/>
      <c r="BI1033"/>
      <c r="BJ1033"/>
      <c r="BK1033"/>
      <c r="BL1033"/>
      <c r="BM1033"/>
      <c r="BN1033"/>
      <c r="BO1033"/>
      <c r="EJ1033"/>
    </row>
    <row r="1034" spans="12:140" x14ac:dyDescent="0.2">
      <c r="L1034"/>
      <c r="M1034"/>
      <c r="O1034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/>
      <c r="AR1034"/>
      <c r="AS1034"/>
      <c r="AT1034"/>
      <c r="AU1034"/>
      <c r="AV1034"/>
      <c r="AW1034"/>
      <c r="AX1034"/>
      <c r="AY1034"/>
      <c r="AZ1034"/>
      <c r="BA1034"/>
      <c r="BB1034"/>
      <c r="BC1034"/>
      <c r="BD1034"/>
      <c r="BE1034"/>
      <c r="BF1034"/>
      <c r="BG1034"/>
      <c r="BH1034"/>
      <c r="BI1034"/>
      <c r="BJ1034"/>
      <c r="BK1034"/>
      <c r="BL1034"/>
      <c r="BM1034"/>
      <c r="BN1034"/>
      <c r="BO1034"/>
      <c r="EJ1034"/>
    </row>
    <row r="1035" spans="12:140" x14ac:dyDescent="0.2">
      <c r="L1035"/>
      <c r="M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/>
      <c r="AR1035"/>
      <c r="AS1035"/>
      <c r="AT1035"/>
      <c r="AU1035"/>
      <c r="AV1035"/>
      <c r="AW1035"/>
      <c r="AX1035"/>
      <c r="AY1035"/>
      <c r="AZ1035"/>
      <c r="BA1035"/>
      <c r="BB1035"/>
      <c r="BC1035"/>
      <c r="BD1035"/>
      <c r="BE1035"/>
      <c r="BF1035"/>
      <c r="BG1035"/>
      <c r="BH1035"/>
      <c r="BI1035"/>
      <c r="BJ1035"/>
      <c r="BK1035"/>
      <c r="BL1035"/>
      <c r="BM1035"/>
      <c r="BN1035"/>
      <c r="BO1035"/>
      <c r="EJ1035"/>
    </row>
    <row r="1036" spans="12:140" x14ac:dyDescent="0.2">
      <c r="L1036"/>
      <c r="M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/>
      <c r="AR1036"/>
      <c r="AS1036"/>
      <c r="AT1036"/>
      <c r="AU1036"/>
      <c r="AV1036"/>
      <c r="AW1036"/>
      <c r="AX1036"/>
      <c r="AY1036"/>
      <c r="AZ1036"/>
      <c r="BA1036"/>
      <c r="BB1036"/>
      <c r="BC1036"/>
      <c r="BD1036"/>
      <c r="BE1036"/>
      <c r="BF1036"/>
      <c r="BG1036"/>
      <c r="BH1036"/>
      <c r="BI1036"/>
      <c r="BJ1036"/>
      <c r="BK1036"/>
      <c r="BL1036"/>
      <c r="BM1036"/>
      <c r="BN1036"/>
      <c r="BO1036"/>
      <c r="EJ1036"/>
    </row>
    <row r="1037" spans="12:140" x14ac:dyDescent="0.2">
      <c r="L1037"/>
      <c r="M1037"/>
      <c r="O1037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/>
      <c r="AR1037"/>
      <c r="AS1037"/>
      <c r="AT1037"/>
      <c r="AU1037"/>
      <c r="AV1037"/>
      <c r="AW1037"/>
      <c r="AX1037"/>
      <c r="AY1037"/>
      <c r="AZ1037"/>
      <c r="BA1037"/>
      <c r="BB1037"/>
      <c r="BC1037"/>
      <c r="BD1037"/>
      <c r="BE1037"/>
      <c r="BF1037"/>
      <c r="BG1037"/>
      <c r="BH1037"/>
      <c r="BI1037"/>
      <c r="BJ1037"/>
      <c r="BK1037"/>
      <c r="BL1037"/>
      <c r="BM1037"/>
      <c r="BN1037"/>
      <c r="BO1037"/>
      <c r="EJ1037"/>
    </row>
    <row r="1038" spans="12:140" x14ac:dyDescent="0.2">
      <c r="L1038"/>
      <c r="M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/>
      <c r="AR1038"/>
      <c r="AS1038"/>
      <c r="AT1038"/>
      <c r="AU1038"/>
      <c r="AV1038"/>
      <c r="AW1038"/>
      <c r="AX1038"/>
      <c r="AY1038"/>
      <c r="AZ1038"/>
      <c r="BA1038"/>
      <c r="BB1038"/>
      <c r="BC1038"/>
      <c r="BD1038"/>
      <c r="BE1038"/>
      <c r="BF1038"/>
      <c r="BG1038"/>
      <c r="BH1038"/>
      <c r="BI1038"/>
      <c r="BJ1038"/>
      <c r="BK1038"/>
      <c r="BL1038"/>
      <c r="BM1038"/>
      <c r="BN1038"/>
      <c r="BO1038"/>
      <c r="EJ1038"/>
    </row>
    <row r="1039" spans="12:140" x14ac:dyDescent="0.2">
      <c r="L1039"/>
      <c r="M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/>
      <c r="AR1039"/>
      <c r="AS1039"/>
      <c r="AT1039"/>
      <c r="AU1039"/>
      <c r="AV1039"/>
      <c r="AW1039"/>
      <c r="AX1039"/>
      <c r="AY1039"/>
      <c r="AZ1039"/>
      <c r="BA1039"/>
      <c r="BB1039"/>
      <c r="BC1039"/>
      <c r="BD1039"/>
      <c r="BE1039"/>
      <c r="BF1039"/>
      <c r="BG1039"/>
      <c r="BH1039"/>
      <c r="BI1039"/>
      <c r="BJ1039"/>
      <c r="BK1039"/>
      <c r="BL1039"/>
      <c r="BM1039"/>
      <c r="BN1039"/>
      <c r="BO1039"/>
      <c r="EJ1039"/>
    </row>
    <row r="1040" spans="12:140" x14ac:dyDescent="0.2">
      <c r="L1040"/>
      <c r="M1040"/>
      <c r="O1040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/>
      <c r="AR1040"/>
      <c r="AS1040"/>
      <c r="AT1040"/>
      <c r="AU1040"/>
      <c r="AV1040"/>
      <c r="AW1040"/>
      <c r="AX1040"/>
      <c r="AY1040"/>
      <c r="AZ1040"/>
      <c r="BA1040"/>
      <c r="BB1040"/>
      <c r="BC1040"/>
      <c r="BD1040"/>
      <c r="BE1040"/>
      <c r="BF1040"/>
      <c r="BG1040"/>
      <c r="BH1040"/>
      <c r="BI1040"/>
      <c r="BJ1040"/>
      <c r="BK1040"/>
      <c r="BL1040"/>
      <c r="BM1040"/>
      <c r="BN1040"/>
      <c r="BO1040"/>
      <c r="EJ1040"/>
    </row>
    <row r="1041" spans="12:140" x14ac:dyDescent="0.2">
      <c r="L1041"/>
      <c r="M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/>
      <c r="AR1041"/>
      <c r="AS1041"/>
      <c r="AT1041"/>
      <c r="AU1041"/>
      <c r="AV1041"/>
      <c r="AW1041"/>
      <c r="AX1041"/>
      <c r="AY1041"/>
      <c r="AZ1041"/>
      <c r="BA1041"/>
      <c r="BB1041"/>
      <c r="BC1041"/>
      <c r="BD1041"/>
      <c r="BE1041"/>
      <c r="BF1041"/>
      <c r="BG1041"/>
      <c r="BH1041"/>
      <c r="BI1041"/>
      <c r="BJ1041"/>
      <c r="BK1041"/>
      <c r="BL1041"/>
      <c r="BM1041"/>
      <c r="BN1041"/>
      <c r="BO1041"/>
      <c r="EJ1041"/>
    </row>
    <row r="1042" spans="12:140" x14ac:dyDescent="0.2">
      <c r="L1042"/>
      <c r="M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/>
      <c r="AR1042"/>
      <c r="AS1042"/>
      <c r="AT1042"/>
      <c r="AU1042"/>
      <c r="AV1042"/>
      <c r="AW1042"/>
      <c r="AX1042"/>
      <c r="AY1042"/>
      <c r="AZ1042"/>
      <c r="BA1042"/>
      <c r="BB1042"/>
      <c r="BC1042"/>
      <c r="BD1042"/>
      <c r="BE1042"/>
      <c r="BF1042"/>
      <c r="BG1042"/>
      <c r="BH1042"/>
      <c r="BI1042"/>
      <c r="BJ1042"/>
      <c r="BK1042"/>
      <c r="BL1042"/>
      <c r="BM1042"/>
      <c r="BN1042"/>
      <c r="BO1042"/>
      <c r="EJ1042"/>
    </row>
    <row r="1043" spans="12:140" x14ac:dyDescent="0.2">
      <c r="L1043"/>
      <c r="M1043"/>
      <c r="O1043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/>
      <c r="AR1043"/>
      <c r="AS1043"/>
      <c r="AT1043"/>
      <c r="AU1043"/>
      <c r="AV1043"/>
      <c r="AW1043"/>
      <c r="AX1043"/>
      <c r="AY1043"/>
      <c r="AZ1043"/>
      <c r="BA1043"/>
      <c r="BB1043"/>
      <c r="BC1043"/>
      <c r="BD1043"/>
      <c r="BE1043"/>
      <c r="BF1043"/>
      <c r="BG1043"/>
      <c r="BH1043"/>
      <c r="BI1043"/>
      <c r="BJ1043"/>
      <c r="BK1043"/>
      <c r="BL1043"/>
      <c r="BM1043"/>
      <c r="BN1043"/>
      <c r="BO1043"/>
      <c r="EJ1043"/>
    </row>
    <row r="1044" spans="12:140" x14ac:dyDescent="0.2">
      <c r="L1044"/>
      <c r="M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  <c r="BI1044"/>
      <c r="BJ1044"/>
      <c r="BK1044"/>
      <c r="BL1044"/>
      <c r="BM1044"/>
      <c r="BN1044"/>
      <c r="BO1044"/>
      <c r="EJ1044"/>
    </row>
    <row r="1045" spans="12:140" x14ac:dyDescent="0.2">
      <c r="L1045"/>
      <c r="M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  <c r="BI1045"/>
      <c r="BJ1045"/>
      <c r="BK1045"/>
      <c r="BL1045"/>
      <c r="BM1045"/>
      <c r="BN1045"/>
      <c r="BO1045"/>
      <c r="EJ1045"/>
    </row>
    <row r="1046" spans="12:140" x14ac:dyDescent="0.2">
      <c r="L1046"/>
      <c r="M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  <c r="BI1046"/>
      <c r="BJ1046"/>
      <c r="BK1046"/>
      <c r="BL1046"/>
      <c r="BM1046"/>
      <c r="BN1046"/>
      <c r="BO1046"/>
      <c r="EJ1046"/>
    </row>
    <row r="1047" spans="12:140" x14ac:dyDescent="0.2">
      <c r="L1047"/>
      <c r="M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  <c r="BI1047"/>
      <c r="BJ1047"/>
      <c r="BK1047"/>
      <c r="BL1047"/>
      <c r="BM1047"/>
      <c r="BN1047"/>
      <c r="BO1047"/>
      <c r="EJ1047"/>
    </row>
    <row r="1048" spans="12:140" x14ac:dyDescent="0.2">
      <c r="L1048"/>
      <c r="M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  <c r="BI1048"/>
      <c r="BJ1048"/>
      <c r="BK1048"/>
      <c r="BL1048"/>
      <c r="BM1048"/>
      <c r="BN1048"/>
      <c r="BO1048"/>
      <c r="EJ1048"/>
    </row>
    <row r="1049" spans="12:140" x14ac:dyDescent="0.2">
      <c r="L1049"/>
      <c r="M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  <c r="BI1049"/>
      <c r="BJ1049"/>
      <c r="BK1049"/>
      <c r="BL1049"/>
      <c r="BM1049"/>
      <c r="BN1049"/>
      <c r="BO1049"/>
      <c r="EJ1049"/>
    </row>
    <row r="1050" spans="12:140" x14ac:dyDescent="0.2">
      <c r="L1050"/>
      <c r="M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  <c r="BI1050"/>
      <c r="BJ1050"/>
      <c r="BK1050"/>
      <c r="BL1050"/>
      <c r="BM1050"/>
      <c r="BN1050"/>
      <c r="BO1050"/>
      <c r="EJ1050"/>
    </row>
    <row r="1051" spans="12:140" x14ac:dyDescent="0.2">
      <c r="L1051"/>
      <c r="M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  <c r="BI1051"/>
      <c r="BJ1051"/>
      <c r="BK1051"/>
      <c r="BL1051"/>
      <c r="BM1051"/>
      <c r="BN1051"/>
      <c r="BO1051"/>
      <c r="EJ1051"/>
    </row>
    <row r="1052" spans="12:140" x14ac:dyDescent="0.2">
      <c r="L1052"/>
      <c r="M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  <c r="BI1052"/>
      <c r="BJ1052"/>
      <c r="BK1052"/>
      <c r="BL1052"/>
      <c r="BM1052"/>
      <c r="BN1052"/>
      <c r="BO1052"/>
      <c r="EJ1052"/>
    </row>
    <row r="1053" spans="12:140" x14ac:dyDescent="0.2">
      <c r="L1053"/>
      <c r="M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  <c r="BI1053"/>
      <c r="BJ1053"/>
      <c r="BK1053"/>
      <c r="BL1053"/>
      <c r="BM1053"/>
      <c r="BN1053"/>
      <c r="BO1053"/>
      <c r="EJ1053"/>
    </row>
    <row r="1054" spans="12:140" x14ac:dyDescent="0.2">
      <c r="L1054"/>
      <c r="M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  <c r="BI1054"/>
      <c r="BJ1054"/>
      <c r="BK1054"/>
      <c r="BL1054"/>
      <c r="BM1054"/>
      <c r="BN1054"/>
      <c r="BO1054"/>
      <c r="EJ1054"/>
    </row>
    <row r="1055" spans="12:140" x14ac:dyDescent="0.2">
      <c r="L1055"/>
      <c r="M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  <c r="BI1055"/>
      <c r="BJ1055"/>
      <c r="BK1055"/>
      <c r="BL1055"/>
      <c r="BM1055"/>
      <c r="BN1055"/>
      <c r="BO1055"/>
      <c r="EJ1055"/>
    </row>
    <row r="1056" spans="12:140" x14ac:dyDescent="0.2">
      <c r="L1056"/>
      <c r="M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  <c r="BI1056"/>
      <c r="BJ1056"/>
      <c r="BK1056"/>
      <c r="BL1056"/>
      <c r="BM1056"/>
      <c r="BN1056"/>
      <c r="BO1056"/>
      <c r="EJ1056"/>
    </row>
    <row r="1057" spans="12:140" x14ac:dyDescent="0.2">
      <c r="L1057"/>
      <c r="M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  <c r="BI1057"/>
      <c r="BJ1057"/>
      <c r="BK1057"/>
      <c r="BL1057"/>
      <c r="BM1057"/>
      <c r="BN1057"/>
      <c r="BO1057"/>
      <c r="EJ1057"/>
    </row>
    <row r="1058" spans="12:140" x14ac:dyDescent="0.2">
      <c r="L1058"/>
      <c r="M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  <c r="BI1058"/>
      <c r="BJ1058"/>
      <c r="BK1058"/>
      <c r="BL1058"/>
      <c r="BM1058"/>
      <c r="BN1058"/>
      <c r="BO1058"/>
      <c r="EJ1058"/>
    </row>
    <row r="1059" spans="12:140" x14ac:dyDescent="0.2">
      <c r="L1059"/>
      <c r="M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/>
      <c r="AR1059"/>
      <c r="AS1059"/>
      <c r="AT1059"/>
      <c r="AU1059"/>
      <c r="AV1059"/>
      <c r="AW1059"/>
      <c r="AX1059"/>
      <c r="AY1059"/>
      <c r="AZ1059"/>
      <c r="BA1059"/>
      <c r="BB1059"/>
      <c r="BC1059"/>
      <c r="BD1059"/>
      <c r="BE1059"/>
      <c r="BF1059"/>
      <c r="BG1059"/>
      <c r="BH1059"/>
      <c r="BI1059"/>
      <c r="BJ1059"/>
      <c r="BK1059"/>
      <c r="BL1059"/>
      <c r="BM1059"/>
      <c r="BN1059"/>
      <c r="BO1059"/>
      <c r="EJ1059"/>
    </row>
    <row r="1060" spans="12:140" x14ac:dyDescent="0.2">
      <c r="L1060"/>
      <c r="M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/>
      <c r="AR1060"/>
      <c r="AS1060"/>
      <c r="AT1060"/>
      <c r="AU1060"/>
      <c r="AV1060"/>
      <c r="AW1060"/>
      <c r="AX1060"/>
      <c r="AY1060"/>
      <c r="AZ1060"/>
      <c r="BA1060"/>
      <c r="BB1060"/>
      <c r="BC1060"/>
      <c r="BD1060"/>
      <c r="BE1060"/>
      <c r="BF1060"/>
      <c r="BG1060"/>
      <c r="BH1060"/>
      <c r="BI1060"/>
      <c r="BJ1060"/>
      <c r="BK1060"/>
      <c r="BL1060"/>
      <c r="BM1060"/>
      <c r="BN1060"/>
      <c r="BO1060"/>
      <c r="EJ1060"/>
    </row>
    <row r="1061" spans="12:140" x14ac:dyDescent="0.2">
      <c r="L1061"/>
      <c r="M1061"/>
      <c r="O1061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/>
      <c r="AR1061"/>
      <c r="AS1061"/>
      <c r="AT1061"/>
      <c r="AU1061"/>
      <c r="AV1061"/>
      <c r="AW1061"/>
      <c r="AX1061"/>
      <c r="AY1061"/>
      <c r="AZ1061"/>
      <c r="BA1061"/>
      <c r="BB1061"/>
      <c r="BC1061"/>
      <c r="BD1061"/>
      <c r="BE1061"/>
      <c r="BF1061"/>
      <c r="BG1061"/>
      <c r="BH1061"/>
      <c r="BI1061"/>
      <c r="BJ1061"/>
      <c r="BK1061"/>
      <c r="BL1061"/>
      <c r="BM1061"/>
      <c r="BN1061"/>
      <c r="BO1061"/>
      <c r="EJ1061"/>
    </row>
    <row r="1062" spans="12:140" x14ac:dyDescent="0.2">
      <c r="L1062"/>
      <c r="M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/>
      <c r="AR1062"/>
      <c r="AS1062"/>
      <c r="AT1062"/>
      <c r="AU1062"/>
      <c r="AV1062"/>
      <c r="AW1062"/>
      <c r="AX1062"/>
      <c r="AY1062"/>
      <c r="AZ1062"/>
      <c r="BA1062"/>
      <c r="BB1062"/>
      <c r="BC1062"/>
      <c r="BD1062"/>
      <c r="BE1062"/>
      <c r="BF1062"/>
      <c r="BG1062"/>
      <c r="BH1062"/>
      <c r="BI1062"/>
      <c r="BJ1062"/>
      <c r="BK1062"/>
      <c r="BL1062"/>
      <c r="BM1062"/>
      <c r="BN1062"/>
      <c r="BO1062"/>
      <c r="EJ1062"/>
    </row>
    <row r="1063" spans="12:140" x14ac:dyDescent="0.2">
      <c r="L1063"/>
      <c r="M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/>
      <c r="AR1063"/>
      <c r="AS1063"/>
      <c r="AT1063"/>
      <c r="AU1063"/>
      <c r="AV1063"/>
      <c r="AW1063"/>
      <c r="AX1063"/>
      <c r="AY1063"/>
      <c r="AZ1063"/>
      <c r="BA1063"/>
      <c r="BB1063"/>
      <c r="BC1063"/>
      <c r="BD1063"/>
      <c r="BE1063"/>
      <c r="BF1063"/>
      <c r="BG1063"/>
      <c r="BH1063"/>
      <c r="BI1063"/>
      <c r="BJ1063"/>
      <c r="BK1063"/>
      <c r="BL1063"/>
      <c r="BM1063"/>
      <c r="BN1063"/>
      <c r="BO1063"/>
      <c r="EJ1063"/>
    </row>
    <row r="1064" spans="12:140" x14ac:dyDescent="0.2">
      <c r="L1064"/>
      <c r="M1064"/>
      <c r="O1064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/>
      <c r="AR1064"/>
      <c r="AS1064"/>
      <c r="AT1064"/>
      <c r="AU1064"/>
      <c r="AV1064"/>
      <c r="AW1064"/>
      <c r="AX1064"/>
      <c r="AY1064"/>
      <c r="AZ1064"/>
      <c r="BA1064"/>
      <c r="BB1064"/>
      <c r="BC1064"/>
      <c r="BD1064"/>
      <c r="BE1064"/>
      <c r="BF1064"/>
      <c r="BG1064"/>
      <c r="BH1064"/>
      <c r="BI1064"/>
      <c r="BJ1064"/>
      <c r="BK1064"/>
      <c r="BL1064"/>
      <c r="BM1064"/>
      <c r="BN1064"/>
      <c r="BO1064"/>
      <c r="EJ1064"/>
    </row>
    <row r="1065" spans="12:140" x14ac:dyDescent="0.2">
      <c r="L1065"/>
      <c r="M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/>
      <c r="AR1065"/>
      <c r="AS1065"/>
      <c r="AT1065"/>
      <c r="AU1065"/>
      <c r="AV1065"/>
      <c r="AW1065"/>
      <c r="AX1065"/>
      <c r="AY1065"/>
      <c r="AZ1065"/>
      <c r="BA1065"/>
      <c r="BB1065"/>
      <c r="BC1065"/>
      <c r="BD1065"/>
      <c r="BE1065"/>
      <c r="BF1065"/>
      <c r="BG1065"/>
      <c r="BH1065"/>
      <c r="BI1065"/>
      <c r="BJ1065"/>
      <c r="BK1065"/>
      <c r="BL1065"/>
      <c r="BM1065"/>
      <c r="BN1065"/>
      <c r="BO1065"/>
      <c r="EJ1065"/>
    </row>
    <row r="1066" spans="12:140" x14ac:dyDescent="0.2">
      <c r="L1066"/>
      <c r="M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/>
      <c r="AR1066"/>
      <c r="AS1066"/>
      <c r="AT1066"/>
      <c r="AU1066"/>
      <c r="AV1066"/>
      <c r="AW1066"/>
      <c r="AX1066"/>
      <c r="AY1066"/>
      <c r="AZ1066"/>
      <c r="BA1066"/>
      <c r="BB1066"/>
      <c r="BC1066"/>
      <c r="BD1066"/>
      <c r="BE1066"/>
      <c r="BF1066"/>
      <c r="BG1066"/>
      <c r="BH1066"/>
      <c r="BI1066"/>
      <c r="BJ1066"/>
      <c r="BK1066"/>
      <c r="BL1066"/>
      <c r="BM1066"/>
      <c r="BN1066"/>
      <c r="BO1066"/>
      <c r="EJ1066"/>
    </row>
    <row r="1067" spans="12:140" x14ac:dyDescent="0.2">
      <c r="L1067"/>
      <c r="M1067"/>
      <c r="O1067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/>
      <c r="AR1067"/>
      <c r="AS1067"/>
      <c r="AT1067"/>
      <c r="AU1067"/>
      <c r="AV1067"/>
      <c r="AW1067"/>
      <c r="AX1067"/>
      <c r="AY1067"/>
      <c r="AZ1067"/>
      <c r="BA1067"/>
      <c r="BB1067"/>
      <c r="BC1067"/>
      <c r="BD1067"/>
      <c r="BE1067"/>
      <c r="BF1067"/>
      <c r="BG1067"/>
      <c r="BH1067"/>
      <c r="BI1067"/>
      <c r="BJ1067"/>
      <c r="BK1067"/>
      <c r="BL1067"/>
      <c r="BM1067"/>
      <c r="BN1067"/>
      <c r="BO1067"/>
      <c r="EJ1067"/>
    </row>
    <row r="1068" spans="12:140" x14ac:dyDescent="0.2">
      <c r="L1068"/>
      <c r="M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/>
      <c r="AR1068"/>
      <c r="AS1068"/>
      <c r="AT1068"/>
      <c r="AU1068"/>
      <c r="AV1068"/>
      <c r="AW1068"/>
      <c r="AX1068"/>
      <c r="AY1068"/>
      <c r="AZ1068"/>
      <c r="BA1068"/>
      <c r="BB1068"/>
      <c r="BC1068"/>
      <c r="BD1068"/>
      <c r="BE1068"/>
      <c r="BF1068"/>
      <c r="BG1068"/>
      <c r="BH1068"/>
      <c r="BI1068"/>
      <c r="BJ1068"/>
      <c r="BK1068"/>
      <c r="BL1068"/>
      <c r="BM1068"/>
      <c r="BN1068"/>
      <c r="BO1068"/>
      <c r="EJ1068"/>
    </row>
    <row r="1069" spans="12:140" x14ac:dyDescent="0.2">
      <c r="L1069"/>
      <c r="M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  <c r="BI1069"/>
      <c r="BJ1069"/>
      <c r="BK1069"/>
      <c r="BL1069"/>
      <c r="BM1069"/>
      <c r="BN1069"/>
      <c r="BO1069"/>
      <c r="EJ1069"/>
    </row>
    <row r="1070" spans="12:140" x14ac:dyDescent="0.2">
      <c r="L1070"/>
      <c r="M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  <c r="BI1070"/>
      <c r="BJ1070"/>
      <c r="BK1070"/>
      <c r="BL1070"/>
      <c r="BM1070"/>
      <c r="BN1070"/>
      <c r="BO1070"/>
      <c r="EJ1070"/>
    </row>
    <row r="1071" spans="12:140" x14ac:dyDescent="0.2">
      <c r="L1071"/>
      <c r="M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/>
      <c r="AR1071"/>
      <c r="AS1071"/>
      <c r="AT1071"/>
      <c r="AU1071"/>
      <c r="AV1071"/>
      <c r="AW1071"/>
      <c r="AX1071"/>
      <c r="AY1071"/>
      <c r="AZ1071"/>
      <c r="BA1071"/>
      <c r="BB1071"/>
      <c r="BC1071"/>
      <c r="BD1071"/>
      <c r="BE1071"/>
      <c r="BF1071"/>
      <c r="BG1071"/>
      <c r="BH1071"/>
      <c r="BI1071"/>
      <c r="BJ1071"/>
      <c r="BK1071"/>
      <c r="BL1071"/>
      <c r="BM1071"/>
      <c r="BN1071"/>
      <c r="BO1071"/>
      <c r="EJ1071"/>
    </row>
    <row r="1072" spans="12:140" x14ac:dyDescent="0.2">
      <c r="L1072"/>
      <c r="M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/>
      <c r="AR1072"/>
      <c r="AS1072"/>
      <c r="AT1072"/>
      <c r="AU1072"/>
      <c r="AV1072"/>
      <c r="AW1072"/>
      <c r="AX1072"/>
      <c r="AY1072"/>
      <c r="AZ1072"/>
      <c r="BA1072"/>
      <c r="BB1072"/>
      <c r="BC1072"/>
      <c r="BD1072"/>
      <c r="BE1072"/>
      <c r="BF1072"/>
      <c r="BG1072"/>
      <c r="BH1072"/>
      <c r="BI1072"/>
      <c r="BJ1072"/>
      <c r="BK1072"/>
      <c r="BL1072"/>
      <c r="BM1072"/>
      <c r="BN1072"/>
      <c r="BO1072"/>
      <c r="EJ1072"/>
    </row>
    <row r="1073" spans="12:140" x14ac:dyDescent="0.2">
      <c r="L1073"/>
      <c r="M1073"/>
      <c r="O1073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/>
      <c r="AR1073"/>
      <c r="AS1073"/>
      <c r="AT1073"/>
      <c r="AU1073"/>
      <c r="AV1073"/>
      <c r="AW1073"/>
      <c r="AX1073"/>
      <c r="AY1073"/>
      <c r="AZ1073"/>
      <c r="BA1073"/>
      <c r="BB1073"/>
      <c r="BC1073"/>
      <c r="BD1073"/>
      <c r="BE1073"/>
      <c r="BF1073"/>
      <c r="BG1073"/>
      <c r="BH1073"/>
      <c r="BI1073"/>
      <c r="BJ1073"/>
      <c r="BK1073"/>
      <c r="BL1073"/>
      <c r="BM1073"/>
      <c r="BN1073"/>
      <c r="BO1073"/>
      <c r="EJ1073"/>
    </row>
    <row r="1074" spans="12:140" x14ac:dyDescent="0.2">
      <c r="L1074"/>
      <c r="M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/>
      <c r="AR1074"/>
      <c r="AS1074"/>
      <c r="AT1074"/>
      <c r="AU1074"/>
      <c r="AV1074"/>
      <c r="AW1074"/>
      <c r="AX1074"/>
      <c r="AY1074"/>
      <c r="AZ1074"/>
      <c r="BA1074"/>
      <c r="BB1074"/>
      <c r="BC1074"/>
      <c r="BD1074"/>
      <c r="BE1074"/>
      <c r="BF1074"/>
      <c r="BG1074"/>
      <c r="BH1074"/>
      <c r="BI1074"/>
      <c r="BJ1074"/>
      <c r="BK1074"/>
      <c r="BL1074"/>
      <c r="BM1074"/>
      <c r="BN1074"/>
      <c r="BO1074"/>
      <c r="EJ1074"/>
    </row>
    <row r="1075" spans="12:140" x14ac:dyDescent="0.2">
      <c r="L1075"/>
      <c r="M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/>
      <c r="AR1075"/>
      <c r="AS1075"/>
      <c r="AT1075"/>
      <c r="AU1075"/>
      <c r="AV1075"/>
      <c r="AW1075"/>
      <c r="AX1075"/>
      <c r="AY1075"/>
      <c r="AZ1075"/>
      <c r="BA1075"/>
      <c r="BB1075"/>
      <c r="BC1075"/>
      <c r="BD1075"/>
      <c r="BE1075"/>
      <c r="BF1075"/>
      <c r="BG1075"/>
      <c r="BH1075"/>
      <c r="BI1075"/>
      <c r="BJ1075"/>
      <c r="BK1075"/>
      <c r="BL1075"/>
      <c r="BM1075"/>
      <c r="BN1075"/>
      <c r="BO1075"/>
      <c r="EJ1075"/>
    </row>
    <row r="1076" spans="12:140" x14ac:dyDescent="0.2">
      <c r="L1076"/>
      <c r="M1076"/>
      <c r="O1076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/>
      <c r="AR1076"/>
      <c r="AS1076"/>
      <c r="AT1076"/>
      <c r="AU1076"/>
      <c r="AV1076"/>
      <c r="AW1076"/>
      <c r="AX1076"/>
      <c r="AY1076"/>
      <c r="AZ1076"/>
      <c r="BA1076"/>
      <c r="BB1076"/>
      <c r="BC1076"/>
      <c r="BD1076"/>
      <c r="BE1076"/>
      <c r="BF1076"/>
      <c r="BG1076"/>
      <c r="BH1076"/>
      <c r="BI1076"/>
      <c r="BJ1076"/>
      <c r="BK1076"/>
      <c r="BL1076"/>
      <c r="BM1076"/>
      <c r="BN1076"/>
      <c r="BO1076"/>
      <c r="EJ1076"/>
    </row>
    <row r="1077" spans="12:140" x14ac:dyDescent="0.2">
      <c r="L1077"/>
      <c r="M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/>
      <c r="AR1077"/>
      <c r="AS1077"/>
      <c r="AT1077"/>
      <c r="AU1077"/>
      <c r="AV1077"/>
      <c r="AW1077"/>
      <c r="AX1077"/>
      <c r="AY1077"/>
      <c r="AZ1077"/>
      <c r="BA1077"/>
      <c r="BB1077"/>
      <c r="BC1077"/>
      <c r="BD1077"/>
      <c r="BE1077"/>
      <c r="BF1077"/>
      <c r="BG1077"/>
      <c r="BH1077"/>
      <c r="BI1077"/>
      <c r="BJ1077"/>
      <c r="BK1077"/>
      <c r="BL1077"/>
      <c r="BM1077"/>
      <c r="BN1077"/>
      <c r="BO1077"/>
      <c r="EJ1077"/>
    </row>
    <row r="1078" spans="12:140" x14ac:dyDescent="0.2">
      <c r="L1078"/>
      <c r="M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/>
      <c r="AR1078"/>
      <c r="AS1078"/>
      <c r="AT1078"/>
      <c r="AU1078"/>
      <c r="AV1078"/>
      <c r="AW1078"/>
      <c r="AX1078"/>
      <c r="AY1078"/>
      <c r="AZ1078"/>
      <c r="BA1078"/>
      <c r="BB1078"/>
      <c r="BC1078"/>
      <c r="BD1078"/>
      <c r="BE1078"/>
      <c r="BF1078"/>
      <c r="BG1078"/>
      <c r="BH1078"/>
      <c r="BI1078"/>
      <c r="BJ1078"/>
      <c r="BK1078"/>
      <c r="BL1078"/>
      <c r="BM1078"/>
      <c r="BN1078"/>
      <c r="BO1078"/>
      <c r="EJ1078"/>
    </row>
    <row r="1079" spans="12:140" x14ac:dyDescent="0.2">
      <c r="L1079"/>
      <c r="M1079"/>
      <c r="O1079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/>
      <c r="AR1079"/>
      <c r="AS1079"/>
      <c r="AT1079"/>
      <c r="AU1079"/>
      <c r="AV1079"/>
      <c r="AW1079"/>
      <c r="AX1079"/>
      <c r="AY1079"/>
      <c r="AZ1079"/>
      <c r="BA1079"/>
      <c r="BB1079"/>
      <c r="BC1079"/>
      <c r="BD1079"/>
      <c r="BE1079"/>
      <c r="BF1079"/>
      <c r="BG1079"/>
      <c r="BH1079"/>
      <c r="BI1079"/>
      <c r="BJ1079"/>
      <c r="BK1079"/>
      <c r="BL1079"/>
      <c r="BM1079"/>
      <c r="BN1079"/>
      <c r="BO1079"/>
      <c r="EJ1079"/>
    </row>
    <row r="1080" spans="12:140" x14ac:dyDescent="0.2">
      <c r="L1080"/>
      <c r="M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/>
      <c r="AR1080"/>
      <c r="AS1080"/>
      <c r="AT1080"/>
      <c r="AU1080"/>
      <c r="AV1080"/>
      <c r="AW1080"/>
      <c r="AX1080"/>
      <c r="AY1080"/>
      <c r="AZ1080"/>
      <c r="BA1080"/>
      <c r="BB1080"/>
      <c r="BC1080"/>
      <c r="BD1080"/>
      <c r="BE1080"/>
      <c r="BF1080"/>
      <c r="BG1080"/>
      <c r="BH1080"/>
      <c r="BI1080"/>
      <c r="BJ1080"/>
      <c r="BK1080"/>
      <c r="BL1080"/>
      <c r="BM1080"/>
      <c r="BN1080"/>
      <c r="BO1080"/>
      <c r="EJ1080"/>
    </row>
    <row r="1081" spans="12:140" x14ac:dyDescent="0.2">
      <c r="L1081"/>
      <c r="M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/>
      <c r="AR1081"/>
      <c r="AS1081"/>
      <c r="AT1081"/>
      <c r="AU1081"/>
      <c r="AV1081"/>
      <c r="AW1081"/>
      <c r="AX1081"/>
      <c r="AY1081"/>
      <c r="AZ1081"/>
      <c r="BA1081"/>
      <c r="BB1081"/>
      <c r="BC1081"/>
      <c r="BD1081"/>
      <c r="BE1081"/>
      <c r="BF1081"/>
      <c r="BG1081"/>
      <c r="BH1081"/>
      <c r="BI1081"/>
      <c r="BJ1081"/>
      <c r="BK1081"/>
      <c r="BL1081"/>
      <c r="BM1081"/>
      <c r="BN1081"/>
      <c r="BO1081"/>
      <c r="EJ1081"/>
    </row>
    <row r="1082" spans="12:140" x14ac:dyDescent="0.2">
      <c r="L1082"/>
      <c r="M1082"/>
      <c r="O1082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/>
      <c r="AR1082"/>
      <c r="AS1082"/>
      <c r="AT1082"/>
      <c r="AU1082"/>
      <c r="AV1082"/>
      <c r="AW1082"/>
      <c r="AX1082"/>
      <c r="AY1082"/>
      <c r="AZ1082"/>
      <c r="BA1082"/>
      <c r="BB1082"/>
      <c r="BC1082"/>
      <c r="BD1082"/>
      <c r="BE1082"/>
      <c r="BF1082"/>
      <c r="BG1082"/>
      <c r="BH1082"/>
      <c r="BI1082"/>
      <c r="BJ1082"/>
      <c r="BK1082"/>
      <c r="BL1082"/>
      <c r="BM1082"/>
      <c r="BN1082"/>
      <c r="BO1082"/>
      <c r="EJ1082"/>
    </row>
    <row r="1083" spans="12:140" x14ac:dyDescent="0.2">
      <c r="L1083"/>
      <c r="M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/>
      <c r="AR1083"/>
      <c r="AS1083"/>
      <c r="AT1083"/>
      <c r="AU1083"/>
      <c r="AV1083"/>
      <c r="AW1083"/>
      <c r="AX1083"/>
      <c r="AY1083"/>
      <c r="AZ1083"/>
      <c r="BA1083"/>
      <c r="BB1083"/>
      <c r="BC1083"/>
      <c r="BD1083"/>
      <c r="BE1083"/>
      <c r="BF1083"/>
      <c r="BG1083"/>
      <c r="BH1083"/>
      <c r="BI1083"/>
      <c r="BJ1083"/>
      <c r="BK1083"/>
      <c r="BL1083"/>
      <c r="BM1083"/>
      <c r="BN1083"/>
      <c r="BO1083"/>
      <c r="EJ1083"/>
    </row>
    <row r="1084" spans="12:140" x14ac:dyDescent="0.2">
      <c r="L1084"/>
      <c r="M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/>
      <c r="AR1084"/>
      <c r="AS1084"/>
      <c r="AT1084"/>
      <c r="AU1084"/>
      <c r="AV1084"/>
      <c r="AW1084"/>
      <c r="AX1084"/>
      <c r="AY1084"/>
      <c r="AZ1084"/>
      <c r="BA1084"/>
      <c r="BB1084"/>
      <c r="BC1084"/>
      <c r="BD1084"/>
      <c r="BE1084"/>
      <c r="BF1084"/>
      <c r="BG1084"/>
      <c r="BH1084"/>
      <c r="BI1084"/>
      <c r="BJ1084"/>
      <c r="BK1084"/>
      <c r="BL1084"/>
      <c r="BM1084"/>
      <c r="BN1084"/>
      <c r="BO1084"/>
      <c r="EJ1084"/>
    </row>
    <row r="1085" spans="12:140" x14ac:dyDescent="0.2">
      <c r="L1085"/>
      <c r="M1085"/>
      <c r="O1085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/>
      <c r="AR1085"/>
      <c r="AS1085"/>
      <c r="AT1085"/>
      <c r="AU1085"/>
      <c r="AV1085"/>
      <c r="AW1085"/>
      <c r="AX1085"/>
      <c r="AY1085"/>
      <c r="AZ1085"/>
      <c r="BA1085"/>
      <c r="BB1085"/>
      <c r="BC1085"/>
      <c r="BD1085"/>
      <c r="BE1085"/>
      <c r="BF1085"/>
      <c r="BG1085"/>
      <c r="BH1085"/>
      <c r="BI1085"/>
      <c r="BJ1085"/>
      <c r="BK1085"/>
      <c r="BL1085"/>
      <c r="BM1085"/>
      <c r="BN1085"/>
      <c r="BO1085"/>
      <c r="EJ1085"/>
    </row>
    <row r="1086" spans="12:140" x14ac:dyDescent="0.2">
      <c r="L1086"/>
      <c r="M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/>
      <c r="AR1086"/>
      <c r="AS1086"/>
      <c r="AT1086"/>
      <c r="AU1086"/>
      <c r="AV1086"/>
      <c r="AW1086"/>
      <c r="AX1086"/>
      <c r="AY1086"/>
      <c r="AZ1086"/>
      <c r="BA1086"/>
      <c r="BB1086"/>
      <c r="BC1086"/>
      <c r="BD1086"/>
      <c r="BE1086"/>
      <c r="BF1086"/>
      <c r="BG1086"/>
      <c r="BH1086"/>
      <c r="BI1086"/>
      <c r="BJ1086"/>
      <c r="BK1086"/>
      <c r="BL1086"/>
      <c r="BM1086"/>
      <c r="BN1086"/>
      <c r="BO1086"/>
      <c r="EJ1086"/>
    </row>
    <row r="1087" spans="12:140" x14ac:dyDescent="0.2">
      <c r="L1087"/>
      <c r="M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/>
      <c r="AR1087"/>
      <c r="AS1087"/>
      <c r="AT1087"/>
      <c r="AU1087"/>
      <c r="AV1087"/>
      <c r="AW1087"/>
      <c r="AX1087"/>
      <c r="AY1087"/>
      <c r="AZ1087"/>
      <c r="BA1087"/>
      <c r="BB1087"/>
      <c r="BC1087"/>
      <c r="BD1087"/>
      <c r="BE1087"/>
      <c r="BF1087"/>
      <c r="BG1087"/>
      <c r="BH1087"/>
      <c r="BI1087"/>
      <c r="BJ1087"/>
      <c r="BK1087"/>
      <c r="BL1087"/>
      <c r="BM1087"/>
      <c r="BN1087"/>
      <c r="BO1087"/>
      <c r="EJ1087"/>
    </row>
    <row r="1088" spans="12:140" x14ac:dyDescent="0.2">
      <c r="L1088"/>
      <c r="M1088"/>
      <c r="O108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/>
      <c r="AR1088"/>
      <c r="AS1088"/>
      <c r="AT1088"/>
      <c r="AU1088"/>
      <c r="AV1088"/>
      <c r="AW1088"/>
      <c r="AX1088"/>
      <c r="AY1088"/>
      <c r="AZ1088"/>
      <c r="BA1088"/>
      <c r="BB1088"/>
      <c r="BC1088"/>
      <c r="BD1088"/>
      <c r="BE1088"/>
      <c r="BF1088"/>
      <c r="BG1088"/>
      <c r="BH1088"/>
      <c r="BI1088"/>
      <c r="BJ1088"/>
      <c r="BK1088"/>
      <c r="BL1088"/>
      <c r="BM1088"/>
      <c r="BN1088"/>
      <c r="BO1088"/>
      <c r="EJ1088"/>
    </row>
    <row r="1089" spans="12:140" x14ac:dyDescent="0.2">
      <c r="L1089"/>
      <c r="M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/>
      <c r="AR1089"/>
      <c r="AS1089"/>
      <c r="AT1089"/>
      <c r="AU1089"/>
      <c r="AV1089"/>
      <c r="AW1089"/>
      <c r="AX1089"/>
      <c r="AY1089"/>
      <c r="AZ1089"/>
      <c r="BA1089"/>
      <c r="BB1089"/>
      <c r="BC1089"/>
      <c r="BD1089"/>
      <c r="BE1089"/>
      <c r="BF1089"/>
      <c r="BG1089"/>
      <c r="BH1089"/>
      <c r="BI1089"/>
      <c r="BJ1089"/>
      <c r="BK1089"/>
      <c r="BL1089"/>
      <c r="BM1089"/>
      <c r="BN1089"/>
      <c r="BO1089"/>
      <c r="EJ1089"/>
    </row>
    <row r="1090" spans="12:140" x14ac:dyDescent="0.2">
      <c r="L1090"/>
      <c r="M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/>
      <c r="AR1090"/>
      <c r="AS1090"/>
      <c r="AT1090"/>
      <c r="AU1090"/>
      <c r="AV1090"/>
      <c r="AW1090"/>
      <c r="AX1090"/>
      <c r="AY1090"/>
      <c r="AZ1090"/>
      <c r="BA1090"/>
      <c r="BB1090"/>
      <c r="BC1090"/>
      <c r="BD1090"/>
      <c r="BE1090"/>
      <c r="BF1090"/>
      <c r="BG1090"/>
      <c r="BH1090"/>
      <c r="BI1090"/>
      <c r="BJ1090"/>
      <c r="BK1090"/>
      <c r="BL1090"/>
      <c r="BM1090"/>
      <c r="BN1090"/>
      <c r="BO1090"/>
      <c r="EJ1090"/>
    </row>
    <row r="1091" spans="12:140" x14ac:dyDescent="0.2">
      <c r="L1091"/>
      <c r="M1091"/>
      <c r="O1091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/>
      <c r="AR1091"/>
      <c r="AS1091"/>
      <c r="AT1091"/>
      <c r="AU1091"/>
      <c r="AV1091"/>
      <c r="AW1091"/>
      <c r="AX1091"/>
      <c r="AY1091"/>
      <c r="AZ1091"/>
      <c r="BA1091"/>
      <c r="BB1091"/>
      <c r="BC1091"/>
      <c r="BD1091"/>
      <c r="BE1091"/>
      <c r="BF1091"/>
      <c r="BG1091"/>
      <c r="BH1091"/>
      <c r="BI1091"/>
      <c r="BJ1091"/>
      <c r="BK1091"/>
      <c r="BL1091"/>
      <c r="BM1091"/>
      <c r="BN1091"/>
      <c r="BO1091"/>
      <c r="EJ1091"/>
    </row>
    <row r="1092" spans="12:140" x14ac:dyDescent="0.2">
      <c r="L1092"/>
      <c r="M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/>
      <c r="AR1092"/>
      <c r="AS1092"/>
      <c r="AT1092"/>
      <c r="AU1092"/>
      <c r="AV1092"/>
      <c r="AW1092"/>
      <c r="AX1092"/>
      <c r="AY1092"/>
      <c r="AZ1092"/>
      <c r="BA1092"/>
      <c r="BB1092"/>
      <c r="BC1092"/>
      <c r="BD1092"/>
      <c r="BE1092"/>
      <c r="BF1092"/>
      <c r="BG1092"/>
      <c r="BH1092"/>
      <c r="BI1092"/>
      <c r="BJ1092"/>
      <c r="BK1092"/>
      <c r="BL1092"/>
      <c r="BM1092"/>
      <c r="BN1092"/>
      <c r="BO1092"/>
      <c r="EJ1092"/>
    </row>
    <row r="1093" spans="12:140" x14ac:dyDescent="0.2">
      <c r="L1093"/>
      <c r="M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/>
      <c r="AR1093"/>
      <c r="AS1093"/>
      <c r="AT1093"/>
      <c r="AU1093"/>
      <c r="AV1093"/>
      <c r="AW1093"/>
      <c r="AX1093"/>
      <c r="AY1093"/>
      <c r="AZ1093"/>
      <c r="BA1093"/>
      <c r="BB1093"/>
      <c r="BC1093"/>
      <c r="BD1093"/>
      <c r="BE1093"/>
      <c r="BF1093"/>
      <c r="BG1093"/>
      <c r="BH1093"/>
      <c r="BI1093"/>
      <c r="BJ1093"/>
      <c r="BK1093"/>
      <c r="BL1093"/>
      <c r="BM1093"/>
      <c r="BN1093"/>
      <c r="BO1093"/>
      <c r="EJ1093"/>
    </row>
    <row r="1094" spans="12:140" x14ac:dyDescent="0.2">
      <c r="L1094"/>
      <c r="M1094"/>
      <c r="O1094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/>
      <c r="AR1094"/>
      <c r="AS1094"/>
      <c r="AT1094"/>
      <c r="AU1094"/>
      <c r="AV1094"/>
      <c r="AW1094"/>
      <c r="AX1094"/>
      <c r="AY1094"/>
      <c r="AZ1094"/>
      <c r="BA1094"/>
      <c r="BB1094"/>
      <c r="BC1094"/>
      <c r="BD1094"/>
      <c r="BE1094"/>
      <c r="BF1094"/>
      <c r="BG1094"/>
      <c r="BH1094"/>
      <c r="BI1094"/>
      <c r="BJ1094"/>
      <c r="BK1094"/>
      <c r="BL1094"/>
      <c r="BM1094"/>
      <c r="BN1094"/>
      <c r="BO1094"/>
      <c r="EJ1094"/>
    </row>
    <row r="1095" spans="12:140" x14ac:dyDescent="0.2">
      <c r="L1095"/>
      <c r="M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/>
      <c r="AR1095"/>
      <c r="AS1095"/>
      <c r="AT1095"/>
      <c r="AU1095"/>
      <c r="AV1095"/>
      <c r="AW1095"/>
      <c r="AX1095"/>
      <c r="AY1095"/>
      <c r="AZ1095"/>
      <c r="BA1095"/>
      <c r="BB1095"/>
      <c r="BC1095"/>
      <c r="BD1095"/>
      <c r="BE1095"/>
      <c r="BF1095"/>
      <c r="BG1095"/>
      <c r="BH1095"/>
      <c r="BI1095"/>
      <c r="BJ1095"/>
      <c r="BK1095"/>
      <c r="BL1095"/>
      <c r="BM1095"/>
      <c r="BN1095"/>
      <c r="BO1095"/>
      <c r="EJ1095"/>
    </row>
    <row r="1096" spans="12:140" x14ac:dyDescent="0.2">
      <c r="L1096"/>
      <c r="M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/>
      <c r="AR1096"/>
      <c r="AS1096"/>
      <c r="AT1096"/>
      <c r="AU1096"/>
      <c r="AV1096"/>
      <c r="AW1096"/>
      <c r="AX1096"/>
      <c r="AY1096"/>
      <c r="AZ1096"/>
      <c r="BA1096"/>
      <c r="BB1096"/>
      <c r="BC1096"/>
      <c r="BD1096"/>
      <c r="BE1096"/>
      <c r="BF1096"/>
      <c r="BG1096"/>
      <c r="BH1096"/>
      <c r="BI1096"/>
      <c r="BJ1096"/>
      <c r="BK1096"/>
      <c r="BL1096"/>
      <c r="BM1096"/>
      <c r="BN1096"/>
      <c r="BO1096"/>
      <c r="EJ1096"/>
    </row>
    <row r="1097" spans="12:140" x14ac:dyDescent="0.2">
      <c r="L1097"/>
      <c r="M1097"/>
      <c r="O1097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/>
      <c r="AR1097"/>
      <c r="AS1097"/>
      <c r="AT1097"/>
      <c r="AU1097"/>
      <c r="AV1097"/>
      <c r="AW1097"/>
      <c r="AX1097"/>
      <c r="AY1097"/>
      <c r="AZ1097"/>
      <c r="BA1097"/>
      <c r="BB1097"/>
      <c r="BC1097"/>
      <c r="BD1097"/>
      <c r="BE1097"/>
      <c r="BF1097"/>
      <c r="BG1097"/>
      <c r="BH1097"/>
      <c r="BI1097"/>
      <c r="BJ1097"/>
      <c r="BK1097"/>
      <c r="BL1097"/>
      <c r="BM1097"/>
      <c r="BN1097"/>
      <c r="BO1097"/>
      <c r="EJ1097"/>
    </row>
    <row r="1098" spans="12:140" x14ac:dyDescent="0.2">
      <c r="L1098"/>
      <c r="M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/>
      <c r="AR1098"/>
      <c r="AS1098"/>
      <c r="AT1098"/>
      <c r="AU1098"/>
      <c r="AV1098"/>
      <c r="AW1098"/>
      <c r="AX1098"/>
      <c r="AY1098"/>
      <c r="AZ1098"/>
      <c r="BA1098"/>
      <c r="BB1098"/>
      <c r="BC1098"/>
      <c r="BD1098"/>
      <c r="BE1098"/>
      <c r="BF1098"/>
      <c r="BG1098"/>
      <c r="BH1098"/>
      <c r="BI1098"/>
      <c r="BJ1098"/>
      <c r="BK1098"/>
      <c r="BL1098"/>
      <c r="BM1098"/>
      <c r="BN1098"/>
      <c r="BO1098"/>
      <c r="EJ1098"/>
    </row>
    <row r="1099" spans="12:140" x14ac:dyDescent="0.2">
      <c r="L1099"/>
      <c r="M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EJ1099"/>
    </row>
    <row r="1100" spans="12:140" x14ac:dyDescent="0.2">
      <c r="L1100"/>
      <c r="M1100"/>
      <c r="O1100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/>
      <c r="AR1100"/>
      <c r="AS1100"/>
      <c r="AT1100"/>
      <c r="AU1100"/>
      <c r="AV1100"/>
      <c r="AW1100"/>
      <c r="AX1100"/>
      <c r="AY1100"/>
      <c r="AZ1100"/>
      <c r="BA1100"/>
      <c r="BB1100"/>
      <c r="BC1100"/>
      <c r="BD1100"/>
      <c r="BE1100"/>
      <c r="BF1100"/>
      <c r="BG1100"/>
      <c r="BH1100"/>
      <c r="BI1100"/>
      <c r="BJ1100"/>
      <c r="BK1100"/>
      <c r="BL1100"/>
      <c r="BM1100"/>
      <c r="BN1100"/>
      <c r="BO1100"/>
      <c r="EJ1100"/>
    </row>
    <row r="1101" spans="12:140" x14ac:dyDescent="0.2">
      <c r="L1101"/>
      <c r="M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/>
      <c r="AR1101"/>
      <c r="AS1101"/>
      <c r="AT1101"/>
      <c r="AU1101"/>
      <c r="AV1101"/>
      <c r="AW1101"/>
      <c r="AX1101"/>
      <c r="AY1101"/>
      <c r="AZ1101"/>
      <c r="BA1101"/>
      <c r="BB1101"/>
      <c r="BC1101"/>
      <c r="BD1101"/>
      <c r="BE1101"/>
      <c r="BF1101"/>
      <c r="BG1101"/>
      <c r="BH1101"/>
      <c r="BI1101"/>
      <c r="BJ1101"/>
      <c r="BK1101"/>
      <c r="BL1101"/>
      <c r="BM1101"/>
      <c r="BN1101"/>
      <c r="BO1101"/>
      <c r="EJ1101"/>
    </row>
    <row r="1102" spans="12:140" x14ac:dyDescent="0.2">
      <c r="L1102"/>
      <c r="M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/>
      <c r="AR1102"/>
      <c r="AS1102"/>
      <c r="AT1102"/>
      <c r="AU1102"/>
      <c r="AV1102"/>
      <c r="AW1102"/>
      <c r="AX1102"/>
      <c r="AY1102"/>
      <c r="AZ1102"/>
      <c r="BA1102"/>
      <c r="BB1102"/>
      <c r="BC1102"/>
      <c r="BD1102"/>
      <c r="BE1102"/>
      <c r="BF1102"/>
      <c r="BG1102"/>
      <c r="BH1102"/>
      <c r="BI1102"/>
      <c r="BJ1102"/>
      <c r="BK1102"/>
      <c r="BL1102"/>
      <c r="BM1102"/>
      <c r="BN1102"/>
      <c r="BO1102"/>
      <c r="EJ1102"/>
    </row>
    <row r="1103" spans="12:140" x14ac:dyDescent="0.2">
      <c r="L1103"/>
      <c r="M1103"/>
      <c r="O1103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/>
      <c r="AR1103"/>
      <c r="AS1103"/>
      <c r="AT1103"/>
      <c r="AU1103"/>
      <c r="AV1103"/>
      <c r="AW1103"/>
      <c r="AX1103"/>
      <c r="AY1103"/>
      <c r="AZ1103"/>
      <c r="BA1103"/>
      <c r="BB1103"/>
      <c r="BC1103"/>
      <c r="BD1103"/>
      <c r="BE1103"/>
      <c r="BF1103"/>
      <c r="BG1103"/>
      <c r="BH1103"/>
      <c r="BI1103"/>
      <c r="BJ1103"/>
      <c r="BK1103"/>
      <c r="BL1103"/>
      <c r="BM1103"/>
      <c r="BN1103"/>
      <c r="BO1103"/>
      <c r="EJ1103"/>
    </row>
    <row r="1104" spans="12:140" x14ac:dyDescent="0.2">
      <c r="L1104"/>
      <c r="M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/>
      <c r="AR1104"/>
      <c r="AS1104"/>
      <c r="AT1104"/>
      <c r="AU1104"/>
      <c r="AV1104"/>
      <c r="AW1104"/>
      <c r="AX1104"/>
      <c r="AY1104"/>
      <c r="AZ1104"/>
      <c r="BA1104"/>
      <c r="BB1104"/>
      <c r="BC1104"/>
      <c r="BD1104"/>
      <c r="BE1104"/>
      <c r="BF1104"/>
      <c r="BG1104"/>
      <c r="BH1104"/>
      <c r="BI1104"/>
      <c r="BJ1104"/>
      <c r="BK1104"/>
      <c r="BL1104"/>
      <c r="BM1104"/>
      <c r="BN1104"/>
      <c r="BO1104"/>
      <c r="EJ1104"/>
    </row>
    <row r="1105" spans="12:140" x14ac:dyDescent="0.2">
      <c r="L1105"/>
      <c r="M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/>
      <c r="AR1105"/>
      <c r="AS1105"/>
      <c r="AT1105"/>
      <c r="AU1105"/>
      <c r="AV1105"/>
      <c r="AW1105"/>
      <c r="AX1105"/>
      <c r="AY1105"/>
      <c r="AZ1105"/>
      <c r="BA1105"/>
      <c r="BB1105"/>
      <c r="BC1105"/>
      <c r="BD1105"/>
      <c r="BE1105"/>
      <c r="BF1105"/>
      <c r="BG1105"/>
      <c r="BH1105"/>
      <c r="BI1105"/>
      <c r="BJ1105"/>
      <c r="BK1105"/>
      <c r="BL1105"/>
      <c r="BM1105"/>
      <c r="BN1105"/>
      <c r="BO1105"/>
      <c r="EJ1105"/>
    </row>
    <row r="1106" spans="12:140" x14ac:dyDescent="0.2">
      <c r="L1106"/>
      <c r="M1106"/>
      <c r="O1106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/>
      <c r="AR1106"/>
      <c r="AS1106"/>
      <c r="AT1106"/>
      <c r="AU1106"/>
      <c r="AV1106"/>
      <c r="AW1106"/>
      <c r="AX1106"/>
      <c r="AY1106"/>
      <c r="AZ1106"/>
      <c r="BA1106"/>
      <c r="BB1106"/>
      <c r="BC1106"/>
      <c r="BD1106"/>
      <c r="BE1106"/>
      <c r="BF1106"/>
      <c r="BG1106"/>
      <c r="BH1106"/>
      <c r="BI1106"/>
      <c r="BJ1106"/>
      <c r="BK1106"/>
      <c r="BL1106"/>
      <c r="BM1106"/>
      <c r="BN1106"/>
      <c r="BO1106"/>
      <c r="EJ1106"/>
    </row>
    <row r="1107" spans="12:140" x14ac:dyDescent="0.2">
      <c r="L1107"/>
      <c r="M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EJ1107"/>
    </row>
    <row r="1108" spans="12:140" x14ac:dyDescent="0.2">
      <c r="L1108"/>
      <c r="M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/>
      <c r="AR1108"/>
      <c r="AS1108"/>
      <c r="AT1108"/>
      <c r="AU1108"/>
      <c r="AV1108"/>
      <c r="AW1108"/>
      <c r="AX1108"/>
      <c r="AY1108"/>
      <c r="AZ1108"/>
      <c r="BA1108"/>
      <c r="BB1108"/>
      <c r="BC1108"/>
      <c r="BD1108"/>
      <c r="BE1108"/>
      <c r="BF1108"/>
      <c r="BG1108"/>
      <c r="BH1108"/>
      <c r="BI1108"/>
      <c r="BJ1108"/>
      <c r="BK1108"/>
      <c r="BL1108"/>
      <c r="BM1108"/>
      <c r="BN1108"/>
      <c r="BO1108"/>
      <c r="EJ1108"/>
    </row>
    <row r="1109" spans="12:140" x14ac:dyDescent="0.2">
      <c r="L1109"/>
      <c r="M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  <c r="BI1109"/>
      <c r="BJ1109"/>
      <c r="BK1109"/>
      <c r="BL1109"/>
      <c r="BM1109"/>
      <c r="BN1109"/>
      <c r="BO1109"/>
      <c r="EJ1109"/>
    </row>
    <row r="1110" spans="12:140" x14ac:dyDescent="0.2">
      <c r="L1110"/>
      <c r="M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  <c r="BI1110"/>
      <c r="BJ1110"/>
      <c r="BK1110"/>
      <c r="BL1110"/>
      <c r="BM1110"/>
      <c r="BN1110"/>
      <c r="BO1110"/>
      <c r="EJ1110"/>
    </row>
    <row r="1111" spans="12:140" x14ac:dyDescent="0.2">
      <c r="L1111"/>
      <c r="M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/>
      <c r="AR1111"/>
      <c r="AS1111"/>
      <c r="AT1111"/>
      <c r="AU1111"/>
      <c r="AV1111"/>
      <c r="AW1111"/>
      <c r="AX1111"/>
      <c r="AY1111"/>
      <c r="AZ1111"/>
      <c r="BA1111"/>
      <c r="BB1111"/>
      <c r="BC1111"/>
      <c r="BD1111"/>
      <c r="BE1111"/>
      <c r="BF1111"/>
      <c r="BG1111"/>
      <c r="BH1111"/>
      <c r="BI1111"/>
      <c r="BJ1111"/>
      <c r="BK1111"/>
      <c r="BL1111"/>
      <c r="BM1111"/>
      <c r="BN1111"/>
      <c r="BO1111"/>
      <c r="EJ1111"/>
    </row>
    <row r="1112" spans="12:140" x14ac:dyDescent="0.2">
      <c r="L1112"/>
      <c r="M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  <c r="BI1112"/>
      <c r="BJ1112"/>
      <c r="BK1112"/>
      <c r="BL1112"/>
      <c r="BM1112"/>
      <c r="BN1112"/>
      <c r="BO1112"/>
      <c r="EJ1112"/>
    </row>
    <row r="1113" spans="12:140" x14ac:dyDescent="0.2">
      <c r="L1113"/>
      <c r="M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/>
      <c r="AR1113"/>
      <c r="AS1113"/>
      <c r="AT1113"/>
      <c r="AU1113"/>
      <c r="AV1113"/>
      <c r="AW1113"/>
      <c r="AX1113"/>
      <c r="AY1113"/>
      <c r="AZ1113"/>
      <c r="BA1113"/>
      <c r="BB1113"/>
      <c r="BC1113"/>
      <c r="BD1113"/>
      <c r="BE1113"/>
      <c r="BF1113"/>
      <c r="BG1113"/>
      <c r="BH1113"/>
      <c r="BI1113"/>
      <c r="BJ1113"/>
      <c r="BK1113"/>
      <c r="BL1113"/>
      <c r="BM1113"/>
      <c r="BN1113"/>
      <c r="BO1113"/>
      <c r="EJ1113"/>
    </row>
    <row r="1114" spans="12:140" x14ac:dyDescent="0.2">
      <c r="L1114"/>
      <c r="M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/>
      <c r="AR1114"/>
      <c r="AS1114"/>
      <c r="AT1114"/>
      <c r="AU1114"/>
      <c r="AV1114"/>
      <c r="AW1114"/>
      <c r="AX1114"/>
      <c r="AY1114"/>
      <c r="AZ1114"/>
      <c r="BA1114"/>
      <c r="BB1114"/>
      <c r="BC1114"/>
      <c r="BD1114"/>
      <c r="BE1114"/>
      <c r="BF1114"/>
      <c r="BG1114"/>
      <c r="BH1114"/>
      <c r="BI1114"/>
      <c r="BJ1114"/>
      <c r="BK1114"/>
      <c r="BL1114"/>
      <c r="BM1114"/>
      <c r="BN1114"/>
      <c r="BO1114"/>
      <c r="EJ1114"/>
    </row>
    <row r="1115" spans="12:140" x14ac:dyDescent="0.2">
      <c r="L1115"/>
      <c r="M1115"/>
      <c r="O1115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/>
      <c r="AR1115"/>
      <c r="AS1115"/>
      <c r="AT1115"/>
      <c r="AU1115"/>
      <c r="AV1115"/>
      <c r="AW1115"/>
      <c r="AX1115"/>
      <c r="AY1115"/>
      <c r="AZ1115"/>
      <c r="BA1115"/>
      <c r="BB1115"/>
      <c r="BC1115"/>
      <c r="BD1115"/>
      <c r="BE1115"/>
      <c r="BF1115"/>
      <c r="BG1115"/>
      <c r="BH1115"/>
      <c r="BI1115"/>
      <c r="BJ1115"/>
      <c r="BK1115"/>
      <c r="BL1115"/>
      <c r="BM1115"/>
      <c r="BN1115"/>
      <c r="BO1115"/>
      <c r="EJ1115"/>
    </row>
    <row r="1116" spans="12:140" x14ac:dyDescent="0.2">
      <c r="L1116"/>
      <c r="M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/>
      <c r="AR1116"/>
      <c r="AS1116"/>
      <c r="AT1116"/>
      <c r="AU1116"/>
      <c r="AV1116"/>
      <c r="AW1116"/>
      <c r="AX1116"/>
      <c r="AY1116"/>
      <c r="AZ1116"/>
      <c r="BA1116"/>
      <c r="BB1116"/>
      <c r="BC1116"/>
      <c r="BD1116"/>
      <c r="BE1116"/>
      <c r="BF1116"/>
      <c r="BG1116"/>
      <c r="BH1116"/>
      <c r="BI1116"/>
      <c r="BJ1116"/>
      <c r="BK1116"/>
      <c r="BL1116"/>
      <c r="BM1116"/>
      <c r="BN1116"/>
      <c r="BO1116"/>
      <c r="EJ1116"/>
    </row>
    <row r="1117" spans="12:140" x14ac:dyDescent="0.2">
      <c r="L1117"/>
      <c r="M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/>
      <c r="AR1117"/>
      <c r="AS1117"/>
      <c r="AT1117"/>
      <c r="AU1117"/>
      <c r="AV1117"/>
      <c r="AW1117"/>
      <c r="AX1117"/>
      <c r="AY1117"/>
      <c r="AZ1117"/>
      <c r="BA1117"/>
      <c r="BB1117"/>
      <c r="BC1117"/>
      <c r="BD1117"/>
      <c r="BE1117"/>
      <c r="BF1117"/>
      <c r="BG1117"/>
      <c r="BH1117"/>
      <c r="BI1117"/>
      <c r="BJ1117"/>
      <c r="BK1117"/>
      <c r="BL1117"/>
      <c r="BM1117"/>
      <c r="BN1117"/>
      <c r="BO1117"/>
      <c r="EJ1117"/>
    </row>
    <row r="1118" spans="12:140" x14ac:dyDescent="0.2">
      <c r="L1118"/>
      <c r="M1118"/>
      <c r="O11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/>
      <c r="AR1118"/>
      <c r="AS1118"/>
      <c r="AT1118"/>
      <c r="AU1118"/>
      <c r="AV1118"/>
      <c r="AW1118"/>
      <c r="AX1118"/>
      <c r="AY1118"/>
      <c r="AZ1118"/>
      <c r="BA1118"/>
      <c r="BB1118"/>
      <c r="BC1118"/>
      <c r="BD1118"/>
      <c r="BE1118"/>
      <c r="BF1118"/>
      <c r="BG1118"/>
      <c r="BH1118"/>
      <c r="BI1118"/>
      <c r="BJ1118"/>
      <c r="BK1118"/>
      <c r="BL1118"/>
      <c r="BM1118"/>
      <c r="BN1118"/>
      <c r="BO1118"/>
      <c r="EJ1118"/>
    </row>
    <row r="1119" spans="12:140" x14ac:dyDescent="0.2">
      <c r="L1119"/>
      <c r="M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/>
      <c r="AR1119"/>
      <c r="AS1119"/>
      <c r="AT1119"/>
      <c r="AU1119"/>
      <c r="AV1119"/>
      <c r="AW1119"/>
      <c r="AX1119"/>
      <c r="AY1119"/>
      <c r="AZ1119"/>
      <c r="BA1119"/>
      <c r="BB1119"/>
      <c r="BC1119"/>
      <c r="BD1119"/>
      <c r="BE1119"/>
      <c r="BF1119"/>
      <c r="BG1119"/>
      <c r="BH1119"/>
      <c r="BI1119"/>
      <c r="BJ1119"/>
      <c r="BK1119"/>
      <c r="BL1119"/>
      <c r="BM1119"/>
      <c r="BN1119"/>
      <c r="BO1119"/>
      <c r="EJ1119"/>
    </row>
    <row r="1120" spans="12:140" x14ac:dyDescent="0.2">
      <c r="L1120"/>
      <c r="M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/>
      <c r="AR1120"/>
      <c r="AS1120"/>
      <c r="AT1120"/>
      <c r="AU1120"/>
      <c r="AV1120"/>
      <c r="AW1120"/>
      <c r="AX1120"/>
      <c r="AY1120"/>
      <c r="AZ1120"/>
      <c r="BA1120"/>
      <c r="BB1120"/>
      <c r="BC1120"/>
      <c r="BD1120"/>
      <c r="BE1120"/>
      <c r="BF1120"/>
      <c r="BG1120"/>
      <c r="BH1120"/>
      <c r="BI1120"/>
      <c r="BJ1120"/>
      <c r="BK1120"/>
      <c r="BL1120"/>
      <c r="BM1120"/>
      <c r="BN1120"/>
      <c r="BO1120"/>
      <c r="EJ1120"/>
    </row>
    <row r="1121" spans="12:140" x14ac:dyDescent="0.2">
      <c r="L1121"/>
      <c r="M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  <c r="BI1121"/>
      <c r="BJ1121"/>
      <c r="BK1121"/>
      <c r="BL1121"/>
      <c r="BM1121"/>
      <c r="BN1121"/>
      <c r="BO1121"/>
      <c r="EJ1121"/>
    </row>
    <row r="1122" spans="12:140" x14ac:dyDescent="0.2">
      <c r="L1122"/>
      <c r="M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  <c r="BI1122"/>
      <c r="BJ1122"/>
      <c r="BK1122"/>
      <c r="BL1122"/>
      <c r="BM1122"/>
      <c r="BN1122"/>
      <c r="BO1122"/>
      <c r="EJ1122"/>
    </row>
    <row r="1123" spans="12:140" x14ac:dyDescent="0.2">
      <c r="L1123"/>
      <c r="M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/>
      <c r="AR1123"/>
      <c r="AS1123"/>
      <c r="AT1123"/>
      <c r="AU1123"/>
      <c r="AV1123"/>
      <c r="AW1123"/>
      <c r="AX1123"/>
      <c r="AY1123"/>
      <c r="AZ1123"/>
      <c r="BA1123"/>
      <c r="BB1123"/>
      <c r="BC1123"/>
      <c r="BD1123"/>
      <c r="BE1123"/>
      <c r="BF1123"/>
      <c r="BG1123"/>
      <c r="BH1123"/>
      <c r="BI1123"/>
      <c r="BJ1123"/>
      <c r="BK1123"/>
      <c r="BL1123"/>
      <c r="BM1123"/>
      <c r="BN1123"/>
      <c r="BO1123"/>
      <c r="EJ1123"/>
    </row>
    <row r="1124" spans="12:140" x14ac:dyDescent="0.2">
      <c r="L1124"/>
      <c r="M1124"/>
      <c r="O1124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/>
      <c r="AR1124"/>
      <c r="AS1124"/>
      <c r="AT1124"/>
      <c r="AU1124"/>
      <c r="AV1124"/>
      <c r="AW1124"/>
      <c r="AX1124"/>
      <c r="AY1124"/>
      <c r="AZ1124"/>
      <c r="BA1124"/>
      <c r="BB1124"/>
      <c r="BC1124"/>
      <c r="BD1124"/>
      <c r="BE1124"/>
      <c r="BF1124"/>
      <c r="BG1124"/>
      <c r="BH1124"/>
      <c r="BI1124"/>
      <c r="BJ1124"/>
      <c r="BK1124"/>
      <c r="BL1124"/>
      <c r="BM1124"/>
      <c r="BN1124"/>
      <c r="BO1124"/>
      <c r="EJ1124"/>
    </row>
    <row r="1125" spans="12:140" x14ac:dyDescent="0.2">
      <c r="L1125"/>
      <c r="M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/>
      <c r="AR1125"/>
      <c r="AS1125"/>
      <c r="AT1125"/>
      <c r="AU1125"/>
      <c r="AV1125"/>
      <c r="AW1125"/>
      <c r="AX1125"/>
      <c r="AY1125"/>
      <c r="AZ1125"/>
      <c r="BA1125"/>
      <c r="BB1125"/>
      <c r="BC1125"/>
      <c r="BD1125"/>
      <c r="BE1125"/>
      <c r="BF1125"/>
      <c r="BG1125"/>
      <c r="BH1125"/>
      <c r="BI1125"/>
      <c r="BJ1125"/>
      <c r="BK1125"/>
      <c r="BL1125"/>
      <c r="BM1125"/>
      <c r="BN1125"/>
      <c r="BO1125"/>
      <c r="EJ1125"/>
    </row>
    <row r="1126" spans="12:140" x14ac:dyDescent="0.2">
      <c r="L1126"/>
      <c r="M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/>
      <c r="AR1126"/>
      <c r="AS1126"/>
      <c r="AT1126"/>
      <c r="AU1126"/>
      <c r="AV1126"/>
      <c r="AW1126"/>
      <c r="AX1126"/>
      <c r="AY1126"/>
      <c r="AZ1126"/>
      <c r="BA1126"/>
      <c r="BB1126"/>
      <c r="BC1126"/>
      <c r="BD1126"/>
      <c r="BE1126"/>
      <c r="BF1126"/>
      <c r="BG1126"/>
      <c r="BH1126"/>
      <c r="BI1126"/>
      <c r="BJ1126"/>
      <c r="BK1126"/>
      <c r="BL1126"/>
      <c r="BM1126"/>
      <c r="BN1126"/>
      <c r="BO1126"/>
      <c r="EJ1126"/>
    </row>
    <row r="1127" spans="12:140" x14ac:dyDescent="0.2">
      <c r="L1127"/>
      <c r="M1127"/>
      <c r="O1127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/>
      <c r="AR1127"/>
      <c r="AS1127"/>
      <c r="AT1127"/>
      <c r="AU1127"/>
      <c r="AV1127"/>
      <c r="AW1127"/>
      <c r="AX1127"/>
      <c r="AY1127"/>
      <c r="AZ1127"/>
      <c r="BA1127"/>
      <c r="BB1127"/>
      <c r="BC1127"/>
      <c r="BD1127"/>
      <c r="BE1127"/>
      <c r="BF1127"/>
      <c r="BG1127"/>
      <c r="BH1127"/>
      <c r="BI1127"/>
      <c r="BJ1127"/>
      <c r="BK1127"/>
      <c r="BL1127"/>
      <c r="BM1127"/>
      <c r="BN1127"/>
      <c r="BO1127"/>
      <c r="EJ1127"/>
    </row>
    <row r="1128" spans="12:140" x14ac:dyDescent="0.2">
      <c r="L1128"/>
      <c r="M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/>
      <c r="AR1128"/>
      <c r="AS1128"/>
      <c r="AT1128"/>
      <c r="AU1128"/>
      <c r="AV1128"/>
      <c r="AW1128"/>
      <c r="AX1128"/>
      <c r="AY1128"/>
      <c r="AZ1128"/>
      <c r="BA1128"/>
      <c r="BB1128"/>
      <c r="BC1128"/>
      <c r="BD1128"/>
      <c r="BE1128"/>
      <c r="BF1128"/>
      <c r="BG1128"/>
      <c r="BH1128"/>
      <c r="BI1128"/>
      <c r="BJ1128"/>
      <c r="BK1128"/>
      <c r="BL1128"/>
      <c r="BM1128"/>
      <c r="BN1128"/>
      <c r="BO1128"/>
      <c r="EJ1128"/>
    </row>
    <row r="1129" spans="12:140" x14ac:dyDescent="0.2">
      <c r="L1129"/>
      <c r="M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/>
      <c r="AR1129"/>
      <c r="AS1129"/>
      <c r="AT1129"/>
      <c r="AU1129"/>
      <c r="AV1129"/>
      <c r="AW1129"/>
      <c r="AX1129"/>
      <c r="AY1129"/>
      <c r="AZ1129"/>
      <c r="BA1129"/>
      <c r="BB1129"/>
      <c r="BC1129"/>
      <c r="BD1129"/>
      <c r="BE1129"/>
      <c r="BF1129"/>
      <c r="BG1129"/>
      <c r="BH1129"/>
      <c r="BI1129"/>
      <c r="BJ1129"/>
      <c r="BK1129"/>
      <c r="BL1129"/>
      <c r="BM1129"/>
      <c r="BN1129"/>
      <c r="BO1129"/>
      <c r="EJ1129"/>
    </row>
    <row r="1130" spans="12:140" x14ac:dyDescent="0.2">
      <c r="L1130"/>
      <c r="M1130"/>
      <c r="O1130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/>
      <c r="AR1130"/>
      <c r="AS1130"/>
      <c r="AT1130"/>
      <c r="AU1130"/>
      <c r="AV1130"/>
      <c r="AW1130"/>
      <c r="AX1130"/>
      <c r="AY1130"/>
      <c r="AZ1130"/>
      <c r="BA1130"/>
      <c r="BB1130"/>
      <c r="BC1130"/>
      <c r="BD1130"/>
      <c r="BE1130"/>
      <c r="BF1130"/>
      <c r="BG1130"/>
      <c r="BH1130"/>
      <c r="BI1130"/>
      <c r="BJ1130"/>
      <c r="BK1130"/>
      <c r="BL1130"/>
      <c r="BM1130"/>
      <c r="BN1130"/>
      <c r="BO1130"/>
      <c r="EJ1130"/>
    </row>
    <row r="1131" spans="12:140" x14ac:dyDescent="0.2">
      <c r="L1131"/>
      <c r="M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/>
      <c r="AR1131"/>
      <c r="AS1131"/>
      <c r="AT1131"/>
      <c r="AU1131"/>
      <c r="AV1131"/>
      <c r="AW1131"/>
      <c r="AX1131"/>
      <c r="AY1131"/>
      <c r="AZ1131"/>
      <c r="BA1131"/>
      <c r="BB1131"/>
      <c r="BC1131"/>
      <c r="BD1131"/>
      <c r="BE1131"/>
      <c r="BF1131"/>
      <c r="BG1131"/>
      <c r="BH1131"/>
      <c r="BI1131"/>
      <c r="BJ1131"/>
      <c r="BK1131"/>
      <c r="BL1131"/>
      <c r="BM1131"/>
      <c r="BN1131"/>
      <c r="BO1131"/>
      <c r="EJ1131"/>
    </row>
    <row r="1132" spans="12:140" x14ac:dyDescent="0.2">
      <c r="L1132"/>
      <c r="M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/>
      <c r="AR1132"/>
      <c r="AS1132"/>
      <c r="AT1132"/>
      <c r="AU1132"/>
      <c r="AV1132"/>
      <c r="AW1132"/>
      <c r="AX1132"/>
      <c r="AY1132"/>
      <c r="AZ1132"/>
      <c r="BA1132"/>
      <c r="BB1132"/>
      <c r="BC1132"/>
      <c r="BD1132"/>
      <c r="BE1132"/>
      <c r="BF1132"/>
      <c r="BG1132"/>
      <c r="BH1132"/>
      <c r="BI1132"/>
      <c r="BJ1132"/>
      <c r="BK1132"/>
      <c r="BL1132"/>
      <c r="BM1132"/>
      <c r="BN1132"/>
      <c r="BO1132"/>
      <c r="EJ1132"/>
    </row>
    <row r="1133" spans="12:140" x14ac:dyDescent="0.2">
      <c r="L1133"/>
      <c r="M1133"/>
      <c r="O1133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/>
      <c r="AR1133"/>
      <c r="AS1133"/>
      <c r="AT1133"/>
      <c r="AU1133"/>
      <c r="AV1133"/>
      <c r="AW1133"/>
      <c r="AX1133"/>
      <c r="AY1133"/>
      <c r="AZ1133"/>
      <c r="BA1133"/>
      <c r="BB1133"/>
      <c r="BC1133"/>
      <c r="BD1133"/>
      <c r="BE1133"/>
      <c r="BF1133"/>
      <c r="BG1133"/>
      <c r="BH1133"/>
      <c r="BI1133"/>
      <c r="BJ1133"/>
      <c r="BK1133"/>
      <c r="BL1133"/>
      <c r="BM1133"/>
      <c r="BN1133"/>
      <c r="BO1133"/>
      <c r="EJ1133"/>
    </row>
    <row r="1134" spans="12:140" x14ac:dyDescent="0.2">
      <c r="L1134"/>
      <c r="M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/>
      <c r="AR1134"/>
      <c r="AS1134"/>
      <c r="AT1134"/>
      <c r="AU1134"/>
      <c r="AV1134"/>
      <c r="AW1134"/>
      <c r="AX1134"/>
      <c r="AY1134"/>
      <c r="AZ1134"/>
      <c r="BA1134"/>
      <c r="BB1134"/>
      <c r="BC1134"/>
      <c r="BD1134"/>
      <c r="BE1134"/>
      <c r="BF1134"/>
      <c r="BG1134"/>
      <c r="BH1134"/>
      <c r="BI1134"/>
      <c r="BJ1134"/>
      <c r="BK1134"/>
      <c r="BL1134"/>
      <c r="BM1134"/>
      <c r="BN1134"/>
      <c r="BO1134"/>
      <c r="EJ1134"/>
    </row>
    <row r="1135" spans="12:140" x14ac:dyDescent="0.2">
      <c r="L1135"/>
      <c r="M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/>
      <c r="AR1135"/>
      <c r="AS1135"/>
      <c r="AT1135"/>
      <c r="AU1135"/>
      <c r="AV1135"/>
      <c r="AW1135"/>
      <c r="AX1135"/>
      <c r="AY1135"/>
      <c r="AZ1135"/>
      <c r="BA1135"/>
      <c r="BB1135"/>
      <c r="BC1135"/>
      <c r="BD1135"/>
      <c r="BE1135"/>
      <c r="BF1135"/>
      <c r="BG1135"/>
      <c r="BH1135"/>
      <c r="BI1135"/>
      <c r="BJ1135"/>
      <c r="BK1135"/>
      <c r="BL1135"/>
      <c r="BM1135"/>
      <c r="BN1135"/>
      <c r="BO1135"/>
      <c r="EJ1135"/>
    </row>
    <row r="1136" spans="12:140" x14ac:dyDescent="0.2">
      <c r="L1136"/>
      <c r="M1136"/>
      <c r="O1136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/>
      <c r="AR1136"/>
      <c r="AS1136"/>
      <c r="AT1136"/>
      <c r="AU1136"/>
      <c r="AV1136"/>
      <c r="AW1136"/>
      <c r="AX1136"/>
      <c r="AY1136"/>
      <c r="AZ1136"/>
      <c r="BA1136"/>
      <c r="BB1136"/>
      <c r="BC1136"/>
      <c r="BD1136"/>
      <c r="BE1136"/>
      <c r="BF1136"/>
      <c r="BG1136"/>
      <c r="BH1136"/>
      <c r="BI1136"/>
      <c r="BJ1136"/>
      <c r="BK1136"/>
      <c r="BL1136"/>
      <c r="BM1136"/>
      <c r="BN1136"/>
      <c r="BO1136"/>
      <c r="EJ1136"/>
    </row>
    <row r="1137" spans="12:140" x14ac:dyDescent="0.2">
      <c r="L1137"/>
      <c r="M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/>
      <c r="AR1137"/>
      <c r="AS1137"/>
      <c r="AT1137"/>
      <c r="AU1137"/>
      <c r="AV1137"/>
      <c r="AW1137"/>
      <c r="AX1137"/>
      <c r="AY1137"/>
      <c r="AZ1137"/>
      <c r="BA1137"/>
      <c r="BB1137"/>
      <c r="BC1137"/>
      <c r="BD1137"/>
      <c r="BE1137"/>
      <c r="BF1137"/>
      <c r="BG1137"/>
      <c r="BH1137"/>
      <c r="BI1137"/>
      <c r="BJ1137"/>
      <c r="BK1137"/>
      <c r="BL1137"/>
      <c r="BM1137"/>
      <c r="BN1137"/>
      <c r="BO1137"/>
      <c r="EJ1137"/>
    </row>
    <row r="1138" spans="12:140" x14ac:dyDescent="0.2">
      <c r="L1138"/>
      <c r="M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/>
      <c r="AR1138"/>
      <c r="AS1138"/>
      <c r="AT1138"/>
      <c r="AU1138"/>
      <c r="AV1138"/>
      <c r="AW1138"/>
      <c r="AX1138"/>
      <c r="AY1138"/>
      <c r="AZ1138"/>
      <c r="BA1138"/>
      <c r="BB1138"/>
      <c r="BC1138"/>
      <c r="BD1138"/>
      <c r="BE1138"/>
      <c r="BF1138"/>
      <c r="BG1138"/>
      <c r="BH1138"/>
      <c r="BI1138"/>
      <c r="BJ1138"/>
      <c r="BK1138"/>
      <c r="BL1138"/>
      <c r="BM1138"/>
      <c r="BN1138"/>
      <c r="BO1138"/>
      <c r="EJ1138"/>
    </row>
    <row r="1139" spans="12:140" x14ac:dyDescent="0.2">
      <c r="L1139"/>
      <c r="M1139"/>
      <c r="O1139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/>
      <c r="AR1139"/>
      <c r="AS1139"/>
      <c r="AT1139"/>
      <c r="AU1139"/>
      <c r="AV1139"/>
      <c r="AW1139"/>
      <c r="AX1139"/>
      <c r="AY1139"/>
      <c r="AZ1139"/>
      <c r="BA1139"/>
      <c r="BB1139"/>
      <c r="BC1139"/>
      <c r="BD1139"/>
      <c r="BE1139"/>
      <c r="BF1139"/>
      <c r="BG1139"/>
      <c r="BH1139"/>
      <c r="BI1139"/>
      <c r="BJ1139"/>
      <c r="BK1139"/>
      <c r="BL1139"/>
      <c r="BM1139"/>
      <c r="BN1139"/>
      <c r="BO1139"/>
      <c r="EJ1139"/>
    </row>
    <row r="1140" spans="12:140" x14ac:dyDescent="0.2">
      <c r="L1140"/>
      <c r="M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/>
      <c r="AR1140"/>
      <c r="AS1140"/>
      <c r="AT1140"/>
      <c r="AU1140"/>
      <c r="AV1140"/>
      <c r="AW1140"/>
      <c r="AX1140"/>
      <c r="AY1140"/>
      <c r="AZ1140"/>
      <c r="BA1140"/>
      <c r="BB1140"/>
      <c r="BC1140"/>
      <c r="BD1140"/>
      <c r="BE1140"/>
      <c r="BF1140"/>
      <c r="BG1140"/>
      <c r="BH1140"/>
      <c r="BI1140"/>
      <c r="BJ1140"/>
      <c r="BK1140"/>
      <c r="BL1140"/>
      <c r="BM1140"/>
      <c r="BN1140"/>
      <c r="BO1140"/>
      <c r="EJ1140"/>
    </row>
    <row r="1141" spans="12:140" x14ac:dyDescent="0.2">
      <c r="L1141"/>
      <c r="M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/>
      <c r="AR1141"/>
      <c r="AS1141"/>
      <c r="AT1141"/>
      <c r="AU1141"/>
      <c r="AV1141"/>
      <c r="AW1141"/>
      <c r="AX1141"/>
      <c r="AY1141"/>
      <c r="AZ1141"/>
      <c r="BA1141"/>
      <c r="BB1141"/>
      <c r="BC1141"/>
      <c r="BD1141"/>
      <c r="BE1141"/>
      <c r="BF1141"/>
      <c r="BG1141"/>
      <c r="BH1141"/>
      <c r="BI1141"/>
      <c r="BJ1141"/>
      <c r="BK1141"/>
      <c r="BL1141"/>
      <c r="BM1141"/>
      <c r="BN1141"/>
      <c r="BO1141"/>
      <c r="EJ1141"/>
    </row>
    <row r="1142" spans="12:140" x14ac:dyDescent="0.2">
      <c r="L1142"/>
      <c r="M1142"/>
      <c r="O1142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/>
      <c r="AR1142"/>
      <c r="AS1142"/>
      <c r="AT1142"/>
      <c r="AU1142"/>
      <c r="AV1142"/>
      <c r="AW1142"/>
      <c r="AX1142"/>
      <c r="AY1142"/>
      <c r="AZ1142"/>
      <c r="BA1142"/>
      <c r="BB1142"/>
      <c r="BC1142"/>
      <c r="BD1142"/>
      <c r="BE1142"/>
      <c r="BF1142"/>
      <c r="BG1142"/>
      <c r="BH1142"/>
      <c r="BI1142"/>
      <c r="BJ1142"/>
      <c r="BK1142"/>
      <c r="BL1142"/>
      <c r="BM1142"/>
      <c r="BN1142"/>
      <c r="BO1142"/>
      <c r="EJ1142"/>
    </row>
    <row r="1143" spans="12:140" x14ac:dyDescent="0.2">
      <c r="L1143"/>
      <c r="M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/>
      <c r="AR1143"/>
      <c r="AS1143"/>
      <c r="AT1143"/>
      <c r="AU1143"/>
      <c r="AV1143"/>
      <c r="AW1143"/>
      <c r="AX1143"/>
      <c r="AY1143"/>
      <c r="AZ1143"/>
      <c r="BA1143"/>
      <c r="BB1143"/>
      <c r="BC1143"/>
      <c r="BD1143"/>
      <c r="BE1143"/>
      <c r="BF1143"/>
      <c r="BG1143"/>
      <c r="BH1143"/>
      <c r="BI1143"/>
      <c r="BJ1143"/>
      <c r="BK1143"/>
      <c r="BL1143"/>
      <c r="BM1143"/>
      <c r="BN1143"/>
      <c r="BO1143"/>
      <c r="EJ1143"/>
    </row>
    <row r="1144" spans="12:140" x14ac:dyDescent="0.2">
      <c r="L1144"/>
      <c r="M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/>
      <c r="AR1144"/>
      <c r="AS1144"/>
      <c r="AT1144"/>
      <c r="AU1144"/>
      <c r="AV1144"/>
      <c r="AW1144"/>
      <c r="AX1144"/>
      <c r="AY1144"/>
      <c r="AZ1144"/>
      <c r="BA1144"/>
      <c r="BB1144"/>
      <c r="BC1144"/>
      <c r="BD1144"/>
      <c r="BE1144"/>
      <c r="BF1144"/>
      <c r="BG1144"/>
      <c r="BH1144"/>
      <c r="BI1144"/>
      <c r="BJ1144"/>
      <c r="BK1144"/>
      <c r="BL1144"/>
      <c r="BM1144"/>
      <c r="BN1144"/>
      <c r="BO1144"/>
      <c r="EJ1144"/>
    </row>
    <row r="1145" spans="12:140" x14ac:dyDescent="0.2">
      <c r="L1145"/>
      <c r="M1145"/>
      <c r="O1145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/>
      <c r="AR1145"/>
      <c r="AS1145"/>
      <c r="AT1145"/>
      <c r="AU1145"/>
      <c r="AV1145"/>
      <c r="AW1145"/>
      <c r="AX1145"/>
      <c r="AY1145"/>
      <c r="AZ1145"/>
      <c r="BA1145"/>
      <c r="BB1145"/>
      <c r="BC1145"/>
      <c r="BD1145"/>
      <c r="BE1145"/>
      <c r="BF1145"/>
      <c r="BG1145"/>
      <c r="BH1145"/>
      <c r="BI1145"/>
      <c r="BJ1145"/>
      <c r="BK1145"/>
      <c r="BL1145"/>
      <c r="BM1145"/>
      <c r="BN1145"/>
      <c r="BO1145"/>
      <c r="EJ1145"/>
    </row>
    <row r="1146" spans="12:140" x14ac:dyDescent="0.2">
      <c r="L1146"/>
      <c r="M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/>
      <c r="AR1146"/>
      <c r="AS1146"/>
      <c r="AT1146"/>
      <c r="AU1146"/>
      <c r="AV1146"/>
      <c r="AW1146"/>
      <c r="AX1146"/>
      <c r="AY1146"/>
      <c r="AZ1146"/>
      <c r="BA1146"/>
      <c r="BB1146"/>
      <c r="BC1146"/>
      <c r="BD1146"/>
      <c r="BE1146"/>
      <c r="BF1146"/>
      <c r="BG1146"/>
      <c r="BH1146"/>
      <c r="BI1146"/>
      <c r="BJ1146"/>
      <c r="BK1146"/>
      <c r="BL1146"/>
      <c r="BM1146"/>
      <c r="BN1146"/>
      <c r="BO1146"/>
      <c r="EJ1146"/>
    </row>
    <row r="1147" spans="12:140" x14ac:dyDescent="0.2">
      <c r="L1147"/>
      <c r="M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  <c r="BI1147"/>
      <c r="BJ1147"/>
      <c r="BK1147"/>
      <c r="BL1147"/>
      <c r="BM1147"/>
      <c r="BN1147"/>
      <c r="BO1147"/>
      <c r="EJ1147"/>
    </row>
    <row r="1148" spans="12:140" x14ac:dyDescent="0.2">
      <c r="L1148"/>
      <c r="M1148"/>
      <c r="O114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/>
      <c r="AR1148"/>
      <c r="AS1148"/>
      <c r="AT1148"/>
      <c r="AU1148"/>
      <c r="AV1148"/>
      <c r="AW1148"/>
      <c r="AX1148"/>
      <c r="AY1148"/>
      <c r="AZ1148"/>
      <c r="BA1148"/>
      <c r="BB1148"/>
      <c r="BC1148"/>
      <c r="BD1148"/>
      <c r="BE1148"/>
      <c r="BF1148"/>
      <c r="BG1148"/>
      <c r="BH1148"/>
      <c r="BI1148"/>
      <c r="BJ1148"/>
      <c r="BK1148"/>
      <c r="BL1148"/>
      <c r="BM1148"/>
      <c r="BN1148"/>
      <c r="BO1148"/>
      <c r="EJ1148"/>
    </row>
    <row r="1149" spans="12:140" x14ac:dyDescent="0.2">
      <c r="L1149"/>
      <c r="M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/>
      <c r="AR1149"/>
      <c r="AS1149"/>
      <c r="AT1149"/>
      <c r="AU1149"/>
      <c r="AV1149"/>
      <c r="AW1149"/>
      <c r="AX1149"/>
      <c r="AY1149"/>
      <c r="AZ1149"/>
      <c r="BA1149"/>
      <c r="BB1149"/>
      <c r="BC1149"/>
      <c r="BD1149"/>
      <c r="BE1149"/>
      <c r="BF1149"/>
      <c r="BG1149"/>
      <c r="BH1149"/>
      <c r="BI1149"/>
      <c r="BJ1149"/>
      <c r="BK1149"/>
      <c r="BL1149"/>
      <c r="BM1149"/>
      <c r="BN1149"/>
      <c r="BO1149"/>
      <c r="EJ1149"/>
    </row>
    <row r="1150" spans="12:140" x14ac:dyDescent="0.2">
      <c r="L1150"/>
      <c r="M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  <c r="BI1150"/>
      <c r="BJ1150"/>
      <c r="BK1150"/>
      <c r="BL1150"/>
      <c r="BM1150"/>
      <c r="BN1150"/>
      <c r="BO1150"/>
      <c r="EJ1150"/>
    </row>
    <row r="1151" spans="12:140" x14ac:dyDescent="0.2">
      <c r="L1151"/>
      <c r="M1151"/>
      <c r="O1151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/>
      <c r="AR1151"/>
      <c r="AS1151"/>
      <c r="AT1151"/>
      <c r="AU1151"/>
      <c r="AV1151"/>
      <c r="AW1151"/>
      <c r="AX1151"/>
      <c r="AY1151"/>
      <c r="AZ1151"/>
      <c r="BA1151"/>
      <c r="BB1151"/>
      <c r="BC1151"/>
      <c r="BD1151"/>
      <c r="BE1151"/>
      <c r="BF1151"/>
      <c r="BG1151"/>
      <c r="BH1151"/>
      <c r="BI1151"/>
      <c r="BJ1151"/>
      <c r="BK1151"/>
      <c r="BL1151"/>
      <c r="BM1151"/>
      <c r="BN1151"/>
      <c r="BO1151"/>
      <c r="EJ1151"/>
    </row>
    <row r="1152" spans="12:140" x14ac:dyDescent="0.2">
      <c r="L1152"/>
      <c r="M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/>
      <c r="AR1152"/>
      <c r="AS1152"/>
      <c r="AT1152"/>
      <c r="AU1152"/>
      <c r="AV1152"/>
      <c r="AW1152"/>
      <c r="AX1152"/>
      <c r="AY1152"/>
      <c r="AZ1152"/>
      <c r="BA1152"/>
      <c r="BB1152"/>
      <c r="BC1152"/>
      <c r="BD1152"/>
      <c r="BE1152"/>
      <c r="BF1152"/>
      <c r="BG1152"/>
      <c r="BH1152"/>
      <c r="BI1152"/>
      <c r="BJ1152"/>
      <c r="BK1152"/>
      <c r="BL1152"/>
      <c r="BM1152"/>
      <c r="BN1152"/>
      <c r="BO1152"/>
      <c r="EJ1152"/>
    </row>
    <row r="1153" spans="12:140" x14ac:dyDescent="0.2">
      <c r="L1153"/>
      <c r="M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/>
      <c r="AR1153"/>
      <c r="AS1153"/>
      <c r="AT1153"/>
      <c r="AU1153"/>
      <c r="AV1153"/>
      <c r="AW1153"/>
      <c r="AX1153"/>
      <c r="AY1153"/>
      <c r="AZ1153"/>
      <c r="BA1153"/>
      <c r="BB1153"/>
      <c r="BC1153"/>
      <c r="BD1153"/>
      <c r="BE1153"/>
      <c r="BF1153"/>
      <c r="BG1153"/>
      <c r="BH1153"/>
      <c r="BI1153"/>
      <c r="BJ1153"/>
      <c r="BK1153"/>
      <c r="BL1153"/>
      <c r="BM1153"/>
      <c r="BN1153"/>
      <c r="BO1153"/>
      <c r="EJ1153"/>
    </row>
    <row r="1154" spans="12:140" x14ac:dyDescent="0.2">
      <c r="L1154"/>
      <c r="M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  <c r="BI1154"/>
      <c r="BJ1154"/>
      <c r="BK1154"/>
      <c r="BL1154"/>
      <c r="BM1154"/>
      <c r="BN1154"/>
      <c r="BO1154"/>
      <c r="EJ1154"/>
    </row>
    <row r="1155" spans="12:140" x14ac:dyDescent="0.2">
      <c r="L1155"/>
      <c r="M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/>
      <c r="AR1155"/>
      <c r="AS1155"/>
      <c r="AT1155"/>
      <c r="AU1155"/>
      <c r="AV1155"/>
      <c r="AW1155"/>
      <c r="AX1155"/>
      <c r="AY1155"/>
      <c r="AZ1155"/>
      <c r="BA1155"/>
      <c r="BB1155"/>
      <c r="BC1155"/>
      <c r="BD1155"/>
      <c r="BE1155"/>
      <c r="BF1155"/>
      <c r="BG1155"/>
      <c r="BH1155"/>
      <c r="BI1155"/>
      <c r="BJ1155"/>
      <c r="BK1155"/>
      <c r="BL1155"/>
      <c r="BM1155"/>
      <c r="BN1155"/>
      <c r="BO1155"/>
      <c r="EJ1155"/>
    </row>
    <row r="1156" spans="12:140" x14ac:dyDescent="0.2">
      <c r="L1156"/>
      <c r="M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/>
      <c r="AR1156"/>
      <c r="AS1156"/>
      <c r="AT1156"/>
      <c r="AU1156"/>
      <c r="AV1156"/>
      <c r="AW1156"/>
      <c r="AX1156"/>
      <c r="AY1156"/>
      <c r="AZ1156"/>
      <c r="BA1156"/>
      <c r="BB1156"/>
      <c r="BC1156"/>
      <c r="BD1156"/>
      <c r="BE1156"/>
      <c r="BF1156"/>
      <c r="BG1156"/>
      <c r="BH1156"/>
      <c r="BI1156"/>
      <c r="BJ1156"/>
      <c r="BK1156"/>
      <c r="BL1156"/>
      <c r="BM1156"/>
      <c r="BN1156"/>
      <c r="BO1156"/>
      <c r="EJ1156"/>
    </row>
    <row r="1157" spans="12:140" x14ac:dyDescent="0.2">
      <c r="L1157"/>
      <c r="M1157"/>
      <c r="O1157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/>
      <c r="AR1157"/>
      <c r="AS1157"/>
      <c r="AT1157"/>
      <c r="AU1157"/>
      <c r="AV1157"/>
      <c r="AW1157"/>
      <c r="AX1157"/>
      <c r="AY1157"/>
      <c r="AZ1157"/>
      <c r="BA1157"/>
      <c r="BB1157"/>
      <c r="BC1157"/>
      <c r="BD1157"/>
      <c r="BE1157"/>
      <c r="BF1157"/>
      <c r="BG1157"/>
      <c r="BH1157"/>
      <c r="BI1157"/>
      <c r="BJ1157"/>
      <c r="BK1157"/>
      <c r="BL1157"/>
      <c r="BM1157"/>
      <c r="BN1157"/>
      <c r="BO1157"/>
      <c r="EJ1157"/>
    </row>
    <row r="1158" spans="12:140" x14ac:dyDescent="0.2">
      <c r="L1158"/>
      <c r="M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/>
      <c r="AR1158"/>
      <c r="AS1158"/>
      <c r="AT1158"/>
      <c r="AU1158"/>
      <c r="AV1158"/>
      <c r="AW1158"/>
      <c r="AX1158"/>
      <c r="AY1158"/>
      <c r="AZ1158"/>
      <c r="BA1158"/>
      <c r="BB1158"/>
      <c r="BC1158"/>
      <c r="BD1158"/>
      <c r="BE1158"/>
      <c r="BF1158"/>
      <c r="BG1158"/>
      <c r="BH1158"/>
      <c r="BI1158"/>
      <c r="BJ1158"/>
      <c r="BK1158"/>
      <c r="BL1158"/>
      <c r="BM1158"/>
      <c r="BN1158"/>
      <c r="BO1158"/>
      <c r="EJ1158"/>
    </row>
    <row r="1159" spans="12:140" x14ac:dyDescent="0.2">
      <c r="L1159"/>
      <c r="M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  <c r="BI1159"/>
      <c r="BJ1159"/>
      <c r="BK1159"/>
      <c r="BL1159"/>
      <c r="BM1159"/>
      <c r="BN1159"/>
      <c r="BO1159"/>
      <c r="EJ1159"/>
    </row>
    <row r="1160" spans="12:140" x14ac:dyDescent="0.2">
      <c r="L1160"/>
      <c r="M1160"/>
      <c r="O1160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/>
      <c r="AR1160"/>
      <c r="AS1160"/>
      <c r="AT1160"/>
      <c r="AU1160"/>
      <c r="AV1160"/>
      <c r="AW1160"/>
      <c r="AX1160"/>
      <c r="AY1160"/>
      <c r="AZ1160"/>
      <c r="BA1160"/>
      <c r="BB1160"/>
      <c r="BC1160"/>
      <c r="BD1160"/>
      <c r="BE1160"/>
      <c r="BF1160"/>
      <c r="BG1160"/>
      <c r="BH1160"/>
      <c r="BI1160"/>
      <c r="BJ1160"/>
      <c r="BK1160"/>
      <c r="BL1160"/>
      <c r="BM1160"/>
      <c r="BN1160"/>
      <c r="BO1160"/>
      <c r="EJ1160"/>
    </row>
    <row r="1161" spans="12:140" x14ac:dyDescent="0.2">
      <c r="L1161"/>
      <c r="M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  <c r="BI1161"/>
      <c r="BJ1161"/>
      <c r="BK1161"/>
      <c r="BL1161"/>
      <c r="BM1161"/>
      <c r="BN1161"/>
      <c r="BO1161"/>
      <c r="EJ1161"/>
    </row>
    <row r="1162" spans="12:140" x14ac:dyDescent="0.2">
      <c r="L1162"/>
      <c r="M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/>
      <c r="AR1162"/>
      <c r="AS1162"/>
      <c r="AT1162"/>
      <c r="AU1162"/>
      <c r="AV1162"/>
      <c r="AW1162"/>
      <c r="AX1162"/>
      <c r="AY1162"/>
      <c r="AZ1162"/>
      <c r="BA1162"/>
      <c r="BB1162"/>
      <c r="BC1162"/>
      <c r="BD1162"/>
      <c r="BE1162"/>
      <c r="BF1162"/>
      <c r="BG1162"/>
      <c r="BH1162"/>
      <c r="BI1162"/>
      <c r="BJ1162"/>
      <c r="BK1162"/>
      <c r="BL1162"/>
      <c r="BM1162"/>
      <c r="BN1162"/>
      <c r="BO1162"/>
      <c r="EJ1162"/>
    </row>
    <row r="1163" spans="12:140" x14ac:dyDescent="0.2">
      <c r="L1163"/>
      <c r="M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  <c r="BI1163"/>
      <c r="BJ1163"/>
      <c r="BK1163"/>
      <c r="BL1163"/>
      <c r="BM1163"/>
      <c r="BN1163"/>
      <c r="BO1163"/>
      <c r="EJ1163"/>
    </row>
    <row r="1164" spans="12:140" x14ac:dyDescent="0.2">
      <c r="L1164"/>
      <c r="M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/>
      <c r="AR1164"/>
      <c r="AS1164"/>
      <c r="AT1164"/>
      <c r="AU1164"/>
      <c r="AV1164"/>
      <c r="AW1164"/>
      <c r="AX1164"/>
      <c r="AY1164"/>
      <c r="AZ1164"/>
      <c r="BA1164"/>
      <c r="BB1164"/>
      <c r="BC1164"/>
      <c r="BD1164"/>
      <c r="BE1164"/>
      <c r="BF1164"/>
      <c r="BG1164"/>
      <c r="BH1164"/>
      <c r="BI1164"/>
      <c r="BJ1164"/>
      <c r="BK1164"/>
      <c r="BL1164"/>
      <c r="BM1164"/>
      <c r="BN1164"/>
      <c r="BO1164"/>
      <c r="EJ1164"/>
    </row>
    <row r="1165" spans="12:140" x14ac:dyDescent="0.2">
      <c r="L1165"/>
      <c r="M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  <c r="BI1165"/>
      <c r="BJ1165"/>
      <c r="BK1165"/>
      <c r="BL1165"/>
      <c r="BM1165"/>
      <c r="BN1165"/>
      <c r="BO1165"/>
      <c r="EJ1165"/>
    </row>
    <row r="1166" spans="12:140" x14ac:dyDescent="0.2">
      <c r="L1166"/>
      <c r="M1166"/>
      <c r="O1166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/>
      <c r="AR1166"/>
      <c r="AS1166"/>
      <c r="AT1166"/>
      <c r="AU1166"/>
      <c r="AV1166"/>
      <c r="AW1166"/>
      <c r="AX1166"/>
      <c r="AY1166"/>
      <c r="AZ1166"/>
      <c r="BA1166"/>
      <c r="BB1166"/>
      <c r="BC1166"/>
      <c r="BD1166"/>
      <c r="BE1166"/>
      <c r="BF1166"/>
      <c r="BG1166"/>
      <c r="BH1166"/>
      <c r="BI1166"/>
      <c r="BJ1166"/>
      <c r="BK1166"/>
      <c r="BL1166"/>
      <c r="BM1166"/>
      <c r="BN1166"/>
      <c r="BO1166"/>
      <c r="EJ1166"/>
    </row>
    <row r="1167" spans="12:140" x14ac:dyDescent="0.2">
      <c r="L1167"/>
      <c r="M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  <c r="BI1167"/>
      <c r="BJ1167"/>
      <c r="BK1167"/>
      <c r="BL1167"/>
      <c r="BM1167"/>
      <c r="BN1167"/>
      <c r="BO1167"/>
      <c r="EJ1167"/>
    </row>
    <row r="1168" spans="12:140" x14ac:dyDescent="0.2">
      <c r="L1168"/>
      <c r="M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/>
      <c r="AR1168"/>
      <c r="AS1168"/>
      <c r="AT1168"/>
      <c r="AU1168"/>
      <c r="AV1168"/>
      <c r="AW1168"/>
      <c r="AX1168"/>
      <c r="AY1168"/>
      <c r="AZ1168"/>
      <c r="BA1168"/>
      <c r="BB1168"/>
      <c r="BC1168"/>
      <c r="BD1168"/>
      <c r="BE1168"/>
      <c r="BF1168"/>
      <c r="BG1168"/>
      <c r="BH1168"/>
      <c r="BI1168"/>
      <c r="BJ1168"/>
      <c r="BK1168"/>
      <c r="BL1168"/>
      <c r="BM1168"/>
      <c r="BN1168"/>
      <c r="BO1168"/>
      <c r="EJ1168"/>
    </row>
    <row r="1169" spans="12:140" x14ac:dyDescent="0.2">
      <c r="L1169"/>
      <c r="M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  <c r="BI1169"/>
      <c r="BJ1169"/>
      <c r="BK1169"/>
      <c r="BL1169"/>
      <c r="BM1169"/>
      <c r="BN1169"/>
      <c r="BO1169"/>
      <c r="EJ1169"/>
    </row>
    <row r="1170" spans="12:140" x14ac:dyDescent="0.2">
      <c r="L1170"/>
      <c r="M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/>
      <c r="AR1170"/>
      <c r="AS1170"/>
      <c r="AT1170"/>
      <c r="AU1170"/>
      <c r="AV1170"/>
      <c r="AW1170"/>
      <c r="AX1170"/>
      <c r="AY1170"/>
      <c r="AZ1170"/>
      <c r="BA1170"/>
      <c r="BB1170"/>
      <c r="BC1170"/>
      <c r="BD1170"/>
      <c r="BE1170"/>
      <c r="BF1170"/>
      <c r="BG1170"/>
      <c r="BH1170"/>
      <c r="BI1170"/>
      <c r="BJ1170"/>
      <c r="BK1170"/>
      <c r="BL1170"/>
      <c r="BM1170"/>
      <c r="BN1170"/>
      <c r="BO1170"/>
      <c r="EJ1170"/>
    </row>
    <row r="1171" spans="12:140" x14ac:dyDescent="0.2">
      <c r="L1171"/>
      <c r="M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  <c r="BI1171"/>
      <c r="BJ1171"/>
      <c r="BK1171"/>
      <c r="BL1171"/>
      <c r="BM1171"/>
      <c r="BN1171"/>
      <c r="BO1171"/>
      <c r="EJ1171"/>
    </row>
    <row r="1172" spans="12:140" x14ac:dyDescent="0.2">
      <c r="L1172"/>
      <c r="M1172"/>
      <c r="O1172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/>
      <c r="AR1172"/>
      <c r="AS1172"/>
      <c r="AT1172"/>
      <c r="AU1172"/>
      <c r="AV1172"/>
      <c r="AW1172"/>
      <c r="AX1172"/>
      <c r="AY1172"/>
      <c r="AZ1172"/>
      <c r="BA1172"/>
      <c r="BB1172"/>
      <c r="BC1172"/>
      <c r="BD1172"/>
      <c r="BE1172"/>
      <c r="BF1172"/>
      <c r="BG1172"/>
      <c r="BH1172"/>
      <c r="BI1172"/>
      <c r="BJ1172"/>
      <c r="BK1172"/>
      <c r="BL1172"/>
      <c r="BM1172"/>
      <c r="BN1172"/>
      <c r="BO1172"/>
      <c r="EJ1172"/>
    </row>
    <row r="1173" spans="12:140" x14ac:dyDescent="0.2">
      <c r="L1173"/>
      <c r="M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/>
      <c r="AR1173"/>
      <c r="AS1173"/>
      <c r="AT1173"/>
      <c r="AU1173"/>
      <c r="AV1173"/>
      <c r="AW1173"/>
      <c r="AX1173"/>
      <c r="AY1173"/>
      <c r="AZ1173"/>
      <c r="BA1173"/>
      <c r="BB1173"/>
      <c r="BC1173"/>
      <c r="BD1173"/>
      <c r="BE1173"/>
      <c r="BF1173"/>
      <c r="BG1173"/>
      <c r="BH1173"/>
      <c r="BI1173"/>
      <c r="BJ1173"/>
      <c r="BK1173"/>
      <c r="BL1173"/>
      <c r="BM1173"/>
      <c r="BN1173"/>
      <c r="BO1173"/>
      <c r="EJ1173"/>
    </row>
    <row r="1174" spans="12:140" x14ac:dyDescent="0.2">
      <c r="L1174"/>
      <c r="M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/>
      <c r="AR1174"/>
      <c r="AS1174"/>
      <c r="AT1174"/>
      <c r="AU1174"/>
      <c r="AV1174"/>
      <c r="AW1174"/>
      <c r="AX1174"/>
      <c r="AY1174"/>
      <c r="AZ1174"/>
      <c r="BA1174"/>
      <c r="BB1174"/>
      <c r="BC1174"/>
      <c r="BD1174"/>
      <c r="BE1174"/>
      <c r="BF1174"/>
      <c r="BG1174"/>
      <c r="BH1174"/>
      <c r="BI1174"/>
      <c r="BJ1174"/>
      <c r="BK1174"/>
      <c r="BL1174"/>
      <c r="BM1174"/>
      <c r="BN1174"/>
      <c r="BO1174"/>
      <c r="EJ1174"/>
    </row>
    <row r="1175" spans="12:140" x14ac:dyDescent="0.2">
      <c r="L1175"/>
      <c r="M1175"/>
      <c r="O1175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/>
      <c r="AR1175"/>
      <c r="AS1175"/>
      <c r="AT1175"/>
      <c r="AU1175"/>
      <c r="AV1175"/>
      <c r="AW1175"/>
      <c r="AX1175"/>
      <c r="AY1175"/>
      <c r="AZ1175"/>
      <c r="BA1175"/>
      <c r="BB1175"/>
      <c r="BC1175"/>
      <c r="BD1175"/>
      <c r="BE1175"/>
      <c r="BF1175"/>
      <c r="BG1175"/>
      <c r="BH1175"/>
      <c r="BI1175"/>
      <c r="BJ1175"/>
      <c r="BK1175"/>
      <c r="BL1175"/>
      <c r="BM1175"/>
      <c r="BN1175"/>
      <c r="BO1175"/>
      <c r="EJ1175"/>
    </row>
    <row r="1176" spans="12:140" x14ac:dyDescent="0.2">
      <c r="L1176"/>
      <c r="M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  <c r="BI1176"/>
      <c r="BJ1176"/>
      <c r="BK1176"/>
      <c r="BL1176"/>
      <c r="BM1176"/>
      <c r="BN1176"/>
      <c r="BO1176"/>
      <c r="EJ1176"/>
    </row>
    <row r="1177" spans="12:140" x14ac:dyDescent="0.2">
      <c r="L1177"/>
      <c r="M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/>
      <c r="AR1177"/>
      <c r="AS1177"/>
      <c r="AT1177"/>
      <c r="AU1177"/>
      <c r="AV1177"/>
      <c r="AW1177"/>
      <c r="AX1177"/>
      <c r="AY1177"/>
      <c r="AZ1177"/>
      <c r="BA1177"/>
      <c r="BB1177"/>
      <c r="BC1177"/>
      <c r="BD1177"/>
      <c r="BE1177"/>
      <c r="BF1177"/>
      <c r="BG1177"/>
      <c r="BH1177"/>
      <c r="BI1177"/>
      <c r="BJ1177"/>
      <c r="BK1177"/>
      <c r="BL1177"/>
      <c r="BM1177"/>
      <c r="BN1177"/>
      <c r="BO1177"/>
      <c r="EJ1177"/>
    </row>
    <row r="1178" spans="12:140" x14ac:dyDescent="0.2">
      <c r="L1178"/>
      <c r="M1178"/>
      <c r="O117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/>
      <c r="AR1178"/>
      <c r="AS1178"/>
      <c r="AT1178"/>
      <c r="AU1178"/>
      <c r="AV1178"/>
      <c r="AW1178"/>
      <c r="AX1178"/>
      <c r="AY1178"/>
      <c r="AZ1178"/>
      <c r="BA1178"/>
      <c r="BB1178"/>
      <c r="BC1178"/>
      <c r="BD1178"/>
      <c r="BE1178"/>
      <c r="BF1178"/>
      <c r="BG1178"/>
      <c r="BH1178"/>
      <c r="BI1178"/>
      <c r="BJ1178"/>
      <c r="BK1178"/>
      <c r="BL1178"/>
      <c r="BM1178"/>
      <c r="BN1178"/>
      <c r="BO1178"/>
      <c r="EJ1178"/>
    </row>
    <row r="1179" spans="12:140" x14ac:dyDescent="0.2">
      <c r="L1179"/>
      <c r="M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/>
      <c r="AR1179"/>
      <c r="AS1179"/>
      <c r="AT1179"/>
      <c r="AU1179"/>
      <c r="AV1179"/>
      <c r="AW1179"/>
      <c r="AX1179"/>
      <c r="AY1179"/>
      <c r="AZ1179"/>
      <c r="BA1179"/>
      <c r="BB1179"/>
      <c r="BC1179"/>
      <c r="BD1179"/>
      <c r="BE1179"/>
      <c r="BF1179"/>
      <c r="BG1179"/>
      <c r="BH1179"/>
      <c r="BI1179"/>
      <c r="BJ1179"/>
      <c r="BK1179"/>
      <c r="BL1179"/>
      <c r="BM1179"/>
      <c r="BN1179"/>
      <c r="BO1179"/>
      <c r="EJ1179"/>
    </row>
    <row r="1180" spans="12:140" x14ac:dyDescent="0.2">
      <c r="L1180"/>
      <c r="M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/>
      <c r="AR1180"/>
      <c r="AS1180"/>
      <c r="AT1180"/>
      <c r="AU1180"/>
      <c r="AV1180"/>
      <c r="AW1180"/>
      <c r="AX1180"/>
      <c r="AY1180"/>
      <c r="AZ1180"/>
      <c r="BA1180"/>
      <c r="BB1180"/>
      <c r="BC1180"/>
      <c r="BD1180"/>
      <c r="BE1180"/>
      <c r="BF1180"/>
      <c r="BG1180"/>
      <c r="BH1180"/>
      <c r="BI1180"/>
      <c r="BJ1180"/>
      <c r="BK1180"/>
      <c r="BL1180"/>
      <c r="BM1180"/>
      <c r="BN1180"/>
      <c r="BO1180"/>
      <c r="EJ1180"/>
    </row>
    <row r="1181" spans="12:140" x14ac:dyDescent="0.2">
      <c r="L1181"/>
      <c r="M1181"/>
      <c r="O1181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/>
      <c r="AR1181"/>
      <c r="AS1181"/>
      <c r="AT1181"/>
      <c r="AU1181"/>
      <c r="AV1181"/>
      <c r="AW1181"/>
      <c r="AX1181"/>
      <c r="AY1181"/>
      <c r="AZ1181"/>
      <c r="BA1181"/>
      <c r="BB1181"/>
      <c r="BC1181"/>
      <c r="BD1181"/>
      <c r="BE1181"/>
      <c r="BF1181"/>
      <c r="BG1181"/>
      <c r="BH1181"/>
      <c r="BI1181"/>
      <c r="BJ1181"/>
      <c r="BK1181"/>
      <c r="BL1181"/>
      <c r="BM1181"/>
      <c r="BN1181"/>
      <c r="BO1181"/>
      <c r="EJ1181"/>
    </row>
    <row r="1182" spans="12:140" x14ac:dyDescent="0.2">
      <c r="L1182"/>
      <c r="M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/>
      <c r="AR1182"/>
      <c r="AS1182"/>
      <c r="AT1182"/>
      <c r="AU1182"/>
      <c r="AV1182"/>
      <c r="AW1182"/>
      <c r="AX1182"/>
      <c r="AY1182"/>
      <c r="AZ1182"/>
      <c r="BA1182"/>
      <c r="BB1182"/>
      <c r="BC1182"/>
      <c r="BD1182"/>
      <c r="BE1182"/>
      <c r="BF1182"/>
      <c r="BG1182"/>
      <c r="BH1182"/>
      <c r="BI1182"/>
      <c r="BJ1182"/>
      <c r="BK1182"/>
      <c r="BL1182"/>
      <c r="BM1182"/>
      <c r="BN1182"/>
      <c r="BO1182"/>
      <c r="EJ1182"/>
    </row>
    <row r="1183" spans="12:140" x14ac:dyDescent="0.2">
      <c r="L1183"/>
      <c r="M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/>
      <c r="AR1183"/>
      <c r="AS1183"/>
      <c r="AT1183"/>
      <c r="AU1183"/>
      <c r="AV1183"/>
      <c r="AW1183"/>
      <c r="AX1183"/>
      <c r="AY1183"/>
      <c r="AZ1183"/>
      <c r="BA1183"/>
      <c r="BB1183"/>
      <c r="BC1183"/>
      <c r="BD1183"/>
      <c r="BE1183"/>
      <c r="BF1183"/>
      <c r="BG1183"/>
      <c r="BH1183"/>
      <c r="BI1183"/>
      <c r="BJ1183"/>
      <c r="BK1183"/>
      <c r="BL1183"/>
      <c r="BM1183"/>
      <c r="BN1183"/>
      <c r="BO1183"/>
      <c r="EJ1183"/>
    </row>
    <row r="1184" spans="12:140" x14ac:dyDescent="0.2">
      <c r="L1184"/>
      <c r="M1184"/>
      <c r="O1184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/>
      <c r="AR1184"/>
      <c r="AS1184"/>
      <c r="AT1184"/>
      <c r="AU1184"/>
      <c r="AV1184"/>
      <c r="AW1184"/>
      <c r="AX1184"/>
      <c r="AY1184"/>
      <c r="AZ1184"/>
      <c r="BA1184"/>
      <c r="BB1184"/>
      <c r="BC1184"/>
      <c r="BD1184"/>
      <c r="BE1184"/>
      <c r="BF1184"/>
      <c r="BG1184"/>
      <c r="BH1184"/>
      <c r="BI1184"/>
      <c r="BJ1184"/>
      <c r="BK1184"/>
      <c r="BL1184"/>
      <c r="BM1184"/>
      <c r="BN1184"/>
      <c r="BO1184"/>
      <c r="EJ1184"/>
    </row>
    <row r="1185" spans="12:140" x14ac:dyDescent="0.2">
      <c r="L1185"/>
      <c r="M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/>
      <c r="AR1185"/>
      <c r="AS1185"/>
      <c r="AT1185"/>
      <c r="AU1185"/>
      <c r="AV1185"/>
      <c r="AW1185"/>
      <c r="AX1185"/>
      <c r="AY1185"/>
      <c r="AZ1185"/>
      <c r="BA1185"/>
      <c r="BB1185"/>
      <c r="BC1185"/>
      <c r="BD1185"/>
      <c r="BE1185"/>
      <c r="BF1185"/>
      <c r="BG1185"/>
      <c r="BH1185"/>
      <c r="BI1185"/>
      <c r="BJ1185"/>
      <c r="BK1185"/>
      <c r="BL1185"/>
      <c r="BM1185"/>
      <c r="BN1185"/>
      <c r="BO1185"/>
      <c r="EJ1185"/>
    </row>
    <row r="1186" spans="12:140" x14ac:dyDescent="0.2">
      <c r="L1186"/>
      <c r="M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/>
      <c r="AR1186"/>
      <c r="AS1186"/>
      <c r="AT1186"/>
      <c r="AU1186"/>
      <c r="AV1186"/>
      <c r="AW1186"/>
      <c r="AX1186"/>
      <c r="AY1186"/>
      <c r="AZ1186"/>
      <c r="BA1186"/>
      <c r="BB1186"/>
      <c r="BC1186"/>
      <c r="BD1186"/>
      <c r="BE1186"/>
      <c r="BF1186"/>
      <c r="BG1186"/>
      <c r="BH1186"/>
      <c r="BI1186"/>
      <c r="BJ1186"/>
      <c r="BK1186"/>
      <c r="BL1186"/>
      <c r="BM1186"/>
      <c r="BN1186"/>
      <c r="BO1186"/>
      <c r="EJ1186"/>
    </row>
    <row r="1187" spans="12:140" x14ac:dyDescent="0.2">
      <c r="L1187"/>
      <c r="M1187"/>
      <c r="O1187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/>
      <c r="AR1187"/>
      <c r="AS1187"/>
      <c r="AT1187"/>
      <c r="AU1187"/>
      <c r="AV1187"/>
      <c r="AW1187"/>
      <c r="AX1187"/>
      <c r="AY1187"/>
      <c r="AZ1187"/>
      <c r="BA1187"/>
      <c r="BB1187"/>
      <c r="BC1187"/>
      <c r="BD1187"/>
      <c r="BE1187"/>
      <c r="BF1187"/>
      <c r="BG1187"/>
      <c r="BH1187"/>
      <c r="BI1187"/>
      <c r="BJ1187"/>
      <c r="BK1187"/>
      <c r="BL1187"/>
      <c r="BM1187"/>
      <c r="BN1187"/>
      <c r="BO1187"/>
      <c r="EJ1187"/>
    </row>
    <row r="1188" spans="12:140" x14ac:dyDescent="0.2">
      <c r="L1188"/>
      <c r="M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/>
      <c r="AR1188"/>
      <c r="AS1188"/>
      <c r="AT1188"/>
      <c r="AU1188"/>
      <c r="AV1188"/>
      <c r="AW1188"/>
      <c r="AX1188"/>
      <c r="AY1188"/>
      <c r="AZ1188"/>
      <c r="BA1188"/>
      <c r="BB1188"/>
      <c r="BC1188"/>
      <c r="BD1188"/>
      <c r="BE1188"/>
      <c r="BF1188"/>
      <c r="BG1188"/>
      <c r="BH1188"/>
      <c r="BI1188"/>
      <c r="BJ1188"/>
      <c r="BK1188"/>
      <c r="BL1188"/>
      <c r="BM1188"/>
      <c r="BN1188"/>
      <c r="BO1188"/>
      <c r="EJ1188"/>
    </row>
    <row r="1189" spans="12:140" x14ac:dyDescent="0.2">
      <c r="L1189"/>
      <c r="M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/>
      <c r="AR1189"/>
      <c r="AS1189"/>
      <c r="AT1189"/>
      <c r="AU1189"/>
      <c r="AV1189"/>
      <c r="AW1189"/>
      <c r="AX1189"/>
      <c r="AY1189"/>
      <c r="AZ1189"/>
      <c r="BA1189"/>
      <c r="BB1189"/>
      <c r="BC1189"/>
      <c r="BD1189"/>
      <c r="BE1189"/>
      <c r="BF1189"/>
      <c r="BG1189"/>
      <c r="BH1189"/>
      <c r="BI1189"/>
      <c r="BJ1189"/>
      <c r="BK1189"/>
      <c r="BL1189"/>
      <c r="BM1189"/>
      <c r="BN1189"/>
      <c r="BO1189"/>
      <c r="EJ1189"/>
    </row>
    <row r="1190" spans="12:140" x14ac:dyDescent="0.2">
      <c r="L1190"/>
      <c r="M1190"/>
      <c r="O1190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/>
      <c r="AR1190"/>
      <c r="AS1190"/>
      <c r="AT1190"/>
      <c r="AU1190"/>
      <c r="AV1190"/>
      <c r="AW1190"/>
      <c r="AX1190"/>
      <c r="AY1190"/>
      <c r="AZ1190"/>
      <c r="BA1190"/>
      <c r="BB1190"/>
      <c r="BC1190"/>
      <c r="BD1190"/>
      <c r="BE1190"/>
      <c r="BF1190"/>
      <c r="BG1190"/>
      <c r="BH1190"/>
      <c r="BI1190"/>
      <c r="BJ1190"/>
      <c r="BK1190"/>
      <c r="BL1190"/>
      <c r="BM1190"/>
      <c r="BN1190"/>
      <c r="BO1190"/>
      <c r="EJ1190"/>
    </row>
    <row r="1191" spans="12:140" x14ac:dyDescent="0.2">
      <c r="L1191"/>
      <c r="M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/>
      <c r="AR1191"/>
      <c r="AS1191"/>
      <c r="AT1191"/>
      <c r="AU1191"/>
      <c r="AV1191"/>
      <c r="AW1191"/>
      <c r="AX1191"/>
      <c r="AY1191"/>
      <c r="AZ1191"/>
      <c r="BA1191"/>
      <c r="BB1191"/>
      <c r="BC1191"/>
      <c r="BD1191"/>
      <c r="BE1191"/>
      <c r="BF1191"/>
      <c r="BG1191"/>
      <c r="BH1191"/>
      <c r="BI1191"/>
      <c r="BJ1191"/>
      <c r="BK1191"/>
      <c r="BL1191"/>
      <c r="BM1191"/>
      <c r="BN1191"/>
      <c r="BO1191"/>
      <c r="EJ1191"/>
    </row>
    <row r="1192" spans="12:140" x14ac:dyDescent="0.2">
      <c r="L1192"/>
      <c r="M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/>
      <c r="AR1192"/>
      <c r="AS1192"/>
      <c r="AT1192"/>
      <c r="AU1192"/>
      <c r="AV1192"/>
      <c r="AW1192"/>
      <c r="AX1192"/>
      <c r="AY1192"/>
      <c r="AZ1192"/>
      <c r="BA1192"/>
      <c r="BB1192"/>
      <c r="BC1192"/>
      <c r="BD1192"/>
      <c r="BE1192"/>
      <c r="BF1192"/>
      <c r="BG1192"/>
      <c r="BH1192"/>
      <c r="BI1192"/>
      <c r="BJ1192"/>
      <c r="BK1192"/>
      <c r="BL1192"/>
      <c r="BM1192"/>
      <c r="BN1192"/>
      <c r="BO1192"/>
      <c r="EJ1192"/>
    </row>
    <row r="1193" spans="12:140" x14ac:dyDescent="0.2">
      <c r="L1193"/>
      <c r="M1193"/>
      <c r="O1193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/>
      <c r="AR1193"/>
      <c r="AS1193"/>
      <c r="AT1193"/>
      <c r="AU1193"/>
      <c r="AV1193"/>
      <c r="AW1193"/>
      <c r="AX1193"/>
      <c r="AY1193"/>
      <c r="AZ1193"/>
      <c r="BA1193"/>
      <c r="BB1193"/>
      <c r="BC1193"/>
      <c r="BD1193"/>
      <c r="BE1193"/>
      <c r="BF1193"/>
      <c r="BG1193"/>
      <c r="BH1193"/>
      <c r="BI1193"/>
      <c r="BJ1193"/>
      <c r="BK1193"/>
      <c r="BL1193"/>
      <c r="BM1193"/>
      <c r="BN1193"/>
      <c r="BO1193"/>
      <c r="EJ1193"/>
    </row>
    <row r="1194" spans="12:140" x14ac:dyDescent="0.2">
      <c r="L1194"/>
      <c r="M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/>
      <c r="AR1194"/>
      <c r="AS1194"/>
      <c r="AT1194"/>
      <c r="AU1194"/>
      <c r="AV1194"/>
      <c r="AW1194"/>
      <c r="AX1194"/>
      <c r="AY1194"/>
      <c r="AZ1194"/>
      <c r="BA1194"/>
      <c r="BB1194"/>
      <c r="BC1194"/>
      <c r="BD1194"/>
      <c r="BE1194"/>
      <c r="BF1194"/>
      <c r="BG1194"/>
      <c r="BH1194"/>
      <c r="BI1194"/>
      <c r="BJ1194"/>
      <c r="BK1194"/>
      <c r="BL1194"/>
      <c r="BM1194"/>
      <c r="BN1194"/>
      <c r="BO1194"/>
      <c r="EJ1194"/>
    </row>
    <row r="1195" spans="12:140" x14ac:dyDescent="0.2">
      <c r="L1195"/>
      <c r="M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/>
      <c r="AR1195"/>
      <c r="AS1195"/>
      <c r="AT1195"/>
      <c r="AU1195"/>
      <c r="AV1195"/>
      <c r="AW1195"/>
      <c r="AX1195"/>
      <c r="AY1195"/>
      <c r="AZ1195"/>
      <c r="BA1195"/>
      <c r="BB1195"/>
      <c r="BC1195"/>
      <c r="BD1195"/>
      <c r="BE1195"/>
      <c r="BF1195"/>
      <c r="BG1195"/>
      <c r="BH1195"/>
      <c r="BI1195"/>
      <c r="BJ1195"/>
      <c r="BK1195"/>
      <c r="BL1195"/>
      <c r="BM1195"/>
      <c r="BN1195"/>
      <c r="BO1195"/>
      <c r="EJ1195"/>
    </row>
    <row r="1196" spans="12:140" x14ac:dyDescent="0.2">
      <c r="L1196"/>
      <c r="M1196"/>
      <c r="O1196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/>
      <c r="AR1196"/>
      <c r="AS1196"/>
      <c r="AT1196"/>
      <c r="AU1196"/>
      <c r="AV1196"/>
      <c r="AW1196"/>
      <c r="AX1196"/>
      <c r="AY1196"/>
      <c r="AZ1196"/>
      <c r="BA1196"/>
      <c r="BB1196"/>
      <c r="BC1196"/>
      <c r="BD1196"/>
      <c r="BE1196"/>
      <c r="BF1196"/>
      <c r="BG1196"/>
      <c r="BH1196"/>
      <c r="BI1196"/>
      <c r="BJ1196"/>
      <c r="BK1196"/>
      <c r="BL1196"/>
      <c r="BM1196"/>
      <c r="BN1196"/>
      <c r="BO1196"/>
      <c r="EJ1196"/>
    </row>
    <row r="1197" spans="12:140" x14ac:dyDescent="0.2">
      <c r="L1197"/>
      <c r="M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/>
      <c r="AR1197"/>
      <c r="AS1197"/>
      <c r="AT1197"/>
      <c r="AU1197"/>
      <c r="AV1197"/>
      <c r="AW1197"/>
      <c r="AX1197"/>
      <c r="AY1197"/>
      <c r="AZ1197"/>
      <c r="BA1197"/>
      <c r="BB1197"/>
      <c r="BC1197"/>
      <c r="BD1197"/>
      <c r="BE1197"/>
      <c r="BF1197"/>
      <c r="BG1197"/>
      <c r="BH1197"/>
      <c r="BI1197"/>
      <c r="BJ1197"/>
      <c r="BK1197"/>
      <c r="BL1197"/>
      <c r="BM1197"/>
      <c r="BN1197"/>
      <c r="BO1197"/>
      <c r="EJ1197"/>
    </row>
    <row r="1198" spans="12:140" x14ac:dyDescent="0.2">
      <c r="L1198"/>
      <c r="M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/>
      <c r="AR1198"/>
      <c r="AS1198"/>
      <c r="AT1198"/>
      <c r="AU1198"/>
      <c r="AV1198"/>
      <c r="AW1198"/>
      <c r="AX1198"/>
      <c r="AY1198"/>
      <c r="AZ1198"/>
      <c r="BA1198"/>
      <c r="BB1198"/>
      <c r="BC1198"/>
      <c r="BD1198"/>
      <c r="BE1198"/>
      <c r="BF1198"/>
      <c r="BG1198"/>
      <c r="BH1198"/>
      <c r="BI1198"/>
      <c r="BJ1198"/>
      <c r="BK1198"/>
      <c r="BL1198"/>
      <c r="BM1198"/>
      <c r="BN1198"/>
      <c r="BO1198"/>
      <c r="EJ1198"/>
    </row>
    <row r="1199" spans="12:140" x14ac:dyDescent="0.2">
      <c r="L1199"/>
      <c r="M1199"/>
      <c r="O1199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/>
      <c r="AR1199"/>
      <c r="AS1199"/>
      <c r="AT1199"/>
      <c r="AU1199"/>
      <c r="AV1199"/>
      <c r="AW1199"/>
      <c r="AX1199"/>
      <c r="AY1199"/>
      <c r="AZ1199"/>
      <c r="BA1199"/>
      <c r="BB1199"/>
      <c r="BC1199"/>
      <c r="BD1199"/>
      <c r="BE1199"/>
      <c r="BF1199"/>
      <c r="BG1199"/>
      <c r="BH1199"/>
      <c r="BI1199"/>
      <c r="BJ1199"/>
      <c r="BK1199"/>
      <c r="BL1199"/>
      <c r="BM1199"/>
      <c r="BN1199"/>
      <c r="BO1199"/>
      <c r="EJ1199"/>
    </row>
    <row r="1200" spans="12:140" x14ac:dyDescent="0.2">
      <c r="L1200"/>
      <c r="M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/>
      <c r="AR1200"/>
      <c r="AS1200"/>
      <c r="AT1200"/>
      <c r="AU1200"/>
      <c r="AV1200"/>
      <c r="AW1200"/>
      <c r="AX1200"/>
      <c r="AY1200"/>
      <c r="AZ1200"/>
      <c r="BA1200"/>
      <c r="BB1200"/>
      <c r="BC1200"/>
      <c r="BD1200"/>
      <c r="BE1200"/>
      <c r="BF1200"/>
      <c r="BG1200"/>
      <c r="BH1200"/>
      <c r="BI1200"/>
      <c r="BJ1200"/>
      <c r="BK1200"/>
      <c r="BL1200"/>
      <c r="BM1200"/>
      <c r="BN1200"/>
      <c r="BO1200"/>
      <c r="EJ1200"/>
    </row>
    <row r="1201" spans="12:140" x14ac:dyDescent="0.2">
      <c r="L1201"/>
      <c r="M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/>
      <c r="AR1201"/>
      <c r="AS1201"/>
      <c r="AT1201"/>
      <c r="AU1201"/>
      <c r="AV1201"/>
      <c r="AW1201"/>
      <c r="AX1201"/>
      <c r="AY1201"/>
      <c r="AZ1201"/>
      <c r="BA1201"/>
      <c r="BB1201"/>
      <c r="BC1201"/>
      <c r="BD1201"/>
      <c r="BE1201"/>
      <c r="BF1201"/>
      <c r="BG1201"/>
      <c r="BH1201"/>
      <c r="BI1201"/>
      <c r="BJ1201"/>
      <c r="BK1201"/>
      <c r="BL1201"/>
      <c r="BM1201"/>
      <c r="BN1201"/>
      <c r="BO1201"/>
      <c r="EJ1201"/>
    </row>
    <row r="1202" spans="12:140" x14ac:dyDescent="0.2">
      <c r="L1202"/>
      <c r="M1202"/>
      <c r="O1202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/>
      <c r="AR1202"/>
      <c r="AS1202"/>
      <c r="AT1202"/>
      <c r="AU1202"/>
      <c r="AV1202"/>
      <c r="AW1202"/>
      <c r="AX1202"/>
      <c r="AY1202"/>
      <c r="AZ1202"/>
      <c r="BA1202"/>
      <c r="BB1202"/>
      <c r="BC1202"/>
      <c r="BD1202"/>
      <c r="BE1202"/>
      <c r="BF1202"/>
      <c r="BG1202"/>
      <c r="BH1202"/>
      <c r="BI1202"/>
      <c r="BJ1202"/>
      <c r="BK1202"/>
      <c r="BL1202"/>
      <c r="BM1202"/>
      <c r="BN1202"/>
      <c r="BO1202"/>
      <c r="EJ1202"/>
    </row>
    <row r="1203" spans="12:140" x14ac:dyDescent="0.2">
      <c r="L1203"/>
      <c r="M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/>
      <c r="AR1203"/>
      <c r="AS1203"/>
      <c r="AT1203"/>
      <c r="AU1203"/>
      <c r="AV1203"/>
      <c r="AW1203"/>
      <c r="AX1203"/>
      <c r="AY1203"/>
      <c r="AZ1203"/>
      <c r="BA1203"/>
      <c r="BB1203"/>
      <c r="BC1203"/>
      <c r="BD1203"/>
      <c r="BE1203"/>
      <c r="BF1203"/>
      <c r="BG1203"/>
      <c r="BH1203"/>
      <c r="BI1203"/>
      <c r="BJ1203"/>
      <c r="BK1203"/>
      <c r="BL1203"/>
      <c r="BM1203"/>
      <c r="BN1203"/>
      <c r="BO1203"/>
      <c r="EJ1203"/>
    </row>
    <row r="1204" spans="12:140" x14ac:dyDescent="0.2">
      <c r="L1204"/>
      <c r="M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/>
      <c r="AR1204"/>
      <c r="AS1204"/>
      <c r="AT1204"/>
      <c r="AU1204"/>
      <c r="AV1204"/>
      <c r="AW1204"/>
      <c r="AX1204"/>
      <c r="AY1204"/>
      <c r="AZ1204"/>
      <c r="BA1204"/>
      <c r="BB1204"/>
      <c r="BC1204"/>
      <c r="BD1204"/>
      <c r="BE1204"/>
      <c r="BF1204"/>
      <c r="BG1204"/>
      <c r="BH1204"/>
      <c r="BI1204"/>
      <c r="BJ1204"/>
      <c r="BK1204"/>
      <c r="BL1204"/>
      <c r="BM1204"/>
      <c r="BN1204"/>
      <c r="BO1204"/>
      <c r="EJ1204"/>
    </row>
    <row r="1205" spans="12:140" x14ac:dyDescent="0.2">
      <c r="L1205"/>
      <c r="M1205"/>
      <c r="O1205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/>
      <c r="AR1205"/>
      <c r="AS1205"/>
      <c r="AT1205"/>
      <c r="AU1205"/>
      <c r="AV1205"/>
      <c r="AW1205"/>
      <c r="AX1205"/>
      <c r="AY1205"/>
      <c r="AZ1205"/>
      <c r="BA1205"/>
      <c r="BB1205"/>
      <c r="BC1205"/>
      <c r="BD1205"/>
      <c r="BE1205"/>
      <c r="BF1205"/>
      <c r="BG1205"/>
      <c r="BH1205"/>
      <c r="BI1205"/>
      <c r="BJ1205"/>
      <c r="BK1205"/>
      <c r="BL1205"/>
      <c r="BM1205"/>
      <c r="BN1205"/>
      <c r="BO1205"/>
      <c r="EJ1205"/>
    </row>
    <row r="1206" spans="12:140" x14ac:dyDescent="0.2">
      <c r="L1206"/>
      <c r="M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/>
      <c r="AR1206"/>
      <c r="AS1206"/>
      <c r="AT1206"/>
      <c r="AU1206"/>
      <c r="AV1206"/>
      <c r="AW1206"/>
      <c r="AX1206"/>
      <c r="AY1206"/>
      <c r="AZ1206"/>
      <c r="BA1206"/>
      <c r="BB1206"/>
      <c r="BC1206"/>
      <c r="BD1206"/>
      <c r="BE1206"/>
      <c r="BF1206"/>
      <c r="BG1206"/>
      <c r="BH1206"/>
      <c r="BI1206"/>
      <c r="BJ1206"/>
      <c r="BK1206"/>
      <c r="BL1206"/>
      <c r="BM1206"/>
      <c r="BN1206"/>
      <c r="BO1206"/>
      <c r="EJ1206"/>
    </row>
    <row r="1207" spans="12:140" x14ac:dyDescent="0.2">
      <c r="L1207"/>
      <c r="M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/>
      <c r="AR1207"/>
      <c r="AS1207"/>
      <c r="AT1207"/>
      <c r="AU1207"/>
      <c r="AV1207"/>
      <c r="AW1207"/>
      <c r="AX1207"/>
      <c r="AY1207"/>
      <c r="AZ1207"/>
      <c r="BA1207"/>
      <c r="BB1207"/>
      <c r="BC1207"/>
      <c r="BD1207"/>
      <c r="BE1207"/>
      <c r="BF1207"/>
      <c r="BG1207"/>
      <c r="BH1207"/>
      <c r="BI1207"/>
      <c r="BJ1207"/>
      <c r="BK1207"/>
      <c r="BL1207"/>
      <c r="BM1207"/>
      <c r="BN1207"/>
      <c r="BO1207"/>
      <c r="EJ1207"/>
    </row>
    <row r="1208" spans="12:140" x14ac:dyDescent="0.2">
      <c r="L1208"/>
      <c r="M1208"/>
      <c r="O120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/>
      <c r="AR1208"/>
      <c r="AS1208"/>
      <c r="AT1208"/>
      <c r="AU1208"/>
      <c r="AV1208"/>
      <c r="AW1208"/>
      <c r="AX1208"/>
      <c r="AY1208"/>
      <c r="AZ1208"/>
      <c r="BA1208"/>
      <c r="BB1208"/>
      <c r="BC1208"/>
      <c r="BD1208"/>
      <c r="BE1208"/>
      <c r="BF1208"/>
      <c r="BG1208"/>
      <c r="BH1208"/>
      <c r="BI1208"/>
      <c r="BJ1208"/>
      <c r="BK1208"/>
      <c r="BL1208"/>
      <c r="BM1208"/>
      <c r="BN1208"/>
      <c r="BO1208"/>
      <c r="EJ1208"/>
    </row>
    <row r="1209" spans="12:140" x14ac:dyDescent="0.2">
      <c r="L1209"/>
      <c r="M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/>
      <c r="AR1209"/>
      <c r="AS1209"/>
      <c r="AT1209"/>
      <c r="AU1209"/>
      <c r="AV1209"/>
      <c r="AW1209"/>
      <c r="AX1209"/>
      <c r="AY1209"/>
      <c r="AZ1209"/>
      <c r="BA1209"/>
      <c r="BB1209"/>
      <c r="BC1209"/>
      <c r="BD1209"/>
      <c r="BE1209"/>
      <c r="BF1209"/>
      <c r="BG1209"/>
      <c r="BH1209"/>
      <c r="BI1209"/>
      <c r="BJ1209"/>
      <c r="BK1209"/>
      <c r="BL1209"/>
      <c r="BM1209"/>
      <c r="BN1209"/>
      <c r="BO1209"/>
      <c r="EJ1209"/>
    </row>
    <row r="1210" spans="12:140" x14ac:dyDescent="0.2">
      <c r="L1210"/>
      <c r="M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/>
      <c r="AR1210"/>
      <c r="AS1210"/>
      <c r="AT1210"/>
      <c r="AU1210"/>
      <c r="AV1210"/>
      <c r="AW1210"/>
      <c r="AX1210"/>
      <c r="AY1210"/>
      <c r="AZ1210"/>
      <c r="BA1210"/>
      <c r="BB1210"/>
      <c r="BC1210"/>
      <c r="BD1210"/>
      <c r="BE1210"/>
      <c r="BF1210"/>
      <c r="BG1210"/>
      <c r="BH1210"/>
      <c r="BI1210"/>
      <c r="BJ1210"/>
      <c r="BK1210"/>
      <c r="BL1210"/>
      <c r="BM1210"/>
      <c r="BN1210"/>
      <c r="BO1210"/>
      <c r="EJ1210"/>
    </row>
    <row r="1211" spans="12:140" x14ac:dyDescent="0.2">
      <c r="L1211"/>
      <c r="M1211"/>
      <c r="O1211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/>
      <c r="AR1211"/>
      <c r="AS1211"/>
      <c r="AT1211"/>
      <c r="AU1211"/>
      <c r="AV1211"/>
      <c r="AW1211"/>
      <c r="AX1211"/>
      <c r="AY1211"/>
      <c r="AZ1211"/>
      <c r="BA1211"/>
      <c r="BB1211"/>
      <c r="BC1211"/>
      <c r="BD1211"/>
      <c r="BE1211"/>
      <c r="BF1211"/>
      <c r="BG1211"/>
      <c r="BH1211"/>
      <c r="BI1211"/>
      <c r="BJ1211"/>
      <c r="BK1211"/>
      <c r="BL1211"/>
      <c r="BM1211"/>
      <c r="BN1211"/>
      <c r="BO1211"/>
      <c r="EJ1211"/>
    </row>
    <row r="1212" spans="12:140" x14ac:dyDescent="0.2">
      <c r="L1212"/>
      <c r="M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/>
      <c r="AR1212"/>
      <c r="AS1212"/>
      <c r="AT1212"/>
      <c r="AU1212"/>
      <c r="AV1212"/>
      <c r="AW1212"/>
      <c r="AX1212"/>
      <c r="AY1212"/>
      <c r="AZ1212"/>
      <c r="BA1212"/>
      <c r="BB1212"/>
      <c r="BC1212"/>
      <c r="BD1212"/>
      <c r="BE1212"/>
      <c r="BF1212"/>
      <c r="BG1212"/>
      <c r="BH1212"/>
      <c r="BI1212"/>
      <c r="BJ1212"/>
      <c r="BK1212"/>
      <c r="BL1212"/>
      <c r="BM1212"/>
      <c r="BN1212"/>
      <c r="BO1212"/>
      <c r="EJ1212"/>
    </row>
    <row r="1213" spans="12:140" x14ac:dyDescent="0.2">
      <c r="L1213"/>
      <c r="M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/>
      <c r="AR1213"/>
      <c r="AS1213"/>
      <c r="AT1213"/>
      <c r="AU1213"/>
      <c r="AV1213"/>
      <c r="AW1213"/>
      <c r="AX1213"/>
      <c r="AY1213"/>
      <c r="AZ1213"/>
      <c r="BA1213"/>
      <c r="BB1213"/>
      <c r="BC1213"/>
      <c r="BD1213"/>
      <c r="BE1213"/>
      <c r="BF1213"/>
      <c r="BG1213"/>
      <c r="BH1213"/>
      <c r="BI1213"/>
      <c r="BJ1213"/>
      <c r="BK1213"/>
      <c r="BL1213"/>
      <c r="BM1213"/>
      <c r="BN1213"/>
      <c r="BO1213"/>
      <c r="EJ1213"/>
    </row>
    <row r="1214" spans="12:140" x14ac:dyDescent="0.2">
      <c r="L1214"/>
      <c r="M1214"/>
      <c r="O1214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/>
      <c r="AR1214"/>
      <c r="AS1214"/>
      <c r="AT1214"/>
      <c r="AU1214"/>
      <c r="AV1214"/>
      <c r="AW1214"/>
      <c r="AX1214"/>
      <c r="AY1214"/>
      <c r="AZ1214"/>
      <c r="BA1214"/>
      <c r="BB1214"/>
      <c r="BC1214"/>
      <c r="BD1214"/>
      <c r="BE1214"/>
      <c r="BF1214"/>
      <c r="BG1214"/>
      <c r="BH1214"/>
      <c r="BI1214"/>
      <c r="BJ1214"/>
      <c r="BK1214"/>
      <c r="BL1214"/>
      <c r="BM1214"/>
      <c r="BN1214"/>
      <c r="BO1214"/>
      <c r="EJ1214"/>
    </row>
    <row r="1215" spans="12:140" x14ac:dyDescent="0.2">
      <c r="L1215"/>
      <c r="M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/>
      <c r="AR1215"/>
      <c r="AS1215"/>
      <c r="AT1215"/>
      <c r="AU1215"/>
      <c r="AV1215"/>
      <c r="AW1215"/>
      <c r="AX1215"/>
      <c r="AY1215"/>
      <c r="AZ1215"/>
      <c r="BA1215"/>
      <c r="BB1215"/>
      <c r="BC1215"/>
      <c r="BD1215"/>
      <c r="BE1215"/>
      <c r="BF1215"/>
      <c r="BG1215"/>
      <c r="BH1215"/>
      <c r="BI1215"/>
      <c r="BJ1215"/>
      <c r="BK1215"/>
      <c r="BL1215"/>
      <c r="BM1215"/>
      <c r="BN1215"/>
      <c r="BO1215"/>
      <c r="EJ1215"/>
    </row>
    <row r="1216" spans="12:140" x14ac:dyDescent="0.2">
      <c r="L1216"/>
      <c r="M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/>
      <c r="AR1216"/>
      <c r="AS1216"/>
      <c r="AT1216"/>
      <c r="AU1216"/>
      <c r="AV1216"/>
      <c r="AW1216"/>
      <c r="AX1216"/>
      <c r="AY1216"/>
      <c r="AZ1216"/>
      <c r="BA1216"/>
      <c r="BB1216"/>
      <c r="BC1216"/>
      <c r="BD1216"/>
      <c r="BE1216"/>
      <c r="BF1216"/>
      <c r="BG1216"/>
      <c r="BH1216"/>
      <c r="BI1216"/>
      <c r="BJ1216"/>
      <c r="BK1216"/>
      <c r="BL1216"/>
      <c r="BM1216"/>
      <c r="BN1216"/>
      <c r="BO1216"/>
      <c r="EJ1216"/>
    </row>
    <row r="1217" spans="12:140" x14ac:dyDescent="0.2">
      <c r="L1217"/>
      <c r="M1217"/>
      <c r="O1217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/>
      <c r="AR1217"/>
      <c r="AS1217"/>
      <c r="AT1217"/>
      <c r="AU1217"/>
      <c r="AV1217"/>
      <c r="AW1217"/>
      <c r="AX1217"/>
      <c r="AY1217"/>
      <c r="AZ1217"/>
      <c r="BA1217"/>
      <c r="BB1217"/>
      <c r="BC1217"/>
      <c r="BD1217"/>
      <c r="BE1217"/>
      <c r="BF1217"/>
      <c r="BG1217"/>
      <c r="BH1217"/>
      <c r="BI1217"/>
      <c r="BJ1217"/>
      <c r="BK1217"/>
      <c r="BL1217"/>
      <c r="BM1217"/>
      <c r="BN1217"/>
      <c r="BO1217"/>
      <c r="EJ1217"/>
    </row>
    <row r="1218" spans="12:140" x14ac:dyDescent="0.2">
      <c r="L1218"/>
      <c r="M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/>
      <c r="AR1218"/>
      <c r="AS1218"/>
      <c r="AT1218"/>
      <c r="AU1218"/>
      <c r="AV1218"/>
      <c r="AW1218"/>
      <c r="AX1218"/>
      <c r="AY1218"/>
      <c r="AZ1218"/>
      <c r="BA1218"/>
      <c r="BB1218"/>
      <c r="BC1218"/>
      <c r="BD1218"/>
      <c r="BE1218"/>
      <c r="BF1218"/>
      <c r="BG1218"/>
      <c r="BH1218"/>
      <c r="BI1218"/>
      <c r="BJ1218"/>
      <c r="BK1218"/>
      <c r="BL1218"/>
      <c r="BM1218"/>
      <c r="BN1218"/>
      <c r="BO1218"/>
      <c r="EJ1218"/>
    </row>
    <row r="1219" spans="12:140" x14ac:dyDescent="0.2">
      <c r="L1219"/>
      <c r="M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  <c r="BI1219"/>
      <c r="BJ1219"/>
      <c r="BK1219"/>
      <c r="BL1219"/>
      <c r="BM1219"/>
      <c r="BN1219"/>
      <c r="BO1219"/>
      <c r="EJ1219"/>
    </row>
    <row r="1220" spans="12:140" x14ac:dyDescent="0.2">
      <c r="L1220"/>
      <c r="M1220"/>
      <c r="O1220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/>
      <c r="AR1220"/>
      <c r="AS1220"/>
      <c r="AT1220"/>
      <c r="AU1220"/>
      <c r="AV1220"/>
      <c r="AW1220"/>
      <c r="AX1220"/>
      <c r="AY1220"/>
      <c r="AZ1220"/>
      <c r="BA1220"/>
      <c r="BB1220"/>
      <c r="BC1220"/>
      <c r="BD1220"/>
      <c r="BE1220"/>
      <c r="BF1220"/>
      <c r="BG1220"/>
      <c r="BH1220"/>
      <c r="BI1220"/>
      <c r="BJ1220"/>
      <c r="BK1220"/>
      <c r="BL1220"/>
      <c r="BM1220"/>
      <c r="BN1220"/>
      <c r="BO1220"/>
      <c r="EJ1220"/>
    </row>
    <row r="1221" spans="12:140" x14ac:dyDescent="0.2">
      <c r="L1221"/>
      <c r="M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/>
      <c r="AR1221"/>
      <c r="AS1221"/>
      <c r="AT1221"/>
      <c r="AU1221"/>
      <c r="AV1221"/>
      <c r="AW1221"/>
      <c r="AX1221"/>
      <c r="AY1221"/>
      <c r="AZ1221"/>
      <c r="BA1221"/>
      <c r="BB1221"/>
      <c r="BC1221"/>
      <c r="BD1221"/>
      <c r="BE1221"/>
      <c r="BF1221"/>
      <c r="BG1221"/>
      <c r="BH1221"/>
      <c r="BI1221"/>
      <c r="BJ1221"/>
      <c r="BK1221"/>
      <c r="BL1221"/>
      <c r="BM1221"/>
      <c r="BN1221"/>
      <c r="BO1221"/>
      <c r="EJ1221"/>
    </row>
    <row r="1222" spans="12:140" x14ac:dyDescent="0.2">
      <c r="L1222"/>
      <c r="M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/>
      <c r="AR1222"/>
      <c r="AS1222"/>
      <c r="AT1222"/>
      <c r="AU1222"/>
      <c r="AV1222"/>
      <c r="AW1222"/>
      <c r="AX1222"/>
      <c r="AY1222"/>
      <c r="AZ1222"/>
      <c r="BA1222"/>
      <c r="BB1222"/>
      <c r="BC1222"/>
      <c r="BD1222"/>
      <c r="BE1222"/>
      <c r="BF1222"/>
      <c r="BG1222"/>
      <c r="BH1222"/>
      <c r="BI1222"/>
      <c r="BJ1222"/>
      <c r="BK1222"/>
      <c r="BL1222"/>
      <c r="BM1222"/>
      <c r="BN1222"/>
      <c r="BO1222"/>
      <c r="EJ1222"/>
    </row>
    <row r="1223" spans="12:140" x14ac:dyDescent="0.2">
      <c r="L1223"/>
      <c r="M1223"/>
      <c r="O1223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/>
      <c r="AR1223"/>
      <c r="AS1223"/>
      <c r="AT1223"/>
      <c r="AU1223"/>
      <c r="AV1223"/>
      <c r="AW1223"/>
      <c r="AX1223"/>
      <c r="AY1223"/>
      <c r="AZ1223"/>
      <c r="BA1223"/>
      <c r="BB1223"/>
      <c r="BC1223"/>
      <c r="BD1223"/>
      <c r="BE1223"/>
      <c r="BF1223"/>
      <c r="BG1223"/>
      <c r="BH1223"/>
      <c r="BI1223"/>
      <c r="BJ1223"/>
      <c r="BK1223"/>
      <c r="BL1223"/>
      <c r="BM1223"/>
      <c r="BN1223"/>
      <c r="BO1223"/>
      <c r="EJ1223"/>
    </row>
    <row r="1224" spans="12:140" x14ac:dyDescent="0.2">
      <c r="L1224"/>
      <c r="M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/>
      <c r="AR1224"/>
      <c r="AS1224"/>
      <c r="AT1224"/>
      <c r="AU1224"/>
      <c r="AV1224"/>
      <c r="AW1224"/>
      <c r="AX1224"/>
      <c r="AY1224"/>
      <c r="AZ1224"/>
      <c r="BA1224"/>
      <c r="BB1224"/>
      <c r="BC1224"/>
      <c r="BD1224"/>
      <c r="BE1224"/>
      <c r="BF1224"/>
      <c r="BG1224"/>
      <c r="BH1224"/>
      <c r="BI1224"/>
      <c r="BJ1224"/>
      <c r="BK1224"/>
      <c r="BL1224"/>
      <c r="BM1224"/>
      <c r="BN1224"/>
      <c r="BO1224"/>
      <c r="EJ1224"/>
    </row>
    <row r="1225" spans="12:140" x14ac:dyDescent="0.2">
      <c r="L1225"/>
      <c r="M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/>
      <c r="AR1225"/>
      <c r="AS1225"/>
      <c r="AT1225"/>
      <c r="AU1225"/>
      <c r="AV1225"/>
      <c r="AW1225"/>
      <c r="AX1225"/>
      <c r="AY1225"/>
      <c r="AZ1225"/>
      <c r="BA1225"/>
      <c r="BB1225"/>
      <c r="BC1225"/>
      <c r="BD1225"/>
      <c r="BE1225"/>
      <c r="BF1225"/>
      <c r="BG1225"/>
      <c r="BH1225"/>
      <c r="BI1225"/>
      <c r="BJ1225"/>
      <c r="BK1225"/>
      <c r="BL1225"/>
      <c r="BM1225"/>
      <c r="BN1225"/>
      <c r="BO1225"/>
      <c r="EJ1225"/>
    </row>
    <row r="1226" spans="12:140" x14ac:dyDescent="0.2">
      <c r="L1226"/>
      <c r="M1226"/>
      <c r="O1226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/>
      <c r="AR1226"/>
      <c r="AS1226"/>
      <c r="AT1226"/>
      <c r="AU1226"/>
      <c r="AV1226"/>
      <c r="AW1226"/>
      <c r="AX1226"/>
      <c r="AY1226"/>
      <c r="AZ1226"/>
      <c r="BA1226"/>
      <c r="BB1226"/>
      <c r="BC1226"/>
      <c r="BD1226"/>
      <c r="BE1226"/>
      <c r="BF1226"/>
      <c r="BG1226"/>
      <c r="BH1226"/>
      <c r="BI1226"/>
      <c r="BJ1226"/>
      <c r="BK1226"/>
      <c r="BL1226"/>
      <c r="BM1226"/>
      <c r="BN1226"/>
      <c r="BO1226"/>
      <c r="EJ1226"/>
    </row>
    <row r="1227" spans="12:140" x14ac:dyDescent="0.2">
      <c r="L1227"/>
      <c r="M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/>
      <c r="AR1227"/>
      <c r="AS1227"/>
      <c r="AT1227"/>
      <c r="AU1227"/>
      <c r="AV1227"/>
      <c r="AW1227"/>
      <c r="AX1227"/>
      <c r="AY1227"/>
      <c r="AZ1227"/>
      <c r="BA1227"/>
      <c r="BB1227"/>
      <c r="BC1227"/>
      <c r="BD1227"/>
      <c r="BE1227"/>
      <c r="BF1227"/>
      <c r="BG1227"/>
      <c r="BH1227"/>
      <c r="BI1227"/>
      <c r="BJ1227"/>
      <c r="BK1227"/>
      <c r="BL1227"/>
      <c r="BM1227"/>
      <c r="BN1227"/>
      <c r="BO1227"/>
      <c r="EJ1227"/>
    </row>
    <row r="1228" spans="12:140" x14ac:dyDescent="0.2">
      <c r="L1228"/>
      <c r="M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  <c r="AS1228"/>
      <c r="AT1228"/>
      <c r="AU1228"/>
      <c r="AV1228"/>
      <c r="AW1228"/>
      <c r="AX1228"/>
      <c r="AY1228"/>
      <c r="AZ1228"/>
      <c r="BA1228"/>
      <c r="BB1228"/>
      <c r="BC1228"/>
      <c r="BD1228"/>
      <c r="BE1228"/>
      <c r="BF1228"/>
      <c r="BG1228"/>
      <c r="BH1228"/>
      <c r="BI1228"/>
      <c r="BJ1228"/>
      <c r="BK1228"/>
      <c r="BL1228"/>
      <c r="BM1228"/>
      <c r="BN1228"/>
      <c r="BO1228"/>
      <c r="EJ1228"/>
    </row>
    <row r="1229" spans="12:140" x14ac:dyDescent="0.2">
      <c r="L1229"/>
      <c r="M1229"/>
      <c r="O1229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/>
      <c r="AR1229"/>
      <c r="AS1229"/>
      <c r="AT1229"/>
      <c r="AU1229"/>
      <c r="AV1229"/>
      <c r="AW1229"/>
      <c r="AX1229"/>
      <c r="AY1229"/>
      <c r="AZ1229"/>
      <c r="BA1229"/>
      <c r="BB1229"/>
      <c r="BC1229"/>
      <c r="BD1229"/>
      <c r="BE1229"/>
      <c r="BF1229"/>
      <c r="BG1229"/>
      <c r="BH1229"/>
      <c r="BI1229"/>
      <c r="BJ1229"/>
      <c r="BK1229"/>
      <c r="BL1229"/>
      <c r="BM1229"/>
      <c r="BN1229"/>
      <c r="BO1229"/>
      <c r="EJ1229"/>
    </row>
    <row r="1230" spans="12:140" x14ac:dyDescent="0.2">
      <c r="L1230"/>
      <c r="M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/>
      <c r="AR1230"/>
      <c r="AS1230"/>
      <c r="AT1230"/>
      <c r="AU1230"/>
      <c r="AV1230"/>
      <c r="AW1230"/>
      <c r="AX1230"/>
      <c r="AY1230"/>
      <c r="AZ1230"/>
      <c r="BA1230"/>
      <c r="BB1230"/>
      <c r="BC1230"/>
      <c r="BD1230"/>
      <c r="BE1230"/>
      <c r="BF1230"/>
      <c r="BG1230"/>
      <c r="BH1230"/>
      <c r="BI1230"/>
      <c r="BJ1230"/>
      <c r="BK1230"/>
      <c r="BL1230"/>
      <c r="BM1230"/>
      <c r="BN1230"/>
      <c r="BO1230"/>
      <c r="EJ1230"/>
    </row>
    <row r="1231" spans="12:140" x14ac:dyDescent="0.2">
      <c r="L1231"/>
      <c r="M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/>
      <c r="AR1231"/>
      <c r="AS1231"/>
      <c r="AT1231"/>
      <c r="AU1231"/>
      <c r="AV1231"/>
      <c r="AW1231"/>
      <c r="AX1231"/>
      <c r="AY1231"/>
      <c r="AZ1231"/>
      <c r="BA1231"/>
      <c r="BB1231"/>
      <c r="BC1231"/>
      <c r="BD1231"/>
      <c r="BE1231"/>
      <c r="BF1231"/>
      <c r="BG1231"/>
      <c r="BH1231"/>
      <c r="BI1231"/>
      <c r="BJ1231"/>
      <c r="BK1231"/>
      <c r="BL1231"/>
      <c r="BM1231"/>
      <c r="BN1231"/>
      <c r="BO1231"/>
      <c r="EJ1231"/>
    </row>
    <row r="1232" spans="12:140" x14ac:dyDescent="0.2">
      <c r="L1232"/>
      <c r="M1232"/>
      <c r="O1232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/>
      <c r="AR1232"/>
      <c r="AS1232"/>
      <c r="AT1232"/>
      <c r="AU1232"/>
      <c r="AV1232"/>
      <c r="AW1232"/>
      <c r="AX1232"/>
      <c r="AY1232"/>
      <c r="AZ1232"/>
      <c r="BA1232"/>
      <c r="BB1232"/>
      <c r="BC1232"/>
      <c r="BD1232"/>
      <c r="BE1232"/>
      <c r="BF1232"/>
      <c r="BG1232"/>
      <c r="BH1232"/>
      <c r="BI1232"/>
      <c r="BJ1232"/>
      <c r="BK1232"/>
      <c r="BL1232"/>
      <c r="BM1232"/>
      <c r="BN1232"/>
      <c r="BO1232"/>
      <c r="EJ1232"/>
    </row>
    <row r="1233" spans="12:140" x14ac:dyDescent="0.2">
      <c r="L1233"/>
      <c r="M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  <c r="BI1233"/>
      <c r="BJ1233"/>
      <c r="BK1233"/>
      <c r="BL1233"/>
      <c r="BM1233"/>
      <c r="BN1233"/>
      <c r="BO1233"/>
      <c r="EJ1233"/>
    </row>
    <row r="1234" spans="12:140" x14ac:dyDescent="0.2">
      <c r="L1234"/>
      <c r="M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/>
      <c r="AR1234"/>
      <c r="AS1234"/>
      <c r="AT1234"/>
      <c r="AU1234"/>
      <c r="AV1234"/>
      <c r="AW1234"/>
      <c r="AX1234"/>
      <c r="AY1234"/>
      <c r="AZ1234"/>
      <c r="BA1234"/>
      <c r="BB1234"/>
      <c r="BC1234"/>
      <c r="BD1234"/>
      <c r="BE1234"/>
      <c r="BF1234"/>
      <c r="BG1234"/>
      <c r="BH1234"/>
      <c r="BI1234"/>
      <c r="BJ1234"/>
      <c r="BK1234"/>
      <c r="BL1234"/>
      <c r="BM1234"/>
      <c r="BN1234"/>
      <c r="BO1234"/>
      <c r="EJ1234"/>
    </row>
    <row r="1235" spans="12:140" x14ac:dyDescent="0.2">
      <c r="L1235"/>
      <c r="M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  <c r="BI1235"/>
      <c r="BJ1235"/>
      <c r="BK1235"/>
      <c r="BL1235"/>
      <c r="BM1235"/>
      <c r="BN1235"/>
      <c r="BO1235"/>
      <c r="EJ1235"/>
    </row>
    <row r="1236" spans="12:140" x14ac:dyDescent="0.2">
      <c r="L1236"/>
      <c r="M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  <c r="BI1236"/>
      <c r="BJ1236"/>
      <c r="BK1236"/>
      <c r="BL1236"/>
      <c r="BM1236"/>
      <c r="BN1236"/>
      <c r="BO1236"/>
      <c r="EJ1236"/>
    </row>
    <row r="1237" spans="12:140" x14ac:dyDescent="0.2">
      <c r="L1237"/>
      <c r="M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  <c r="BI1237"/>
      <c r="BJ1237"/>
      <c r="BK1237"/>
      <c r="BL1237"/>
      <c r="BM1237"/>
      <c r="BN1237"/>
      <c r="BO1237"/>
      <c r="EJ1237"/>
    </row>
    <row r="1238" spans="12:140" x14ac:dyDescent="0.2">
      <c r="L1238"/>
      <c r="M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  <c r="BI1238"/>
      <c r="BJ1238"/>
      <c r="BK1238"/>
      <c r="BL1238"/>
      <c r="BM1238"/>
      <c r="BN1238"/>
      <c r="BO1238"/>
      <c r="EJ1238"/>
    </row>
    <row r="1239" spans="12:140" x14ac:dyDescent="0.2">
      <c r="L1239"/>
      <c r="M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  <c r="BI1239"/>
      <c r="BJ1239"/>
      <c r="BK1239"/>
      <c r="BL1239"/>
      <c r="BM1239"/>
      <c r="BN1239"/>
      <c r="BO1239"/>
      <c r="EJ1239"/>
    </row>
    <row r="1240" spans="12:140" x14ac:dyDescent="0.2">
      <c r="L1240"/>
      <c r="M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/>
      <c r="AR1240"/>
      <c r="AS1240"/>
      <c r="AT1240"/>
      <c r="AU1240"/>
      <c r="AV1240"/>
      <c r="AW1240"/>
      <c r="AX1240"/>
      <c r="AY1240"/>
      <c r="AZ1240"/>
      <c r="BA1240"/>
      <c r="BB1240"/>
      <c r="BC1240"/>
      <c r="BD1240"/>
      <c r="BE1240"/>
      <c r="BF1240"/>
      <c r="BG1240"/>
      <c r="BH1240"/>
      <c r="BI1240"/>
      <c r="BJ1240"/>
      <c r="BK1240"/>
      <c r="BL1240"/>
      <c r="BM1240"/>
      <c r="BN1240"/>
      <c r="BO1240"/>
      <c r="EJ1240"/>
    </row>
    <row r="1241" spans="12:140" x14ac:dyDescent="0.2">
      <c r="L1241"/>
      <c r="M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  <c r="BI1241"/>
      <c r="BJ1241"/>
      <c r="BK1241"/>
      <c r="BL1241"/>
      <c r="BM1241"/>
      <c r="BN1241"/>
      <c r="BO1241"/>
      <c r="EJ1241"/>
    </row>
    <row r="1242" spans="12:140" x14ac:dyDescent="0.2">
      <c r="L1242"/>
      <c r="M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/>
      <c r="AR1242"/>
      <c r="AS1242"/>
      <c r="AT1242"/>
      <c r="AU1242"/>
      <c r="AV1242"/>
      <c r="AW1242"/>
      <c r="AX1242"/>
      <c r="AY1242"/>
      <c r="AZ1242"/>
      <c r="BA1242"/>
      <c r="BB1242"/>
      <c r="BC1242"/>
      <c r="BD1242"/>
      <c r="BE1242"/>
      <c r="BF1242"/>
      <c r="BG1242"/>
      <c r="BH1242"/>
      <c r="BI1242"/>
      <c r="BJ1242"/>
      <c r="BK1242"/>
      <c r="BL1242"/>
      <c r="BM1242"/>
      <c r="BN1242"/>
      <c r="BO1242"/>
      <c r="EJ1242"/>
    </row>
    <row r="1243" spans="12:140" x14ac:dyDescent="0.2">
      <c r="L1243"/>
      <c r="M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  <c r="AS1243"/>
      <c r="AT1243"/>
      <c r="AU1243"/>
      <c r="AV1243"/>
      <c r="AW1243"/>
      <c r="AX1243"/>
      <c r="AY1243"/>
      <c r="AZ1243"/>
      <c r="BA1243"/>
      <c r="BB1243"/>
      <c r="BC1243"/>
      <c r="BD1243"/>
      <c r="BE1243"/>
      <c r="BF1243"/>
      <c r="BG1243"/>
      <c r="BH1243"/>
      <c r="BI1243"/>
      <c r="BJ1243"/>
      <c r="BK1243"/>
      <c r="BL1243"/>
      <c r="BM1243"/>
      <c r="BN1243"/>
      <c r="BO1243"/>
      <c r="EJ1243"/>
    </row>
    <row r="1244" spans="12:140" x14ac:dyDescent="0.2">
      <c r="L1244"/>
      <c r="M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  <c r="BI1244"/>
      <c r="BJ1244"/>
      <c r="BK1244"/>
      <c r="BL1244"/>
      <c r="BM1244"/>
      <c r="BN1244"/>
      <c r="BO1244"/>
      <c r="EJ1244"/>
    </row>
    <row r="1245" spans="12:140" x14ac:dyDescent="0.2">
      <c r="L1245"/>
      <c r="M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  <c r="BI1245"/>
      <c r="BJ1245"/>
      <c r="BK1245"/>
      <c r="BL1245"/>
      <c r="BM1245"/>
      <c r="BN1245"/>
      <c r="BO1245"/>
      <c r="EJ1245"/>
    </row>
    <row r="1246" spans="12:140" x14ac:dyDescent="0.2">
      <c r="L1246"/>
      <c r="M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/>
      <c r="AR1246"/>
      <c r="AS1246"/>
      <c r="AT1246"/>
      <c r="AU1246"/>
      <c r="AV1246"/>
      <c r="AW1246"/>
      <c r="AX1246"/>
      <c r="AY1246"/>
      <c r="AZ1246"/>
      <c r="BA1246"/>
      <c r="BB1246"/>
      <c r="BC1246"/>
      <c r="BD1246"/>
      <c r="BE1246"/>
      <c r="BF1246"/>
      <c r="BG1246"/>
      <c r="BH1246"/>
      <c r="BI1246"/>
      <c r="BJ1246"/>
      <c r="BK1246"/>
      <c r="BL1246"/>
      <c r="BM1246"/>
      <c r="BN1246"/>
      <c r="BO1246"/>
      <c r="EJ1246"/>
    </row>
    <row r="1247" spans="12:140" x14ac:dyDescent="0.2">
      <c r="L1247"/>
      <c r="M1247"/>
      <c r="O1247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/>
      <c r="AR1247"/>
      <c r="AS1247"/>
      <c r="AT1247"/>
      <c r="AU1247"/>
      <c r="AV1247"/>
      <c r="AW1247"/>
      <c r="AX1247"/>
      <c r="AY1247"/>
      <c r="AZ1247"/>
      <c r="BA1247"/>
      <c r="BB1247"/>
      <c r="BC1247"/>
      <c r="BD1247"/>
      <c r="BE1247"/>
      <c r="BF1247"/>
      <c r="BG1247"/>
      <c r="BH1247"/>
      <c r="BI1247"/>
      <c r="BJ1247"/>
      <c r="BK1247"/>
      <c r="BL1247"/>
      <c r="BM1247"/>
      <c r="BN1247"/>
      <c r="BO1247"/>
      <c r="EJ1247"/>
    </row>
    <row r="1248" spans="12:140" x14ac:dyDescent="0.2">
      <c r="L1248"/>
      <c r="M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/>
      <c r="AR1248"/>
      <c r="AS1248"/>
      <c r="AT1248"/>
      <c r="AU1248"/>
      <c r="AV1248"/>
      <c r="AW1248"/>
      <c r="AX1248"/>
      <c r="AY1248"/>
      <c r="AZ1248"/>
      <c r="BA1248"/>
      <c r="BB1248"/>
      <c r="BC1248"/>
      <c r="BD1248"/>
      <c r="BE1248"/>
      <c r="BF1248"/>
      <c r="BG1248"/>
      <c r="BH1248"/>
      <c r="BI1248"/>
      <c r="BJ1248"/>
      <c r="BK1248"/>
      <c r="BL1248"/>
      <c r="BM1248"/>
      <c r="BN1248"/>
      <c r="BO1248"/>
      <c r="EJ1248"/>
    </row>
    <row r="1249" spans="12:140" x14ac:dyDescent="0.2">
      <c r="L1249"/>
      <c r="M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/>
      <c r="AR1249"/>
      <c r="AS1249"/>
      <c r="AT1249"/>
      <c r="AU1249"/>
      <c r="AV1249"/>
      <c r="AW1249"/>
      <c r="AX1249"/>
      <c r="AY1249"/>
      <c r="AZ1249"/>
      <c r="BA1249"/>
      <c r="BB1249"/>
      <c r="BC1249"/>
      <c r="BD1249"/>
      <c r="BE1249"/>
      <c r="BF1249"/>
      <c r="BG1249"/>
      <c r="BH1249"/>
      <c r="BI1249"/>
      <c r="BJ1249"/>
      <c r="BK1249"/>
      <c r="BL1249"/>
      <c r="BM1249"/>
      <c r="BN1249"/>
      <c r="BO1249"/>
      <c r="EJ1249"/>
    </row>
    <row r="1250" spans="12:140" x14ac:dyDescent="0.2">
      <c r="L1250"/>
      <c r="M1250"/>
      <c r="O1250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/>
      <c r="AR1250"/>
      <c r="AS1250"/>
      <c r="AT1250"/>
      <c r="AU1250"/>
      <c r="AV1250"/>
      <c r="AW1250"/>
      <c r="AX1250"/>
      <c r="AY1250"/>
      <c r="AZ1250"/>
      <c r="BA1250"/>
      <c r="BB1250"/>
      <c r="BC1250"/>
      <c r="BD1250"/>
      <c r="BE1250"/>
      <c r="BF1250"/>
      <c r="BG1250"/>
      <c r="BH1250"/>
      <c r="BI1250"/>
      <c r="BJ1250"/>
      <c r="BK1250"/>
      <c r="BL1250"/>
      <c r="BM1250"/>
      <c r="BN1250"/>
      <c r="BO1250"/>
      <c r="EJ1250"/>
    </row>
    <row r="1251" spans="12:140" x14ac:dyDescent="0.2">
      <c r="L1251"/>
      <c r="M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/>
      <c r="AR1251"/>
      <c r="AS1251"/>
      <c r="AT1251"/>
      <c r="AU1251"/>
      <c r="AV1251"/>
      <c r="AW1251"/>
      <c r="AX1251"/>
      <c r="AY1251"/>
      <c r="AZ1251"/>
      <c r="BA1251"/>
      <c r="BB1251"/>
      <c r="BC1251"/>
      <c r="BD1251"/>
      <c r="BE1251"/>
      <c r="BF1251"/>
      <c r="BG1251"/>
      <c r="BH1251"/>
      <c r="BI1251"/>
      <c r="BJ1251"/>
      <c r="BK1251"/>
      <c r="BL1251"/>
      <c r="BM1251"/>
      <c r="BN1251"/>
      <c r="BO1251"/>
      <c r="EJ1251"/>
    </row>
    <row r="1252" spans="12:140" x14ac:dyDescent="0.2">
      <c r="L1252"/>
      <c r="M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/>
      <c r="AR1252"/>
      <c r="AS1252"/>
      <c r="AT1252"/>
      <c r="AU1252"/>
      <c r="AV1252"/>
      <c r="AW1252"/>
      <c r="AX1252"/>
      <c r="AY1252"/>
      <c r="AZ1252"/>
      <c r="BA1252"/>
      <c r="BB1252"/>
      <c r="BC1252"/>
      <c r="BD1252"/>
      <c r="BE1252"/>
      <c r="BF1252"/>
      <c r="BG1252"/>
      <c r="BH1252"/>
      <c r="BI1252"/>
      <c r="BJ1252"/>
      <c r="BK1252"/>
      <c r="BL1252"/>
      <c r="BM1252"/>
      <c r="BN1252"/>
      <c r="BO1252"/>
      <c r="EJ1252"/>
    </row>
    <row r="1253" spans="12:140" x14ac:dyDescent="0.2">
      <c r="L1253"/>
      <c r="M1253"/>
      <c r="O1253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/>
      <c r="AR1253"/>
      <c r="AS1253"/>
      <c r="AT1253"/>
      <c r="AU1253"/>
      <c r="AV1253"/>
      <c r="AW1253"/>
      <c r="AX1253"/>
      <c r="AY1253"/>
      <c r="AZ1253"/>
      <c r="BA1253"/>
      <c r="BB1253"/>
      <c r="BC1253"/>
      <c r="BD1253"/>
      <c r="BE1253"/>
      <c r="BF1253"/>
      <c r="BG1253"/>
      <c r="BH1253"/>
      <c r="BI1253"/>
      <c r="BJ1253"/>
      <c r="BK1253"/>
      <c r="BL1253"/>
      <c r="BM1253"/>
      <c r="BN1253"/>
      <c r="BO1253"/>
      <c r="EJ1253"/>
    </row>
    <row r="1254" spans="12:140" x14ac:dyDescent="0.2">
      <c r="L1254"/>
      <c r="M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/>
      <c r="AR1254"/>
      <c r="AS1254"/>
      <c r="AT1254"/>
      <c r="AU1254"/>
      <c r="AV1254"/>
      <c r="AW1254"/>
      <c r="AX1254"/>
      <c r="AY1254"/>
      <c r="AZ1254"/>
      <c r="BA1254"/>
      <c r="BB1254"/>
      <c r="BC1254"/>
      <c r="BD1254"/>
      <c r="BE1254"/>
      <c r="BF1254"/>
      <c r="BG1254"/>
      <c r="BH1254"/>
      <c r="BI1254"/>
      <c r="BJ1254"/>
      <c r="BK1254"/>
      <c r="BL1254"/>
      <c r="BM1254"/>
      <c r="BN1254"/>
      <c r="BO1254"/>
      <c r="EJ1254"/>
    </row>
    <row r="1255" spans="12:140" x14ac:dyDescent="0.2">
      <c r="L1255"/>
      <c r="M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/>
      <c r="AR1255"/>
      <c r="AS1255"/>
      <c r="AT1255"/>
      <c r="AU1255"/>
      <c r="AV1255"/>
      <c r="AW1255"/>
      <c r="AX1255"/>
      <c r="AY1255"/>
      <c r="AZ1255"/>
      <c r="BA1255"/>
      <c r="BB1255"/>
      <c r="BC1255"/>
      <c r="BD1255"/>
      <c r="BE1255"/>
      <c r="BF1255"/>
      <c r="BG1255"/>
      <c r="BH1255"/>
      <c r="BI1255"/>
      <c r="BJ1255"/>
      <c r="BK1255"/>
      <c r="BL1255"/>
      <c r="BM1255"/>
      <c r="BN1255"/>
      <c r="BO1255"/>
      <c r="EJ1255"/>
    </row>
    <row r="1256" spans="12:140" x14ac:dyDescent="0.2">
      <c r="L1256"/>
      <c r="M1256"/>
      <c r="O1256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/>
      <c r="AR1256"/>
      <c r="AS1256"/>
      <c r="AT1256"/>
      <c r="AU1256"/>
      <c r="AV1256"/>
      <c r="AW1256"/>
      <c r="AX1256"/>
      <c r="AY1256"/>
      <c r="AZ1256"/>
      <c r="BA1256"/>
      <c r="BB1256"/>
      <c r="BC1256"/>
      <c r="BD1256"/>
      <c r="BE1256"/>
      <c r="BF1256"/>
      <c r="BG1256"/>
      <c r="BH1256"/>
      <c r="BI1256"/>
      <c r="BJ1256"/>
      <c r="BK1256"/>
      <c r="BL1256"/>
      <c r="BM1256"/>
      <c r="BN1256"/>
      <c r="BO1256"/>
      <c r="EJ1256"/>
    </row>
    <row r="1257" spans="12:140" x14ac:dyDescent="0.2">
      <c r="L1257"/>
      <c r="M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/>
      <c r="AR1257"/>
      <c r="AS1257"/>
      <c r="AT1257"/>
      <c r="AU1257"/>
      <c r="AV1257"/>
      <c r="AW1257"/>
      <c r="AX1257"/>
      <c r="AY1257"/>
      <c r="AZ1257"/>
      <c r="BA1257"/>
      <c r="BB1257"/>
      <c r="BC1257"/>
      <c r="BD1257"/>
      <c r="BE1257"/>
      <c r="BF1257"/>
      <c r="BG1257"/>
      <c r="BH1257"/>
      <c r="BI1257"/>
      <c r="BJ1257"/>
      <c r="BK1257"/>
      <c r="BL1257"/>
      <c r="BM1257"/>
      <c r="BN1257"/>
      <c r="BO1257"/>
      <c r="EJ1257"/>
    </row>
    <row r="1258" spans="12:140" x14ac:dyDescent="0.2">
      <c r="L1258"/>
      <c r="M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/>
      <c r="AR1258"/>
      <c r="AS1258"/>
      <c r="AT1258"/>
      <c r="AU1258"/>
      <c r="AV1258"/>
      <c r="AW1258"/>
      <c r="AX1258"/>
      <c r="AY1258"/>
      <c r="AZ1258"/>
      <c r="BA1258"/>
      <c r="BB1258"/>
      <c r="BC1258"/>
      <c r="BD1258"/>
      <c r="BE1258"/>
      <c r="BF1258"/>
      <c r="BG1258"/>
      <c r="BH1258"/>
      <c r="BI1258"/>
      <c r="BJ1258"/>
      <c r="BK1258"/>
      <c r="BL1258"/>
      <c r="BM1258"/>
      <c r="BN1258"/>
      <c r="BO1258"/>
      <c r="EJ1258"/>
    </row>
    <row r="1259" spans="12:140" x14ac:dyDescent="0.2">
      <c r="L1259"/>
      <c r="M1259"/>
      <c r="O1259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/>
      <c r="AR1259"/>
      <c r="AS1259"/>
      <c r="AT1259"/>
      <c r="AU1259"/>
      <c r="AV1259"/>
      <c r="AW1259"/>
      <c r="AX1259"/>
      <c r="AY1259"/>
      <c r="AZ1259"/>
      <c r="BA1259"/>
      <c r="BB1259"/>
      <c r="BC1259"/>
      <c r="BD1259"/>
      <c r="BE1259"/>
      <c r="BF1259"/>
      <c r="BG1259"/>
      <c r="BH1259"/>
      <c r="BI1259"/>
      <c r="BJ1259"/>
      <c r="BK1259"/>
      <c r="BL1259"/>
      <c r="BM1259"/>
      <c r="BN1259"/>
      <c r="BO1259"/>
      <c r="EJ1259"/>
    </row>
    <row r="1260" spans="12:140" x14ac:dyDescent="0.2">
      <c r="L1260"/>
      <c r="M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/>
      <c r="AR1260"/>
      <c r="AS1260"/>
      <c r="AT1260"/>
      <c r="AU1260"/>
      <c r="AV1260"/>
      <c r="AW1260"/>
      <c r="AX1260"/>
      <c r="AY1260"/>
      <c r="AZ1260"/>
      <c r="BA1260"/>
      <c r="BB1260"/>
      <c r="BC1260"/>
      <c r="BD1260"/>
      <c r="BE1260"/>
      <c r="BF1260"/>
      <c r="BG1260"/>
      <c r="BH1260"/>
      <c r="BI1260"/>
      <c r="BJ1260"/>
      <c r="BK1260"/>
      <c r="BL1260"/>
      <c r="BM1260"/>
      <c r="BN1260"/>
      <c r="BO1260"/>
      <c r="EJ1260"/>
    </row>
    <row r="1261" spans="12:140" x14ac:dyDescent="0.2">
      <c r="L1261"/>
      <c r="M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/>
      <c r="AR1261"/>
      <c r="AS1261"/>
      <c r="AT1261"/>
      <c r="AU1261"/>
      <c r="AV1261"/>
      <c r="AW1261"/>
      <c r="AX1261"/>
      <c r="AY1261"/>
      <c r="AZ1261"/>
      <c r="BA1261"/>
      <c r="BB1261"/>
      <c r="BC1261"/>
      <c r="BD1261"/>
      <c r="BE1261"/>
      <c r="BF1261"/>
      <c r="BG1261"/>
      <c r="BH1261"/>
      <c r="BI1261"/>
      <c r="BJ1261"/>
      <c r="BK1261"/>
      <c r="BL1261"/>
      <c r="BM1261"/>
      <c r="BN1261"/>
      <c r="BO1261"/>
      <c r="EJ1261"/>
    </row>
    <row r="1262" spans="12:140" x14ac:dyDescent="0.2">
      <c r="L1262"/>
      <c r="M1262"/>
      <c r="O1262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/>
      <c r="AR1262"/>
      <c r="AS1262"/>
      <c r="AT1262"/>
      <c r="AU1262"/>
      <c r="AV1262"/>
      <c r="AW1262"/>
      <c r="AX1262"/>
      <c r="AY1262"/>
      <c r="AZ1262"/>
      <c r="BA1262"/>
      <c r="BB1262"/>
      <c r="BC1262"/>
      <c r="BD1262"/>
      <c r="BE1262"/>
      <c r="BF1262"/>
      <c r="BG1262"/>
      <c r="BH1262"/>
      <c r="BI1262"/>
      <c r="BJ1262"/>
      <c r="BK1262"/>
      <c r="BL1262"/>
      <c r="BM1262"/>
      <c r="BN1262"/>
      <c r="BO1262"/>
      <c r="EJ1262"/>
    </row>
    <row r="1263" spans="12:140" x14ac:dyDescent="0.2">
      <c r="L1263"/>
      <c r="M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/>
      <c r="AR1263"/>
      <c r="AS1263"/>
      <c r="AT1263"/>
      <c r="AU1263"/>
      <c r="AV1263"/>
      <c r="AW1263"/>
      <c r="AX1263"/>
      <c r="AY1263"/>
      <c r="AZ1263"/>
      <c r="BA1263"/>
      <c r="BB1263"/>
      <c r="BC1263"/>
      <c r="BD1263"/>
      <c r="BE1263"/>
      <c r="BF1263"/>
      <c r="BG1263"/>
      <c r="BH1263"/>
      <c r="BI1263"/>
      <c r="BJ1263"/>
      <c r="BK1263"/>
      <c r="BL1263"/>
      <c r="BM1263"/>
      <c r="BN1263"/>
      <c r="BO1263"/>
      <c r="EJ1263"/>
    </row>
    <row r="1264" spans="12:140" x14ac:dyDescent="0.2">
      <c r="L1264"/>
      <c r="M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/>
      <c r="AR1264"/>
      <c r="AS1264"/>
      <c r="AT1264"/>
      <c r="AU1264"/>
      <c r="AV1264"/>
      <c r="AW1264"/>
      <c r="AX1264"/>
      <c r="AY1264"/>
      <c r="AZ1264"/>
      <c r="BA1264"/>
      <c r="BB1264"/>
      <c r="BC1264"/>
      <c r="BD1264"/>
      <c r="BE1264"/>
      <c r="BF1264"/>
      <c r="BG1264"/>
      <c r="BH1264"/>
      <c r="BI1264"/>
      <c r="BJ1264"/>
      <c r="BK1264"/>
      <c r="BL1264"/>
      <c r="BM1264"/>
      <c r="BN1264"/>
      <c r="BO1264"/>
      <c r="EJ1264"/>
    </row>
    <row r="1265" spans="12:140" x14ac:dyDescent="0.2">
      <c r="L1265"/>
      <c r="M1265"/>
      <c r="O1265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/>
      <c r="AR1265"/>
      <c r="AS1265"/>
      <c r="AT1265"/>
      <c r="AU1265"/>
      <c r="AV1265"/>
      <c r="AW1265"/>
      <c r="AX1265"/>
      <c r="AY1265"/>
      <c r="AZ1265"/>
      <c r="BA1265"/>
      <c r="BB1265"/>
      <c r="BC1265"/>
      <c r="BD1265"/>
      <c r="BE1265"/>
      <c r="BF1265"/>
      <c r="BG1265"/>
      <c r="BH1265"/>
      <c r="BI1265"/>
      <c r="BJ1265"/>
      <c r="BK1265"/>
      <c r="BL1265"/>
      <c r="BM1265"/>
      <c r="BN1265"/>
      <c r="BO1265"/>
      <c r="EJ1265"/>
    </row>
    <row r="1266" spans="12:140" x14ac:dyDescent="0.2">
      <c r="L1266"/>
      <c r="M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/>
      <c r="AR1266"/>
      <c r="AS1266"/>
      <c r="AT1266"/>
      <c r="AU1266"/>
      <c r="AV1266"/>
      <c r="AW1266"/>
      <c r="AX1266"/>
      <c r="AY1266"/>
      <c r="AZ1266"/>
      <c r="BA1266"/>
      <c r="BB1266"/>
      <c r="BC1266"/>
      <c r="BD1266"/>
      <c r="BE1266"/>
      <c r="BF1266"/>
      <c r="BG1266"/>
      <c r="BH1266"/>
      <c r="BI1266"/>
      <c r="BJ1266"/>
      <c r="BK1266"/>
      <c r="BL1266"/>
      <c r="BM1266"/>
      <c r="BN1266"/>
      <c r="BO1266"/>
      <c r="EJ1266"/>
    </row>
    <row r="1267" spans="12:140" x14ac:dyDescent="0.2">
      <c r="L1267"/>
      <c r="M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/>
      <c r="AR1267"/>
      <c r="AS1267"/>
      <c r="AT1267"/>
      <c r="AU1267"/>
      <c r="AV1267"/>
      <c r="AW1267"/>
      <c r="AX1267"/>
      <c r="AY1267"/>
      <c r="AZ1267"/>
      <c r="BA1267"/>
      <c r="BB1267"/>
      <c r="BC1267"/>
      <c r="BD1267"/>
      <c r="BE1267"/>
      <c r="BF1267"/>
      <c r="BG1267"/>
      <c r="BH1267"/>
      <c r="BI1267"/>
      <c r="BJ1267"/>
      <c r="BK1267"/>
      <c r="BL1267"/>
      <c r="BM1267"/>
      <c r="BN1267"/>
      <c r="BO1267"/>
      <c r="EJ1267"/>
    </row>
    <row r="1268" spans="12:140" x14ac:dyDescent="0.2">
      <c r="L1268"/>
      <c r="M1268"/>
      <c r="O126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/>
      <c r="AR1268"/>
      <c r="AS1268"/>
      <c r="AT1268"/>
      <c r="AU1268"/>
      <c r="AV1268"/>
      <c r="AW1268"/>
      <c r="AX1268"/>
      <c r="AY1268"/>
      <c r="AZ1268"/>
      <c r="BA1268"/>
      <c r="BB1268"/>
      <c r="BC1268"/>
      <c r="BD1268"/>
      <c r="BE1268"/>
      <c r="BF1268"/>
      <c r="BG1268"/>
      <c r="BH1268"/>
      <c r="BI1268"/>
      <c r="BJ1268"/>
      <c r="BK1268"/>
      <c r="BL1268"/>
      <c r="BM1268"/>
      <c r="BN1268"/>
      <c r="BO1268"/>
      <c r="EJ1268"/>
    </row>
  </sheetData>
  <mergeCells count="9">
    <mergeCell ref="M1:N1"/>
    <mergeCell ref="A102:J102"/>
    <mergeCell ref="A123:J123"/>
    <mergeCell ref="A253:J253"/>
    <mergeCell ref="A1:J1"/>
    <mergeCell ref="B3:C3"/>
    <mergeCell ref="F4:G4"/>
    <mergeCell ref="A7:J7"/>
    <mergeCell ref="I4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C2:S29"/>
  <sheetViews>
    <sheetView topLeftCell="B1" workbookViewId="0">
      <selection activeCell="K28" sqref="K2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6" width="18.42578125" customWidth="1"/>
    <col min="7" max="7" width="16.28515625" customWidth="1"/>
    <col min="8" max="8" width="17.5703125" customWidth="1"/>
    <col min="9" max="9" width="19" customWidth="1"/>
    <col min="10" max="12" width="13.5703125" bestFit="1" customWidth="1"/>
    <col min="13" max="13" width="13.5703125" customWidth="1"/>
    <col min="14" max="14" width="13.5703125" bestFit="1" customWidth="1"/>
    <col min="15" max="15" width="9.42578125" bestFit="1" customWidth="1"/>
  </cols>
  <sheetData>
    <row r="2" spans="3:19" ht="23.25" x14ac:dyDescent="0.35">
      <c r="C2" s="247" t="s">
        <v>251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3:19" ht="23.25" customHeight="1" x14ac:dyDescent="0.25">
      <c r="C3" s="238" t="str">
        <f>'Model Inputs'!F5</f>
        <v>Entegrus Powerlines Inc.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</row>
    <row r="4" spans="3:19" ht="19.5" x14ac:dyDescent="0.35"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6" spans="3:19" x14ac:dyDescent="0.2">
      <c r="F6">
        <v>2021</v>
      </c>
      <c r="G6">
        <v>2022</v>
      </c>
      <c r="H6" s="2">
        <f>'Benchmarking Calculations'!G5</f>
        <v>2023</v>
      </c>
      <c r="I6" s="2">
        <f>H6+1</f>
        <v>2024</v>
      </c>
      <c r="J6" s="2">
        <f t="shared" ref="J6:N6" si="0">I6+1</f>
        <v>2025</v>
      </c>
      <c r="K6" s="2">
        <f t="shared" si="0"/>
        <v>2026</v>
      </c>
      <c r="L6" s="2">
        <f t="shared" si="0"/>
        <v>2027</v>
      </c>
      <c r="M6" s="2">
        <f t="shared" si="0"/>
        <v>2028</v>
      </c>
      <c r="N6" s="2">
        <f t="shared" si="0"/>
        <v>2029</v>
      </c>
      <c r="O6" s="2"/>
      <c r="P6" s="2"/>
    </row>
    <row r="7" spans="3:19" x14ac:dyDescent="0.2">
      <c r="H7" s="2" t="s">
        <v>252</v>
      </c>
      <c r="I7" s="2" t="s">
        <v>252</v>
      </c>
      <c r="J7" s="2" t="s">
        <v>253</v>
      </c>
      <c r="K7" s="2" t="s">
        <v>254</v>
      </c>
    </row>
    <row r="8" spans="3:19" x14ac:dyDescent="0.2">
      <c r="C8" s="8" t="s">
        <v>255</v>
      </c>
    </row>
    <row r="10" spans="3:19" ht="18.75" customHeight="1" x14ac:dyDescent="0.2">
      <c r="D10" t="s">
        <v>256</v>
      </c>
      <c r="H10" s="54">
        <f>'Benchmarking Calculations'!G121</f>
        <v>44845620.877491511</v>
      </c>
      <c r="I10" s="54">
        <f>'Benchmarking Calculations'!H121</f>
        <v>47502147.939464524</v>
      </c>
      <c r="J10" s="54">
        <f>'Benchmarking Calculations'!I121</f>
        <v>51132860.996154636</v>
      </c>
      <c r="K10" s="53">
        <f>IF(ISNUMBER(K12),'Benchmarking Calculations'!J121,"na")</f>
        <v>53818376.749276161</v>
      </c>
      <c r="L10" s="53" t="str">
        <f>IF(ISNUMBER(L12),'Benchmarking Calculations'!#REF!,"na")</f>
        <v>na</v>
      </c>
      <c r="M10" s="53" t="str">
        <f>IF(ISNUMBER(M12),'Benchmarking Calculations'!#REF!,"na")</f>
        <v>na</v>
      </c>
      <c r="N10" s="53" t="str">
        <f>IF(ISNUMBER(N12),'Benchmarking Calculations'!#REF!,"na")</f>
        <v>na</v>
      </c>
      <c r="O10" s="54"/>
      <c r="P10" s="54"/>
      <c r="Q10" s="54"/>
      <c r="R10" s="16"/>
      <c r="S10" s="16"/>
    </row>
    <row r="11" spans="3:19" ht="18.75" customHeight="1" x14ac:dyDescent="0.2"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16"/>
      <c r="S11" s="16"/>
    </row>
    <row r="12" spans="3:19" ht="18.75" customHeight="1" x14ac:dyDescent="0.2">
      <c r="D12" t="s">
        <v>241</v>
      </c>
      <c r="H12" s="54">
        <f>'Benchmarking Calculations'!G257</f>
        <v>59209588.167127453</v>
      </c>
      <c r="I12" s="54">
        <f>'Benchmarking Calculations'!H257</f>
        <v>63245435.426965117</v>
      </c>
      <c r="J12" s="54">
        <f>'Benchmarking Calculations'!I257</f>
        <v>68233170.730594367</v>
      </c>
      <c r="K12" s="53">
        <f>IF(ISNUMBER('Benchmarking Calculations'!J257),'Benchmarking Calculations'!J257,"na")</f>
        <v>71695107.841371179</v>
      </c>
      <c r="L12" s="53" t="str">
        <f>IF(ISNUMBER('Benchmarking Calculations'!#REF!),'Benchmarking Calculations'!#REF!,"na")</f>
        <v>na</v>
      </c>
      <c r="M12" s="53" t="str">
        <f>IF(ISNUMBER('Benchmarking Calculations'!#REF!),'Benchmarking Calculations'!#REF!,"na")</f>
        <v>na</v>
      </c>
      <c r="N12" s="53" t="str">
        <f>IF(ISNUMBER('Benchmarking Calculations'!#REF!),'Benchmarking Calculations'!#REF!,"na")</f>
        <v>na</v>
      </c>
      <c r="O12" s="54"/>
      <c r="P12" s="54"/>
      <c r="Q12" s="54"/>
      <c r="R12" s="16"/>
      <c r="S12" s="16"/>
    </row>
    <row r="13" spans="3:19" ht="18.75" customHeight="1" x14ac:dyDescent="0.2"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16"/>
      <c r="S13" s="16"/>
    </row>
    <row r="14" spans="3:19" ht="18.75" customHeight="1" x14ac:dyDescent="0.2">
      <c r="D14" t="s">
        <v>257</v>
      </c>
      <c r="H14" s="54">
        <f t="shared" ref="H14:J14" si="1">H10-H12</f>
        <v>-14363967.289635941</v>
      </c>
      <c r="I14" s="54">
        <f t="shared" si="1"/>
        <v>-15743287.487500593</v>
      </c>
      <c r="J14" s="54">
        <f t="shared" si="1"/>
        <v>-17100309.734439731</v>
      </c>
      <c r="K14" s="53">
        <f>IF(ISNUMBER(K12),K10-K12,"na")</f>
        <v>-17876731.092095017</v>
      </c>
      <c r="L14" s="53" t="str">
        <f t="shared" ref="L14:M14" si="2">IF(ISNUMBER(L12),L10-L12,"na")</f>
        <v>na</v>
      </c>
      <c r="M14" s="53" t="str">
        <f t="shared" si="2"/>
        <v>na</v>
      </c>
      <c r="N14" s="53" t="str">
        <f t="shared" ref="N14" si="3">IF(ISNUMBER(N12),N10-N12,"na")</f>
        <v>na</v>
      </c>
      <c r="O14" s="54"/>
      <c r="P14" s="54"/>
      <c r="Q14" s="54"/>
      <c r="R14" s="16"/>
      <c r="S14" s="16"/>
    </row>
    <row r="15" spans="3:19" ht="18.75" customHeight="1" x14ac:dyDescent="0.2"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16"/>
      <c r="S15" s="16"/>
    </row>
    <row r="16" spans="3:19" ht="18.75" customHeight="1" x14ac:dyDescent="0.2">
      <c r="D16" s="8" t="s">
        <v>258</v>
      </c>
      <c r="E16" s="8"/>
      <c r="F16" s="121">
        <v>-0.28732014700972269</v>
      </c>
      <c r="G16" s="121">
        <v>-0.27017911913712145</v>
      </c>
      <c r="H16" s="121">
        <f>LN(H10/H12)</f>
        <v>-0.2778575466181134</v>
      </c>
      <c r="I16" s="121">
        <f t="shared" ref="I16:J16" si="4">LN(I10/I12)</f>
        <v>-0.28624802804443511</v>
      </c>
      <c r="J16" s="121">
        <f t="shared" si="4"/>
        <v>-0.28850345809759897</v>
      </c>
      <c r="K16" s="83">
        <f>IF(ISNUMBER(K14),LN(K10/K12),"na")</f>
        <v>-0.28680753022497391</v>
      </c>
      <c r="L16" s="83" t="str">
        <f t="shared" ref="L16:M16" si="5">IF(ISNUMBER(L14),LN(L10/L12),"na")</f>
        <v>na</v>
      </c>
      <c r="M16" s="83" t="str">
        <f t="shared" si="5"/>
        <v>na</v>
      </c>
      <c r="N16" s="83" t="str">
        <f t="shared" ref="N16" si="6">IF(ISNUMBER(N14),LN(N10/N12),"na")</f>
        <v>na</v>
      </c>
    </row>
    <row r="17" spans="4:14" ht="18.75" customHeight="1" x14ac:dyDescent="0.2">
      <c r="H17" s="100"/>
      <c r="I17" s="100"/>
      <c r="J17" s="100"/>
      <c r="K17" s="55"/>
      <c r="L17" s="55"/>
      <c r="M17" s="55"/>
      <c r="N17" s="55"/>
    </row>
    <row r="18" spans="4:14" ht="18.75" customHeight="1" x14ac:dyDescent="0.2">
      <c r="D18" t="s">
        <v>259</v>
      </c>
      <c r="H18" s="101">
        <f>AVERAGE(F16:H16)</f>
        <v>-0.27845227092165253</v>
      </c>
      <c r="I18" s="101">
        <f>AVERAGE(G16:I16)</f>
        <v>-0.27809489793322334</v>
      </c>
      <c r="J18" s="101">
        <f>AVERAGE(H16:J16)</f>
        <v>-0.28420301092004913</v>
      </c>
      <c r="K18" s="43">
        <f>IF(ISNUMBER(K16),AVERAGE(I16:K16),"na")</f>
        <v>-0.28718633878900263</v>
      </c>
      <c r="L18" s="43" t="str">
        <f t="shared" ref="L18:N18" si="7">IF(ISNUMBER(L16),AVERAGE(J16:L16),"na")</f>
        <v>na</v>
      </c>
      <c r="M18" s="43" t="str">
        <f t="shared" si="7"/>
        <v>na</v>
      </c>
      <c r="N18" s="43" t="str">
        <f t="shared" si="7"/>
        <v>na</v>
      </c>
    </row>
    <row r="19" spans="4:14" ht="18.75" customHeight="1" x14ac:dyDescent="0.2"/>
    <row r="20" spans="4:14" ht="18.75" customHeight="1" x14ac:dyDescent="0.45">
      <c r="D20" t="s">
        <v>260</v>
      </c>
      <c r="H20" s="72"/>
    </row>
    <row r="22" spans="4:14" ht="15" x14ac:dyDescent="0.25">
      <c r="E22" t="s">
        <v>261</v>
      </c>
      <c r="H22" s="84">
        <f>IF(H16&lt;-0.25,1,IF(H16&lt;-0.1,2,IF(H16&lt;0.1,3,IF(H16&lt;0.25,4,5))))</f>
        <v>1</v>
      </c>
      <c r="I22" s="84">
        <f>IF(I16&lt;-0.25,1,IF(I16&lt;-0.1,2,IF(I16&lt;0.1,3,IF(I16&lt;0.25,4,5))))</f>
        <v>1</v>
      </c>
      <c r="J22" s="84">
        <f>IF($J$16&lt;-0.25,1,IF($J$16&lt;-0.1,2,IF($J$16&lt;0.1,3,IF($J$16&lt;0.25,4,5))))</f>
        <v>1</v>
      </c>
      <c r="K22" s="84">
        <f>IF(ISNUMBER(K16),IF(K16&lt;-0.25,1,IF(K16&lt;-0.1,2,IF(K16&lt;0.1,3,IF(K16&lt;0.25,4,5)))),"na")</f>
        <v>1</v>
      </c>
      <c r="L22" s="84" t="str">
        <f t="shared" ref="L22:M22" si="8">IF(ISNUMBER(L16),IF(L16&lt;-0.25,1,IF(L16&lt;-0.1,2,IF(L16&lt;0.1,3,IF(L16&lt;0.25,4,5)))),"na")</f>
        <v>na</v>
      </c>
      <c r="M22" s="84" t="str">
        <f t="shared" si="8"/>
        <v>na</v>
      </c>
      <c r="N22" s="84" t="str">
        <f t="shared" ref="N22" si="9">IF(ISNUMBER(N16),IF(N16&lt;-0.25,1,IF(N16&lt;-0.1,2,IF(N16&lt;0.1,3,IF(N16&lt;0.25,4,5)))),"na")</f>
        <v>na</v>
      </c>
    </row>
    <row r="24" spans="4:14" ht="15" x14ac:dyDescent="0.25">
      <c r="E24" t="s">
        <v>246</v>
      </c>
      <c r="H24" s="84">
        <f t="shared" ref="H24:I24" si="10">IF(H$18&lt;-0.25,1,IF(H$18&lt;-0.1,2,IF(H$18&lt;0.1,3,IF(H$18&lt;0.25,4,5))))</f>
        <v>1</v>
      </c>
      <c r="I24" s="84">
        <f t="shared" si="10"/>
        <v>1</v>
      </c>
      <c r="J24" s="84">
        <f>IF(J$18&lt;-0.25,1,IF(J$18&lt;-0.1,2,IF(J$18&lt;0.1,3,IF(J$18&lt;0.25,4,5))))</f>
        <v>1</v>
      </c>
      <c r="K24" s="84">
        <f t="shared" ref="K24:N24" si="11">IF(K$18&lt;-0.25,1,IF(K$18&lt;-0.1,2,IF(K$18&lt;0.1,3,IF(K$18&lt;0.25,4,5))))</f>
        <v>1</v>
      </c>
      <c r="L24" s="84">
        <f t="shared" si="11"/>
        <v>5</v>
      </c>
      <c r="M24" s="84">
        <f t="shared" si="11"/>
        <v>5</v>
      </c>
      <c r="N24" s="84">
        <f t="shared" si="11"/>
        <v>5</v>
      </c>
    </row>
    <row r="27" spans="4:14" x14ac:dyDescent="0.2">
      <c r="D27" s="8"/>
    </row>
    <row r="29" spans="4:14" x14ac:dyDescent="0.2">
      <c r="H29" s="78"/>
    </row>
  </sheetData>
  <mergeCells count="2">
    <mergeCell ref="C2:M2"/>
    <mergeCell ref="C3:M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F059743AF6E64BAFC649749BD657EE" ma:contentTypeVersion="4" ma:contentTypeDescription="Create a new document." ma:contentTypeScope="" ma:versionID="b10bd3ddbf2b02344b0a161b2ff3b23b">
  <xsd:schema xmlns:xsd="http://www.w3.org/2001/XMLSchema" xmlns:xs="http://www.w3.org/2001/XMLSchema" xmlns:p="http://schemas.microsoft.com/office/2006/metadata/properties" xmlns:ns2="8549d75d-b404-4e4c-b76e-9535f94c73e4" targetNamespace="http://schemas.microsoft.com/office/2006/metadata/properties" ma:root="true" ma:fieldsID="0526c5dc863a90296fcd69f0507641e9" ns2:_="">
    <xsd:import namespace="8549d75d-b404-4e4c-b76e-9535f94c73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9d75d-b404-4e4c-b76e-9535f94c73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419915-E0FD-483E-A811-B2867E2FD2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9d75d-b404-4e4c-b76e-9535f94c73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9F1C8-738F-4417-B41C-A89CAAC6C4D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154692-DE75-4C3C-A38D-839F94FFFFB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f86f0e4-a396-404b-9fd9-41c4cf25f9c0}" enabled="1" method="Standard" siteId="{198a3c7d-74ec-4699-ac61-64893df4bed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Model Inputs</vt:lpstr>
      <vt:lpstr>Model Input back-up</vt:lpstr>
      <vt:lpstr>Benchmarking Calculations</vt:lpstr>
      <vt:lpstr>Results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Hovde</dc:creator>
  <cp:keywords/>
  <dc:description/>
  <cp:lastModifiedBy>Kary Martin</cp:lastModifiedBy>
  <cp:revision/>
  <dcterms:created xsi:type="dcterms:W3CDTF">2016-07-20T15:58:10Z</dcterms:created>
  <dcterms:modified xsi:type="dcterms:W3CDTF">2025-08-28T16:35:41Z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0x0101003BF059743AF6E64BAFC649749BD657EE</vt:lpwstr>
  </property>
  <property fmtid="{D5CDD505-2E9C-101B-9397-08002B2CF9AE}" pid="4" name="Jet Reports Function Literals">
    <vt:lpwstr>,	;	,	{	}	[@[{0}]]	1033	1033</vt:lpwstr>
  </property>
</Properties>
</file>