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030 - HONI Dx 2026 Consolidated Annual Update/Working Folder/Application and Evidence/PDF Folder - RRA/Excel - Live Folder/"/>
    </mc:Choice>
  </mc:AlternateContent>
  <xr:revisionPtr revIDLastSave="2" documentId="13_ncr:1_{F7525C42-0D68-4FC7-BDB7-E3C1C99FADFE}" xr6:coauthVersionLast="47" xr6:coauthVersionMax="47" xr10:uidLastSave="{6172C9DC-3512-40F8-89BD-799262406E6E}"/>
  <bookViews>
    <workbookView xWindow="1770" yWindow="1170" windowWidth="21600" windowHeight="11295" xr2:uid="{8DE5933E-0895-4C2A-9410-5F50CE2ED234}"/>
  </bookViews>
  <sheets>
    <sheet name="Summary" sheetId="2" r:id="rId1"/>
  </sheets>
  <definedNames>
    <definedName name="_xlnm._FilterDatabase" localSheetId="0" hidden="1">Summary!$A$13:$X$13</definedName>
    <definedName name="A">#REF!</definedName>
    <definedName name="B">#REF!</definedName>
    <definedName name="JUNE">#REF!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Q14" i="2"/>
  <c r="O14" i="2"/>
  <c r="J17" i="2"/>
  <c r="K17" i="2"/>
  <c r="I17" i="2"/>
  <c r="J33" i="2"/>
  <c r="I33" i="2"/>
  <c r="J41" i="2"/>
  <c r="I41" i="2"/>
  <c r="J40" i="2"/>
  <c r="I40" i="2"/>
  <c r="J37" i="2"/>
  <c r="I37" i="2"/>
  <c r="J36" i="2"/>
  <c r="I36" i="2"/>
  <c r="J35" i="2"/>
  <c r="I35" i="2"/>
  <c r="J34" i="2"/>
  <c r="I34" i="2"/>
  <c r="J32" i="2"/>
  <c r="I32" i="2"/>
  <c r="J29" i="2"/>
  <c r="I29" i="2"/>
  <c r="J26" i="2"/>
  <c r="I26" i="2"/>
  <c r="J25" i="2"/>
  <c r="I25" i="2"/>
  <c r="J24" i="2"/>
  <c r="I24" i="2"/>
  <c r="J23" i="2"/>
  <c r="I23" i="2"/>
  <c r="R14" i="2" l="1"/>
  <c r="I16" i="2"/>
  <c r="K16" i="2"/>
  <c r="K44" i="2" s="1"/>
  <c r="J16" i="2"/>
  <c r="I39" i="2" l="1"/>
  <c r="J39" i="2"/>
  <c r="I38" i="2"/>
  <c r="J38" i="2"/>
  <c r="J27" i="2" l="1"/>
  <c r="I27" i="2"/>
  <c r="I28" i="2"/>
  <c r="J28" i="2"/>
  <c r="J31" i="2"/>
  <c r="I31" i="2"/>
  <c r="J30" i="2"/>
  <c r="I30" i="2"/>
  <c r="I43" i="2"/>
  <c r="J43" i="2"/>
  <c r="I42" i="2"/>
  <c r="J42" i="2"/>
  <c r="I44" i="2" l="1"/>
  <c r="J44" i="2"/>
  <c r="M30" i="2" s="1"/>
  <c r="P30" i="2" s="1"/>
  <c r="W30" i="2" s="1"/>
  <c r="M32" i="2"/>
  <c r="P32" i="2" s="1"/>
  <c r="U32" i="2" s="1"/>
  <c r="M34" i="2"/>
  <c r="P34" i="2" s="1"/>
  <c r="U34" i="2" s="1"/>
  <c r="M24" i="2"/>
  <c r="P24" i="2" s="1"/>
  <c r="U24" i="2" s="1"/>
  <c r="M17" i="2"/>
  <c r="P17" i="2" s="1"/>
  <c r="M37" i="2"/>
  <c r="P37" i="2" s="1"/>
  <c r="U37" i="2" s="1"/>
  <c r="M38" i="2"/>
  <c r="P38" i="2" s="1"/>
  <c r="W38" i="2" s="1"/>
  <c r="M25" i="2"/>
  <c r="P25" i="2" s="1"/>
  <c r="U25" i="2" s="1"/>
  <c r="M26" i="2"/>
  <c r="P26" i="2" s="1"/>
  <c r="U26" i="2" s="1"/>
  <c r="M29" i="2"/>
  <c r="P29" i="2" s="1"/>
  <c r="U29" i="2" s="1"/>
  <c r="M33" i="2"/>
  <c r="P33" i="2" s="1"/>
  <c r="W33" i="2" s="1"/>
  <c r="N16" i="2"/>
  <c r="Q16" i="2" s="1"/>
  <c r="M16" i="2"/>
  <c r="P16" i="2" s="1"/>
  <c r="M39" i="2"/>
  <c r="P39" i="2" s="1"/>
  <c r="W39" i="2" s="1"/>
  <c r="M27" i="2"/>
  <c r="P27" i="2" s="1"/>
  <c r="W27" i="2" s="1"/>
  <c r="M36" i="2"/>
  <c r="P36" i="2" s="1"/>
  <c r="U36" i="2" s="1"/>
  <c r="M42" i="2"/>
  <c r="P42" i="2" s="1"/>
  <c r="W42" i="2" s="1"/>
  <c r="M23" i="2" l="1"/>
  <c r="P23" i="2" s="1"/>
  <c r="U23" i="2" s="1"/>
  <c r="X16" i="2"/>
  <c r="X17" i="2" s="1"/>
  <c r="M43" i="2"/>
  <c r="P43" i="2" s="1"/>
  <c r="W43" i="2" s="1"/>
  <c r="M31" i="2"/>
  <c r="P31" i="2" s="1"/>
  <c r="W31" i="2" s="1"/>
  <c r="M40" i="2"/>
  <c r="P40" i="2" s="1"/>
  <c r="U40" i="2" s="1"/>
  <c r="W16" i="2"/>
  <c r="W17" i="2" s="1"/>
  <c r="N17" i="2"/>
  <c r="Q17" i="2" s="1"/>
  <c r="Q44" i="2" s="1"/>
  <c r="M28" i="2"/>
  <c r="P28" i="2" s="1"/>
  <c r="W28" i="2" s="1"/>
  <c r="M41" i="2"/>
  <c r="P41" i="2" s="1"/>
  <c r="U41" i="2" s="1"/>
  <c r="M35" i="2"/>
  <c r="P35" i="2" s="1"/>
  <c r="U35" i="2" s="1"/>
  <c r="L34" i="2"/>
  <c r="O34" i="2" s="1"/>
  <c r="T34" i="2" s="1"/>
  <c r="L26" i="2"/>
  <c r="O26" i="2" s="1"/>
  <c r="T26" i="2" s="1"/>
  <c r="L35" i="2"/>
  <c r="O35" i="2" s="1"/>
  <c r="T35" i="2" s="1"/>
  <c r="L40" i="2"/>
  <c r="O40" i="2" s="1"/>
  <c r="T40" i="2" s="1"/>
  <c r="L29" i="2"/>
  <c r="O29" i="2" s="1"/>
  <c r="T29" i="2" s="1"/>
  <c r="L17" i="2"/>
  <c r="O17" i="2" s="1"/>
  <c r="L39" i="2"/>
  <c r="O39" i="2" s="1"/>
  <c r="V39" i="2" s="1"/>
  <c r="L38" i="2"/>
  <c r="O38" i="2" s="1"/>
  <c r="V38" i="2" s="1"/>
  <c r="L36" i="2"/>
  <c r="O36" i="2" s="1"/>
  <c r="T36" i="2" s="1"/>
  <c r="L33" i="2"/>
  <c r="O33" i="2" s="1"/>
  <c r="V33" i="2" s="1"/>
  <c r="L24" i="2"/>
  <c r="O24" i="2" s="1"/>
  <c r="T24" i="2" s="1"/>
  <c r="L23" i="2"/>
  <c r="O23" i="2" s="1"/>
  <c r="T23" i="2" s="1"/>
  <c r="L41" i="2"/>
  <c r="O41" i="2" s="1"/>
  <c r="T41" i="2" s="1"/>
  <c r="L28" i="2"/>
  <c r="O28" i="2" s="1"/>
  <c r="V28" i="2" s="1"/>
  <c r="L37" i="2"/>
  <c r="O37" i="2" s="1"/>
  <c r="T37" i="2" s="1"/>
  <c r="L32" i="2"/>
  <c r="O32" i="2" s="1"/>
  <c r="T32" i="2" s="1"/>
  <c r="L16" i="2"/>
  <c r="O16" i="2" s="1"/>
  <c r="L25" i="2"/>
  <c r="O25" i="2" s="1"/>
  <c r="T25" i="2" s="1"/>
  <c r="L30" i="2"/>
  <c r="O30" i="2" s="1"/>
  <c r="V30" i="2" s="1"/>
  <c r="L27" i="2"/>
  <c r="O27" i="2" s="1"/>
  <c r="V27" i="2" s="1"/>
  <c r="L42" i="2"/>
  <c r="O42" i="2" s="1"/>
  <c r="V42" i="2" s="1"/>
  <c r="L31" i="2"/>
  <c r="O31" i="2" s="1"/>
  <c r="V31" i="2" s="1"/>
  <c r="L43" i="2"/>
  <c r="O43" i="2" s="1"/>
  <c r="V43" i="2" s="1"/>
  <c r="O44" i="2" l="1"/>
  <c r="P44" i="2"/>
  <c r="R17" i="2"/>
  <c r="R16" i="2"/>
  <c r="V16" i="2"/>
  <c r="V17" i="2" s="1"/>
  <c r="R44" i="2" l="1"/>
</calcChain>
</file>

<file path=xl/sharedStrings.xml><?xml version="1.0" encoding="utf-8"?>
<sst xmlns="http://schemas.openxmlformats.org/spreadsheetml/2006/main" count="87" uniqueCount="58">
  <si>
    <t>UTR</t>
  </si>
  <si>
    <t>Proceeding</t>
  </si>
  <si>
    <t>Network</t>
  </si>
  <si>
    <t>Line Connection</t>
  </si>
  <si>
    <t>Transformation Connection</t>
  </si>
  <si>
    <t>$/kW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</si>
  <si>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</si>
  <si>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</si>
  <si>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</si>
  <si>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</si>
  <si>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</si>
  <si>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</si>
  <si>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</si>
  <si>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</si>
  <si>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2022 UTR</t>
  </si>
  <si>
    <t>EB-2022-0084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</si>
  <si>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</si>
  <si>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</si>
  <si>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</si>
  <si>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</si>
  <si>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</si>
  <si>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</si>
  <si>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</si>
  <si>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</si>
  <si>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</si>
  <si>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Connection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</si>
  <si>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</si>
  <si>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</si>
  <si>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</si>
  <si>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</si>
  <si>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</si>
  <si>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</si>
  <si>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</si>
  <si>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</si>
  <si>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</si>
  <si>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</si>
  <si>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</si>
  <si>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</si>
  <si>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</si>
  <si>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</si>
  <si>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</si>
  <si>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</si>
  <si>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</si>
  <si>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</si>
  <si>
    <t>2026 Proposed Tx Charges</t>
  </si>
  <si>
    <t>2026 Proposed RTSR</t>
  </si>
  <si>
    <t>2025 Jan UTR</t>
  </si>
  <si>
    <t>EB-2024-0244</t>
  </si>
  <si>
    <t>GSd - EV CHARGING</t>
  </si>
  <si>
    <t>ST - EV CHARGING</t>
  </si>
  <si>
    <t>UGd - EV CHARGING</t>
  </si>
  <si>
    <t>AUGd - EV CHARGING</t>
  </si>
  <si>
    <t>AGSd - EV CHARGING</t>
  </si>
  <si>
    <t>2023 Forecast Charge Determinants</t>
  </si>
  <si>
    <t>Current (2025) RTSRs</t>
  </si>
  <si>
    <t>Current RTSR Revenues</t>
  </si>
  <si>
    <t>% Revenue Share by class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</si>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</sst>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  <numFmt numFmtId="168" formatCode="&quot;$&quot;#,##0.0000_);\(&quot;$&quot;#,##0.0000\)"/>
    <numFmt numFmtId="169" formatCode="&quot;$&quot;#,##0.0000"/>
    <numFmt numFmtId="170" formatCode="&quot;$&quot;#,##0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5" xfId="0" applyFont="1" applyBorder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0" fontId="3" fillId="0" borderId="0" xfId="0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1" xfId="0" applyFont="1" applyBorder="1"/>
    <xf numFmtId="43" fontId="2" fillId="0" borderId="0" xfId="1" applyFont="1"/>
    <xf numFmtId="43" fontId="2" fillId="0" borderId="0" xfId="0" applyNumberFormat="1" applyFont="1"/>
    <xf numFmtId="166" fontId="2" fillId="0" borderId="4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7" fontId="5" fillId="0" borderId="0" xfId="2" applyNumberFormat="1" applyFont="1" applyFill="1" applyBorder="1" applyAlignment="1">
      <alignment horizontal="center"/>
    </xf>
    <xf numFmtId="7" fontId="5" fillId="0" borderId="5" xfId="2" applyNumberFormat="1" applyFont="1" applyFill="1" applyBorder="1" applyAlignment="1">
      <alignment horizontal="center"/>
    </xf>
    <xf numFmtId="5" fontId="2" fillId="0" borderId="0" xfId="2" applyNumberFormat="1" applyFont="1" applyBorder="1" applyAlignment="1">
      <alignment horizontal="center" vertical="center"/>
    </xf>
    <xf numFmtId="5" fontId="3" fillId="0" borderId="0" xfId="2" applyNumberFormat="1" applyFont="1" applyBorder="1" applyAlignment="1">
      <alignment horizontal="center"/>
    </xf>
    <xf numFmtId="5" fontId="2" fillId="0" borderId="0" xfId="2" applyNumberFormat="1" applyFont="1" applyBorder="1" applyAlignment="1">
      <alignment horizontal="center"/>
    </xf>
    <xf numFmtId="5" fontId="2" fillId="0" borderId="7" xfId="2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0" borderId="4" xfId="2" applyNumberFormat="1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5" xfId="2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5" fontId="2" fillId="0" borderId="0" xfId="0" applyNumberFormat="1" applyFont="1"/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/>
    <xf numFmtId="166" fontId="2" fillId="0" borderId="0" xfId="0" applyNumberFormat="1" applyFont="1"/>
    <xf numFmtId="165" fontId="3" fillId="0" borderId="0" xfId="0" applyNumberFormat="1" applyFont="1"/>
    <xf numFmtId="166" fontId="4" fillId="0" borderId="0" xfId="0" applyNumberFormat="1" applyFont="1"/>
    <xf numFmtId="3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43" fontId="2" fillId="0" borderId="7" xfId="1" applyFont="1" applyBorder="1"/>
    <xf numFmtId="5" fontId="2" fillId="0" borderId="4" xfId="2" applyNumberFormat="1" applyFont="1" applyBorder="1" applyAlignment="1">
      <alignment horizontal="center" vertical="center"/>
    </xf>
    <xf numFmtId="9" fontId="2" fillId="0" borderId="5" xfId="3" applyFont="1" applyBorder="1" applyAlignment="1">
      <alignment vertical="center"/>
    </xf>
    <xf numFmtId="5" fontId="3" fillId="0" borderId="4" xfId="2" applyNumberFormat="1" applyFont="1" applyBorder="1" applyAlignment="1">
      <alignment horizontal="center"/>
    </xf>
    <xf numFmtId="5" fontId="2" fillId="0" borderId="4" xfId="2" applyNumberFormat="1" applyFont="1" applyBorder="1" applyAlignment="1">
      <alignment horizontal="center"/>
    </xf>
    <xf numFmtId="9" fontId="2" fillId="0" borderId="5" xfId="3" applyFont="1" applyBorder="1"/>
    <xf numFmtId="9" fontId="3" fillId="0" borderId="5" xfId="3" applyFont="1" applyBorder="1"/>
    <xf numFmtId="165" fontId="3" fillId="0" borderId="4" xfId="2" applyNumberFormat="1" applyFont="1" applyBorder="1"/>
    <xf numFmtId="167" fontId="3" fillId="0" borderId="5" xfId="3" applyNumberFormat="1" applyFont="1" applyBorder="1"/>
    <xf numFmtId="44" fontId="2" fillId="0" borderId="5" xfId="0" applyNumberFormat="1" applyFont="1" applyBorder="1"/>
    <xf numFmtId="3" fontId="2" fillId="0" borderId="7" xfId="0" applyNumberFormat="1" applyFont="1" applyBorder="1"/>
    <xf numFmtId="169" fontId="2" fillId="0" borderId="4" xfId="0" applyNumberFormat="1" applyFont="1" applyBorder="1" applyAlignment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center" vertical="center"/>
    </xf>
    <xf numFmtId="169" fontId="2" fillId="0" borderId="6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9" fontId="2" fillId="0" borderId="5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/>
    </xf>
    <xf numFmtId="169" fontId="2" fillId="0" borderId="1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170" fontId="2" fillId="0" borderId="4" xfId="1" applyNumberFormat="1" applyFont="1" applyFill="1" applyBorder="1" applyAlignment="1">
      <alignment horizontal="center"/>
    </xf>
    <xf numFmtId="170" fontId="2" fillId="0" borderId="0" xfId="1" applyNumberFormat="1" applyFont="1" applyFill="1" applyBorder="1" applyAlignment="1">
      <alignment horizontal="center"/>
    </xf>
    <xf numFmtId="170" fontId="2" fillId="0" borderId="5" xfId="1" applyNumberFormat="1" applyFont="1" applyFill="1" applyBorder="1" applyAlignment="1">
      <alignment horizontal="center"/>
    </xf>
    <xf numFmtId="170" fontId="4" fillId="0" borderId="4" xfId="1" applyNumberFormat="1" applyFont="1" applyFill="1" applyBorder="1"/>
    <xf numFmtId="170" fontId="4" fillId="0" borderId="0" xfId="1" applyNumberFormat="1" applyFont="1" applyFill="1" applyBorder="1"/>
    <xf numFmtId="170" fontId="4" fillId="0" borderId="5" xfId="1" applyNumberFormat="1" applyFont="1" applyFill="1" applyBorder="1"/>
    <xf numFmtId="170" fontId="2" fillId="0" borderId="4" xfId="0" applyNumberFormat="1" applyFont="1" applyBorder="1"/>
    <xf numFmtId="170" fontId="2" fillId="0" borderId="0" xfId="0" applyNumberFormat="1" applyFont="1"/>
    <xf numFmtId="170" fontId="2" fillId="0" borderId="5" xfId="0" applyNumberFormat="1" applyFont="1" applyBorder="1"/>
    <xf numFmtId="170" fontId="4" fillId="0" borderId="4" xfId="0" applyNumberFormat="1" applyFont="1" applyBorder="1"/>
    <xf numFmtId="170" fontId="4" fillId="0" borderId="0" xfId="0" applyNumberFormat="1" applyFont="1"/>
    <xf numFmtId="170" fontId="4" fillId="0" borderId="5" xfId="0" applyNumberFormat="1" applyFont="1" applyBorder="1"/>
    <xf numFmtId="170" fontId="2" fillId="0" borderId="4" xfId="0" applyNumberFormat="1" applyFont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170" fontId="2" fillId="0" borderId="6" xfId="1" applyNumberFormat="1" applyFont="1" applyFill="1" applyBorder="1" applyAlignment="1">
      <alignment horizontal="center"/>
    </xf>
    <xf numFmtId="170" fontId="2" fillId="0" borderId="7" xfId="1" applyNumberFormat="1" applyFont="1" applyFill="1" applyBorder="1" applyAlignment="1">
      <alignment horizontal="center"/>
    </xf>
    <xf numFmtId="170" fontId="2" fillId="0" borderId="11" xfId="0" applyNumberFormat="1" applyFont="1" applyBorder="1"/>
    <xf numFmtId="9" fontId="2" fillId="0" borderId="0" xfId="3" applyFont="1" applyFill="1" applyBorder="1" applyAlignment="1">
      <alignment horizontal="center"/>
    </xf>
    <xf numFmtId="9" fontId="2" fillId="0" borderId="4" xfId="3" applyFont="1" applyFill="1" applyBorder="1" applyAlignment="1">
      <alignment horizontal="center"/>
    </xf>
    <xf numFmtId="9" fontId="2" fillId="0" borderId="5" xfId="3" applyFont="1" applyFill="1" applyBorder="1" applyAlignment="1">
      <alignment horizontal="center"/>
    </xf>
    <xf numFmtId="9" fontId="4" fillId="0" borderId="4" xfId="3" applyFont="1" applyFill="1" applyBorder="1"/>
    <xf numFmtId="9" fontId="2" fillId="0" borderId="4" xfId="3" applyFont="1" applyBorder="1"/>
    <xf numFmtId="9" fontId="4" fillId="0" borderId="4" xfId="3" applyFont="1" applyBorder="1"/>
    <xf numFmtId="9" fontId="2" fillId="0" borderId="4" xfId="3" applyFont="1" applyBorder="1" applyAlignment="1">
      <alignment horizontal="center"/>
    </xf>
    <xf numFmtId="9" fontId="2" fillId="0" borderId="6" xfId="3" applyFont="1" applyFill="1" applyBorder="1" applyAlignment="1">
      <alignment horizontal="center"/>
    </xf>
    <xf numFmtId="9" fontId="2" fillId="0" borderId="7" xfId="3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 vertical="center"/>
    </xf>
    <xf numFmtId="5" fontId="2" fillId="0" borderId="6" xfId="2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35D4-4A47-4467-A980-DAC2B2BA077E}">
  <sheetPr>
    <pageSetUpPr fitToPage="1"/>
  </sheetPr>
  <dimension ref="A2:Z45"/>
  <sheetViews>
    <sheetView tabSelected="1" topLeftCell="C1" zoomScale="115" zoomScaleNormal="115" workbookViewId="0">
      <selection activeCell="C1" sqref="C1"/>
    </sheetView>
  </sheetViews>
  <sheetFormatPr defaultColWidth="9.140625" defaultRowHeight="12.75" x14ac:dyDescent="0.2"/>
  <cols>
    <col min="1" max="1" width="9.140625" style="6" customWidth="1"/>
    <col min="2" max="2" width="21.140625" style="6" customWidth="1"/>
    <col min="3" max="5" width="13.140625" style="6" customWidth="1"/>
    <col min="6" max="6" width="16.85546875" style="6" customWidth="1"/>
    <col min="7" max="7" width="14" style="6" customWidth="1"/>
    <col min="8" max="14" width="16.5703125" style="6" customWidth="1"/>
    <col min="15" max="15" width="21.42578125" style="6" bestFit="1" customWidth="1"/>
    <col min="16" max="17" width="16.5703125" style="6" customWidth="1"/>
    <col min="18" max="18" width="13.140625" style="6" customWidth="1"/>
    <col min="19" max="19" width="14.5703125" style="6" customWidth="1"/>
    <col min="20" max="20" width="11.7109375" style="6" bestFit="1" customWidth="1"/>
    <col min="21" max="21" width="11.42578125" style="6" customWidth="1"/>
    <col min="22" max="22" width="10.42578125" style="6" customWidth="1"/>
    <col min="23" max="23" width="11.85546875" style="6" customWidth="1"/>
    <col min="24" max="24" width="14.42578125" style="6" bestFit="1" customWidth="1"/>
    <col min="25" max="16384" width="9.140625" style="6"/>
  </cols>
  <sheetData>
    <row r="2" spans="1:26" ht="13.5" thickBot="1" x14ac:dyDescent="0.25">
      <c r="O2" s="49"/>
      <c r="P2" s="46"/>
      <c r="Q2" s="46"/>
      <c r="R2" s="46"/>
      <c r="S2" s="46"/>
    </row>
    <row r="3" spans="1:26" ht="25.5" x14ac:dyDescent="0.2">
      <c r="O3" s="50" t="s">
        <v>0</v>
      </c>
      <c r="P3" s="47" t="s">
        <v>1</v>
      </c>
      <c r="Q3" s="47" t="s">
        <v>2</v>
      </c>
      <c r="R3" s="47" t="s">
        <v>3</v>
      </c>
      <c r="S3" s="48" t="s">
        <v>4</v>
      </c>
    </row>
    <row r="4" spans="1:26" x14ac:dyDescent="0.2">
      <c r="O4" s="43"/>
      <c r="P4" s="21"/>
      <c r="Q4" s="44" t="s">
        <v>5</v>
      </c>
      <c r="R4" s="44" t="s">
        <v>5</v>
      </c>
      <c r="S4" s="45" t="s">
        <v>5</v>
      </c>
    </row>
    <row r="5" spans="1:26" x14ac:dyDescent="0.2">
      <c r="O5" s="53" t="s">
        <v>46</v>
      </c>
      <c r="P5" s="54" t="s">
        <v>47</v>
      </c>
      <c r="Q5" s="62">
        <v>6.37</v>
      </c>
      <c r="R5" s="62">
        <v>1</v>
      </c>
      <c r="S5" s="63">
        <v>3.39</v>
      </c>
      <c r="T5" s="7"/>
    </row>
    <row r="6" spans="1:26" hidden="1" x14ac:dyDescent="0.2">
      <c r="O6" s="5" t="s">
        <v>6</v>
      </c>
      <c r="P6" s="8" t="s">
        <v>7</v>
      </c>
      <c r="Q6" s="9">
        <v>3.52</v>
      </c>
      <c r="R6" s="9">
        <v>0.88</v>
      </c>
      <c r="S6" s="10">
        <v>2.13</v>
      </c>
    </row>
    <row r="7" spans="1:26" hidden="1" x14ac:dyDescent="0.2">
      <c r="O7" s="5" t="s">
        <v>8</v>
      </c>
      <c r="P7" s="8" t="s">
        <v>9</v>
      </c>
      <c r="Q7" s="9">
        <v>3.61</v>
      </c>
      <c r="R7" s="9">
        <v>0.95</v>
      </c>
      <c r="S7" s="10">
        <v>2.34</v>
      </c>
    </row>
    <row r="8" spans="1:26" hidden="1" x14ac:dyDescent="0.2">
      <c r="O8" s="5" t="s">
        <v>10</v>
      </c>
      <c r="P8" s="8" t="s">
        <v>11</v>
      </c>
      <c r="Q8" s="11">
        <v>3.92</v>
      </c>
      <c r="R8" s="11">
        <v>0.97</v>
      </c>
      <c r="S8" s="10">
        <v>2.33</v>
      </c>
    </row>
    <row r="9" spans="1:26" hidden="1" x14ac:dyDescent="0.2">
      <c r="O9" s="5" t="s">
        <v>12</v>
      </c>
      <c r="P9" s="8" t="s">
        <v>13</v>
      </c>
      <c r="Q9" s="11">
        <v>4.67</v>
      </c>
      <c r="R9" s="11">
        <v>0.77</v>
      </c>
      <c r="S9" s="12">
        <v>2.5299999999999998</v>
      </c>
    </row>
    <row r="10" spans="1:26" hidden="1" x14ac:dyDescent="0.2">
      <c r="O10" s="5" t="s">
        <v>14</v>
      </c>
      <c r="P10" s="8" t="s">
        <v>15</v>
      </c>
      <c r="Q10" s="11">
        <v>5.46</v>
      </c>
      <c r="R10" s="11">
        <v>0.88</v>
      </c>
      <c r="S10" s="12">
        <v>2.81</v>
      </c>
    </row>
    <row r="11" spans="1:26" ht="13.5" thickBot="1" x14ac:dyDescent="0.25">
      <c r="O11" s="13"/>
      <c r="P11" s="14"/>
      <c r="Q11" s="15"/>
      <c r="R11" s="15"/>
      <c r="S11" s="16"/>
    </row>
    <row r="12" spans="1:26" ht="42.95" customHeight="1" thickBot="1" x14ac:dyDescent="0.25">
      <c r="B12" s="162"/>
      <c r="C12" s="164" t="s">
        <v>54</v>
      </c>
      <c r="D12" s="165"/>
      <c r="E12" s="166"/>
      <c r="F12" s="167" t="s">
        <v>53</v>
      </c>
      <c r="G12" s="168"/>
      <c r="H12" s="169"/>
      <c r="I12" s="167" t="s">
        <v>55</v>
      </c>
      <c r="J12" s="168"/>
      <c r="K12" s="169"/>
      <c r="L12" s="153" t="s">
        <v>56</v>
      </c>
      <c r="M12" s="154"/>
      <c r="N12" s="155"/>
      <c r="O12" s="153" t="s">
        <v>44</v>
      </c>
      <c r="P12" s="154"/>
      <c r="Q12" s="154"/>
      <c r="R12" s="154"/>
      <c r="S12" s="155"/>
      <c r="T12" s="156" t="s">
        <v>45</v>
      </c>
      <c r="U12" s="157"/>
      <c r="V12" s="157"/>
      <c r="W12" s="157"/>
      <c r="X12" s="158"/>
    </row>
    <row r="13" spans="1:26" ht="39" customHeight="1" thickBot="1" x14ac:dyDescent="0.25">
      <c r="A13" s="1"/>
      <c r="B13" s="163"/>
      <c r="C13" s="145" t="s">
        <v>2</v>
      </c>
      <c r="D13" s="146" t="s">
        <v>3</v>
      </c>
      <c r="E13" s="147" t="s">
        <v>4</v>
      </c>
      <c r="F13" s="149" t="s">
        <v>2</v>
      </c>
      <c r="G13" s="150" t="s">
        <v>3</v>
      </c>
      <c r="H13" s="151" t="s">
        <v>4</v>
      </c>
      <c r="I13" s="149" t="s">
        <v>2</v>
      </c>
      <c r="J13" s="150" t="s">
        <v>3</v>
      </c>
      <c r="K13" s="151" t="s">
        <v>4</v>
      </c>
      <c r="L13" s="149" t="s">
        <v>2</v>
      </c>
      <c r="M13" s="150" t="s">
        <v>3</v>
      </c>
      <c r="N13" s="151" t="s">
        <v>4</v>
      </c>
      <c r="O13" s="148" t="s">
        <v>2</v>
      </c>
      <c r="P13" s="150" t="s">
        <v>3</v>
      </c>
      <c r="Q13" s="150" t="s">
        <v>4</v>
      </c>
      <c r="R13" s="149" t="s">
        <v>16</v>
      </c>
      <c r="S13" s="152"/>
      <c r="T13" s="159" t="s">
        <v>17</v>
      </c>
      <c r="U13" s="160"/>
      <c r="V13" s="161" t="s">
        <v>18</v>
      </c>
      <c r="W13" s="161"/>
      <c r="X13" s="160"/>
    </row>
    <row r="14" spans="1:26" s="49" customFormat="1" ht="25.5" x14ac:dyDescent="0.2">
      <c r="B14" s="3" t="s">
        <v>19</v>
      </c>
      <c r="C14" s="102"/>
      <c r="D14" s="106"/>
      <c r="E14" s="109"/>
      <c r="F14" s="76">
        <v>64156517.242763631</v>
      </c>
      <c r="G14" s="76">
        <v>58536774.925318129</v>
      </c>
      <c r="H14" s="143">
        <v>65738591.970111378</v>
      </c>
      <c r="I14" s="114"/>
      <c r="J14" s="77"/>
      <c r="K14" s="57"/>
      <c r="L14" s="114"/>
      <c r="M14" s="77"/>
      <c r="N14" s="57"/>
      <c r="O14" s="92">
        <f>F14*Q5</f>
        <v>408677014.83640432</v>
      </c>
      <c r="P14" s="64">
        <f>G14*R5</f>
        <v>58536774.925318129</v>
      </c>
      <c r="Q14" s="64">
        <f>H14*S5</f>
        <v>222853826.77867758</v>
      </c>
      <c r="R14" s="78">
        <f>SUM(O14:Q14)</f>
        <v>690067616.54040003</v>
      </c>
      <c r="S14" s="93"/>
      <c r="T14" s="3"/>
      <c r="U14" s="52"/>
      <c r="V14" s="41" t="s">
        <v>2</v>
      </c>
      <c r="W14" s="79" t="s">
        <v>3</v>
      </c>
      <c r="X14" s="42" t="s">
        <v>4</v>
      </c>
    </row>
    <row r="15" spans="1:26" s="23" customFormat="1" x14ac:dyDescent="0.2">
      <c r="A15" s="4"/>
      <c r="B15" s="4" t="s">
        <v>20</v>
      </c>
      <c r="C15" s="103"/>
      <c r="D15" s="107"/>
      <c r="E15" s="110"/>
      <c r="F15" s="80"/>
      <c r="G15" s="81"/>
      <c r="H15" s="58"/>
      <c r="I15" s="115"/>
      <c r="J15" s="81"/>
      <c r="K15" s="58"/>
      <c r="L15" s="115"/>
      <c r="M15" s="81"/>
      <c r="N15" s="58"/>
      <c r="O15" s="94"/>
      <c r="P15" s="65"/>
      <c r="Q15" s="65"/>
      <c r="R15" s="82"/>
      <c r="S15" s="29"/>
      <c r="T15" s="4"/>
      <c r="U15" s="29"/>
      <c r="V15" s="19" t="s">
        <v>5</v>
      </c>
      <c r="W15" s="83" t="s">
        <v>5</v>
      </c>
      <c r="X15" s="20" t="s">
        <v>5</v>
      </c>
    </row>
    <row r="16" spans="1:26" x14ac:dyDescent="0.2">
      <c r="A16" s="1"/>
      <c r="B16" s="1" t="s">
        <v>21</v>
      </c>
      <c r="C16" s="102">
        <v>5.3280000000000003</v>
      </c>
      <c r="D16" s="106">
        <v>0.68820000000000003</v>
      </c>
      <c r="E16" s="109">
        <v>3.4893999999999998</v>
      </c>
      <c r="F16" s="59">
        <v>30779297.882809322</v>
      </c>
      <c r="G16" s="59">
        <v>30381152.893179212</v>
      </c>
      <c r="H16" s="60">
        <v>24625947.26374374</v>
      </c>
      <c r="I16" s="116">
        <f>C16*F16</f>
        <v>163992099.11960807</v>
      </c>
      <c r="J16" s="117">
        <f>D16*G16</f>
        <v>20908309.421085935</v>
      </c>
      <c r="K16" s="118">
        <f t="shared" ref="K16" si="0">E16*H16</f>
        <v>85929780.382107407</v>
      </c>
      <c r="L16" s="135">
        <f>I16/I$44</f>
        <v>0.40881875784241473</v>
      </c>
      <c r="M16" s="134">
        <f>J16/(J$44+K$44)</f>
        <v>7.4455313431699796E-2</v>
      </c>
      <c r="N16" s="136">
        <f>K16/(K$44+J$44)</f>
        <v>0.30599933273489116</v>
      </c>
      <c r="O16" s="95">
        <f>O$14*L16</f>
        <v>167074829.56416491</v>
      </c>
      <c r="P16" s="66">
        <f>M16*($P$14+$Q$14)</f>
        <v>20951025.4466056</v>
      </c>
      <c r="Q16" s="66">
        <f>N16*($P$14+$Q$14)</f>
        <v>86105336.359292209</v>
      </c>
      <c r="R16" s="84">
        <f>SUM(O16:Q16)</f>
        <v>274131191.37006271</v>
      </c>
      <c r="S16" s="96"/>
      <c r="T16" s="1"/>
      <c r="U16" s="17"/>
      <c r="V16" s="70">
        <f>ROUND(O16/F16,4)</f>
        <v>5.4282000000000004</v>
      </c>
      <c r="W16" s="71">
        <f>ROUND(P16/G16,4)</f>
        <v>0.68959999999999999</v>
      </c>
      <c r="X16" s="72">
        <f>ROUND(Q16/H16,4)</f>
        <v>3.4965000000000002</v>
      </c>
      <c r="Y16" s="18"/>
      <c r="Z16" s="18"/>
    </row>
    <row r="17" spans="1:26" x14ac:dyDescent="0.2">
      <c r="A17" s="1"/>
      <c r="B17" s="1" t="s">
        <v>49</v>
      </c>
      <c r="C17" s="102">
        <v>0.90576000000000012</v>
      </c>
      <c r="D17" s="106">
        <v>0.11699400000000001</v>
      </c>
      <c r="E17" s="109">
        <v>0.593198</v>
      </c>
      <c r="F17" s="59">
        <v>0</v>
      </c>
      <c r="G17" s="59">
        <v>0</v>
      </c>
      <c r="H17" s="60">
        <v>0</v>
      </c>
      <c r="I17" s="116">
        <f>C17*F17</f>
        <v>0</v>
      </c>
      <c r="J17" s="117">
        <f t="shared" ref="J17" si="1">D17*G17</f>
        <v>0</v>
      </c>
      <c r="K17" s="118">
        <f t="shared" ref="K17" si="2">E17*H17</f>
        <v>0</v>
      </c>
      <c r="L17" s="135">
        <f>I17/I$44</f>
        <v>0</v>
      </c>
      <c r="M17" s="134">
        <f>J17/(J$44+K$44)</f>
        <v>0</v>
      </c>
      <c r="N17" s="136">
        <f>K17/(K$44+J$44)</f>
        <v>0</v>
      </c>
      <c r="O17" s="95">
        <f>O$14*L17</f>
        <v>0</v>
      </c>
      <c r="P17" s="66">
        <f>M17*($P$14+$Q$14)</f>
        <v>0</v>
      </c>
      <c r="Q17" s="66">
        <f>N17*($P$14+$Q$14)</f>
        <v>0</v>
      </c>
      <c r="R17" s="84">
        <f>SUM(O17:Q17)</f>
        <v>0</v>
      </c>
      <c r="S17" s="96"/>
      <c r="T17" s="1"/>
      <c r="U17" s="17"/>
      <c r="V17" s="70">
        <f>ROUND(V16*0.17,4)</f>
        <v>0.92279999999999995</v>
      </c>
      <c r="W17" s="71">
        <f>ROUND(W16*0.17,4)</f>
        <v>0.1172</v>
      </c>
      <c r="X17" s="72">
        <f>ROUND(X16*0.17,4)</f>
        <v>0.59440000000000004</v>
      </c>
      <c r="Y17" s="18"/>
      <c r="Z17" s="18"/>
    </row>
    <row r="18" spans="1:26" s="23" customFormat="1" x14ac:dyDescent="0.2">
      <c r="A18" s="4"/>
      <c r="B18" s="5"/>
      <c r="C18" s="104"/>
      <c r="D18" s="108"/>
      <c r="E18" s="111"/>
      <c r="F18" s="24"/>
      <c r="G18" s="24"/>
      <c r="H18" s="25"/>
      <c r="I18" s="119"/>
      <c r="J18" s="120"/>
      <c r="K18" s="121"/>
      <c r="L18" s="137"/>
      <c r="M18" s="120"/>
      <c r="N18" s="121"/>
      <c r="O18" s="94"/>
      <c r="P18" s="65"/>
      <c r="Q18" s="65"/>
      <c r="R18" s="82"/>
      <c r="S18" s="97"/>
      <c r="T18" s="26"/>
      <c r="U18" s="27"/>
      <c r="V18" s="26"/>
      <c r="W18" s="28"/>
      <c r="X18" s="29"/>
      <c r="Y18" s="30"/>
      <c r="Z18" s="30"/>
    </row>
    <row r="19" spans="1:26" x14ac:dyDescent="0.2">
      <c r="A19" s="1"/>
      <c r="B19" s="1" t="s">
        <v>22</v>
      </c>
      <c r="C19" s="102"/>
      <c r="D19" s="106"/>
      <c r="E19" s="109"/>
      <c r="F19" s="85"/>
      <c r="H19" s="17"/>
      <c r="I19" s="122"/>
      <c r="J19" s="123"/>
      <c r="K19" s="124"/>
      <c r="L19" s="138"/>
      <c r="M19" s="123"/>
      <c r="N19" s="124"/>
      <c r="O19" s="95"/>
      <c r="P19" s="66"/>
      <c r="Q19" s="66"/>
      <c r="R19" s="84"/>
      <c r="S19" s="96"/>
      <c r="T19" s="31"/>
      <c r="U19" s="32"/>
      <c r="V19" s="31"/>
      <c r="W19" s="86"/>
      <c r="X19" s="17"/>
      <c r="Y19" s="18"/>
      <c r="Z19" s="18"/>
    </row>
    <row r="20" spans="1:26" s="8" customFormat="1" x14ac:dyDescent="0.2">
      <c r="A20" s="5"/>
      <c r="B20" s="4"/>
      <c r="C20" s="103"/>
      <c r="D20" s="107"/>
      <c r="E20" s="110"/>
      <c r="H20" s="33"/>
      <c r="I20" s="125"/>
      <c r="J20" s="126"/>
      <c r="K20" s="127"/>
      <c r="L20" s="139"/>
      <c r="M20" s="126"/>
      <c r="N20" s="127"/>
      <c r="O20" s="98"/>
      <c r="P20" s="22"/>
      <c r="Q20" s="22"/>
      <c r="R20" s="87"/>
      <c r="S20" s="99"/>
      <c r="T20" s="34"/>
      <c r="U20" s="35"/>
      <c r="V20" s="34"/>
      <c r="W20" s="88"/>
      <c r="X20" s="33"/>
      <c r="Y20" s="18"/>
      <c r="Z20" s="18"/>
    </row>
    <row r="21" spans="1:26" x14ac:dyDescent="0.2">
      <c r="B21" s="1"/>
      <c r="C21" s="102"/>
      <c r="D21" s="106"/>
      <c r="E21" s="109"/>
      <c r="F21" s="21" t="s">
        <v>23</v>
      </c>
      <c r="G21" s="21" t="s">
        <v>24</v>
      </c>
      <c r="H21" s="55"/>
      <c r="I21" s="128"/>
      <c r="J21" s="129"/>
      <c r="K21" s="130"/>
      <c r="L21" s="140"/>
      <c r="M21" s="129"/>
      <c r="N21" s="130"/>
      <c r="O21" s="43"/>
      <c r="P21" s="21"/>
      <c r="Q21" s="21"/>
      <c r="S21" s="17"/>
      <c r="T21" s="19" t="s">
        <v>2</v>
      </c>
      <c r="U21" s="20" t="s">
        <v>25</v>
      </c>
      <c r="V21" s="19" t="s">
        <v>2</v>
      </c>
      <c r="W21" s="83" t="s">
        <v>25</v>
      </c>
      <c r="X21" s="20"/>
      <c r="Y21" s="18"/>
      <c r="Z21" s="18"/>
    </row>
    <row r="22" spans="1:26" x14ac:dyDescent="0.2">
      <c r="B22" s="1"/>
      <c r="C22" s="102"/>
      <c r="D22" s="106"/>
      <c r="E22" s="109"/>
      <c r="F22" s="21"/>
      <c r="G22" s="21"/>
      <c r="H22" s="55"/>
      <c r="I22" s="128"/>
      <c r="J22" s="129"/>
      <c r="K22" s="130"/>
      <c r="L22" s="140"/>
      <c r="M22" s="129"/>
      <c r="N22" s="130"/>
      <c r="O22" s="43"/>
      <c r="P22" s="21"/>
      <c r="Q22" s="21"/>
      <c r="S22" s="17"/>
      <c r="T22" s="19" t="s">
        <v>26</v>
      </c>
      <c r="U22" s="20" t="s">
        <v>26</v>
      </c>
      <c r="V22" s="19" t="s">
        <v>5</v>
      </c>
      <c r="W22" s="83" t="s">
        <v>5</v>
      </c>
      <c r="X22" s="20"/>
      <c r="Y22" s="18"/>
      <c r="Z22" s="18"/>
    </row>
    <row r="23" spans="1:26" x14ac:dyDescent="0.2">
      <c r="A23" s="2"/>
      <c r="B23" s="3" t="s">
        <v>27</v>
      </c>
      <c r="C23" s="102">
        <v>1.37E-2</v>
      </c>
      <c r="D23" s="106">
        <v>9.7999999999999997E-3</v>
      </c>
      <c r="E23" s="109"/>
      <c r="F23" s="89">
        <v>2149656276.6441803</v>
      </c>
      <c r="G23" s="56"/>
      <c r="H23" s="61"/>
      <c r="I23" s="116">
        <f>C23*F23</f>
        <v>29450290.990025271</v>
      </c>
      <c r="J23" s="117">
        <f>D23*F23</f>
        <v>21066631.511112966</v>
      </c>
      <c r="K23" s="118"/>
      <c r="L23" s="135">
        <f t="shared" ref="L23:L43" si="3">I23/I$44</f>
        <v>7.3417142931126861E-2</v>
      </c>
      <c r="M23" s="134">
        <f t="shared" ref="M23:M43" si="4">J23/(J$44+K$44)</f>
        <v>7.5019104630630315E-2</v>
      </c>
      <c r="N23" s="118"/>
      <c r="O23" s="95">
        <f t="shared" ref="O23:O43" si="5">O$14*L23</f>
        <v>30003898.810910549</v>
      </c>
      <c r="P23" s="66">
        <f t="shared" ref="P23:P43" si="6">($P$14+$Q$14)*M23</f>
        <v>21109670.991308074</v>
      </c>
      <c r="R23" s="7"/>
      <c r="S23" s="100"/>
      <c r="T23" s="68">
        <f>ROUND((O23/$F23),4)</f>
        <v>1.4E-2</v>
      </c>
      <c r="U23" s="69">
        <f>ROUND((P23/$F23),4)</f>
        <v>9.7999999999999997E-3</v>
      </c>
      <c r="V23" s="31"/>
      <c r="W23" s="86"/>
      <c r="X23" s="17"/>
      <c r="Y23" s="18"/>
      <c r="Z23" s="18"/>
    </row>
    <row r="24" spans="1:26" x14ac:dyDescent="0.2">
      <c r="A24" s="2"/>
      <c r="B24" s="3" t="s">
        <v>28</v>
      </c>
      <c r="C24" s="102">
        <v>1.2800000000000001E-2</v>
      </c>
      <c r="D24" s="106">
        <v>9.1999999999999998E-3</v>
      </c>
      <c r="E24" s="109"/>
      <c r="F24" s="89">
        <v>5493556099.2764759</v>
      </c>
      <c r="G24" s="56"/>
      <c r="H24" s="61"/>
      <c r="I24" s="116">
        <f>C24*F24</f>
        <v>70317518.070738897</v>
      </c>
      <c r="J24" s="117">
        <f t="shared" ref="J24:J41" si="7">D24*F24</f>
        <v>50540716.113343574</v>
      </c>
      <c r="K24" s="118"/>
      <c r="L24" s="135">
        <f t="shared" si="3"/>
        <v>0.17529576453115731</v>
      </c>
      <c r="M24" s="134">
        <f t="shared" si="4"/>
        <v>0.17997748089028004</v>
      </c>
      <c r="N24" s="118"/>
      <c r="O24" s="95">
        <f t="shared" si="5"/>
        <v>71639349.762058616</v>
      </c>
      <c r="P24" s="66">
        <f t="shared" si="6"/>
        <v>50643971.640885286</v>
      </c>
      <c r="R24" s="7"/>
      <c r="S24" s="100"/>
      <c r="T24" s="68">
        <f t="shared" ref="T24:T41" si="8">ROUND((O24/$F24),4)</f>
        <v>1.2999999999999999E-2</v>
      </c>
      <c r="U24" s="69">
        <f>ROUND((P24/$F24),4)</f>
        <v>9.1999999999999998E-3</v>
      </c>
      <c r="V24" s="31"/>
      <c r="W24" s="86"/>
      <c r="X24" s="17"/>
      <c r="Y24" s="18"/>
      <c r="Z24" s="18"/>
    </row>
    <row r="25" spans="1:26" x14ac:dyDescent="0.2">
      <c r="A25" s="2"/>
      <c r="B25" s="3" t="s">
        <v>29</v>
      </c>
      <c r="C25" s="102">
        <v>1.18E-2</v>
      </c>
      <c r="D25" s="106">
        <v>8.6E-3</v>
      </c>
      <c r="E25" s="109"/>
      <c r="F25" s="89">
        <v>5358500178.9455442</v>
      </c>
      <c r="G25" s="56"/>
      <c r="H25" s="61"/>
      <c r="I25" s="116">
        <f t="shared" ref="I25:I41" si="9">C25*F25</f>
        <v>63230302.111557424</v>
      </c>
      <c r="J25" s="117">
        <f t="shared" si="7"/>
        <v>46083101.538931683</v>
      </c>
      <c r="K25" s="118"/>
      <c r="L25" s="135">
        <f t="shared" si="3"/>
        <v>0.15762792052801244</v>
      </c>
      <c r="M25" s="134">
        <f t="shared" si="4"/>
        <v>0.16410373980431553</v>
      </c>
      <c r="N25" s="118"/>
      <c r="O25" s="95">
        <f t="shared" si="5"/>
        <v>64418908.016258106</v>
      </c>
      <c r="P25" s="66">
        <f t="shared" si="6"/>
        <v>46177250.085412294</v>
      </c>
      <c r="R25" s="7"/>
      <c r="S25" s="100"/>
      <c r="T25" s="68">
        <f t="shared" si="8"/>
        <v>1.2E-2</v>
      </c>
      <c r="U25" s="69">
        <f>ROUND((P25/$F25),4)</f>
        <v>8.6E-3</v>
      </c>
      <c r="V25" s="31"/>
      <c r="W25" s="86"/>
      <c r="X25" s="17"/>
      <c r="Y25" s="18"/>
      <c r="Z25" s="18"/>
    </row>
    <row r="26" spans="1:26" x14ac:dyDescent="0.2">
      <c r="A26" s="2"/>
      <c r="B26" s="3" t="s">
        <v>30</v>
      </c>
      <c r="C26" s="102">
        <v>1.01E-2</v>
      </c>
      <c r="D26" s="106">
        <v>7.7999999999999996E-3</v>
      </c>
      <c r="E26" s="109"/>
      <c r="F26" s="89">
        <v>2195850053.913743</v>
      </c>
      <c r="G26" s="56"/>
      <c r="H26" s="61"/>
      <c r="I26" s="116">
        <f t="shared" si="9"/>
        <v>22178085.544528805</v>
      </c>
      <c r="J26" s="117">
        <f t="shared" si="7"/>
        <v>17127630.420527194</v>
      </c>
      <c r="K26" s="118"/>
      <c r="L26" s="135">
        <f t="shared" si="3"/>
        <v>5.5288135418183608E-2</v>
      </c>
      <c r="M26" s="134">
        <f t="shared" si="4"/>
        <v>6.0992166588877406E-2</v>
      </c>
      <c r="N26" s="118"/>
      <c r="O26" s="95">
        <f t="shared" si="5"/>
        <v>22594990.138574153</v>
      </c>
      <c r="P26" s="66">
        <f t="shared" si="6"/>
        <v>17162622.455674555</v>
      </c>
      <c r="R26" s="7"/>
      <c r="S26" s="100"/>
      <c r="T26" s="68">
        <f t="shared" si="8"/>
        <v>1.03E-2</v>
      </c>
      <c r="U26" s="69">
        <f>ROUND((P26/$F26),4)</f>
        <v>7.7999999999999996E-3</v>
      </c>
      <c r="V26" s="31"/>
      <c r="W26" s="86"/>
      <c r="X26" s="17"/>
      <c r="Y26" s="18"/>
      <c r="Z26" s="18"/>
    </row>
    <row r="27" spans="1:26" x14ac:dyDescent="0.2">
      <c r="A27" s="2"/>
      <c r="B27" s="3" t="s">
        <v>31</v>
      </c>
      <c r="C27" s="102">
        <v>3.0836000000000001</v>
      </c>
      <c r="D27" s="106">
        <v>2.3487</v>
      </c>
      <c r="E27" s="109"/>
      <c r="F27" s="89"/>
      <c r="G27" s="56">
        <v>7406962.3714283425</v>
      </c>
      <c r="H27" s="61"/>
      <c r="I27" s="116">
        <f>C27*G27</f>
        <v>22840109.16853644</v>
      </c>
      <c r="J27" s="117">
        <f>D27*G27</f>
        <v>17396732.521773748</v>
      </c>
      <c r="K27" s="118"/>
      <c r="L27" s="135">
        <f t="shared" si="3"/>
        <v>5.6938505631639671E-2</v>
      </c>
      <c r="M27" s="134">
        <f t="shared" si="4"/>
        <v>6.195044977141128E-2</v>
      </c>
      <c r="N27" s="118"/>
      <c r="O27" s="95">
        <f t="shared" si="5"/>
        <v>23269458.510784298</v>
      </c>
      <c r="P27" s="66">
        <f t="shared" si="6"/>
        <v>17432274.337010585</v>
      </c>
      <c r="R27" s="7"/>
      <c r="S27" s="100"/>
      <c r="T27" s="68"/>
      <c r="U27" s="69"/>
      <c r="V27" s="68">
        <f>ROUND((O27/$G27),4)</f>
        <v>3.1415999999999999</v>
      </c>
      <c r="W27" s="90">
        <f>ROUND((P27/$G27),4)</f>
        <v>2.3534999999999999</v>
      </c>
      <c r="X27" s="17"/>
      <c r="Y27" s="18"/>
      <c r="Z27" s="18"/>
    </row>
    <row r="28" spans="1:26" x14ac:dyDescent="0.2">
      <c r="A28" s="2"/>
      <c r="B28" s="3" t="s">
        <v>48</v>
      </c>
      <c r="C28" s="102">
        <v>0.52421200000000001</v>
      </c>
      <c r="D28" s="106">
        <v>0.39927900000000005</v>
      </c>
      <c r="E28" s="109"/>
      <c r="F28" s="89"/>
      <c r="G28" s="56">
        <v>47743.415789990839</v>
      </c>
      <c r="H28" s="61"/>
      <c r="I28" s="116">
        <f>C28*G28</f>
        <v>25027.671478102679</v>
      </c>
      <c r="J28" s="117">
        <f>D28*G28</f>
        <v>19062.943313211756</v>
      </c>
      <c r="K28" s="118"/>
      <c r="L28" s="135">
        <f t="shared" si="3"/>
        <v>6.2391917783206075E-5</v>
      </c>
      <c r="M28" s="134">
        <f t="shared" si="4"/>
        <v>6.788389203215596E-5</v>
      </c>
      <c r="N28" s="118"/>
      <c r="O28" s="95">
        <f t="shared" si="5"/>
        <v>25498.142709559026</v>
      </c>
      <c r="P28" s="66">
        <f t="shared" si="6"/>
        <v>19101.889224937444</v>
      </c>
      <c r="R28" s="7"/>
      <c r="S28" s="100"/>
      <c r="T28" s="68"/>
      <c r="U28" s="69"/>
      <c r="V28" s="68">
        <f>ROUND((O28/$G28),4)</f>
        <v>0.53410000000000002</v>
      </c>
      <c r="W28" s="90">
        <f>ROUND((P28/$G28),4)</f>
        <v>0.40010000000000001</v>
      </c>
      <c r="X28" s="17"/>
      <c r="Y28" s="18"/>
      <c r="Z28" s="18"/>
    </row>
    <row r="29" spans="1:26" x14ac:dyDescent="0.2">
      <c r="A29" s="2"/>
      <c r="B29" s="3" t="s">
        <v>32</v>
      </c>
      <c r="C29" s="102">
        <v>1.0800000000000001E-2</v>
      </c>
      <c r="D29" s="106">
        <v>8.3000000000000001E-3</v>
      </c>
      <c r="E29" s="109"/>
      <c r="F29" s="89">
        <v>586475227.60225427</v>
      </c>
      <c r="G29" s="56"/>
      <c r="H29" s="61"/>
      <c r="I29" s="116">
        <f t="shared" si="9"/>
        <v>6333932.4581043469</v>
      </c>
      <c r="J29" s="117">
        <f t="shared" si="7"/>
        <v>4867744.3890987104</v>
      </c>
      <c r="K29" s="118"/>
      <c r="L29" s="135">
        <f t="shared" si="3"/>
        <v>1.5789970453950735E-2</v>
      </c>
      <c r="M29" s="134">
        <f t="shared" si="4"/>
        <v>1.733422951117387E-2</v>
      </c>
      <c r="N29" s="118"/>
      <c r="O29" s="95">
        <f t="shared" si="5"/>
        <v>6452997.9894756107</v>
      </c>
      <c r="P29" s="66">
        <f t="shared" si="6"/>
        <v>4877689.272224375</v>
      </c>
      <c r="R29" s="7"/>
      <c r="S29" s="100"/>
      <c r="T29" s="68">
        <f t="shared" si="8"/>
        <v>1.0999999999999999E-2</v>
      </c>
      <c r="U29" s="69">
        <f>ROUND((P29/$F29),4)</f>
        <v>8.3000000000000001E-3</v>
      </c>
      <c r="V29" s="68"/>
      <c r="W29" s="90"/>
      <c r="X29" s="17"/>
      <c r="Y29" s="18"/>
      <c r="Z29" s="18"/>
    </row>
    <row r="30" spans="1:26" x14ac:dyDescent="0.2">
      <c r="A30" s="2"/>
      <c r="B30" s="3" t="s">
        <v>33</v>
      </c>
      <c r="C30" s="102">
        <v>3.9828000000000001</v>
      </c>
      <c r="D30" s="106">
        <v>2.9815</v>
      </c>
      <c r="E30" s="109"/>
      <c r="F30" s="89"/>
      <c r="G30" s="56">
        <v>2396428.4882394182</v>
      </c>
      <c r="H30" s="61"/>
      <c r="I30" s="116">
        <f>C30*G30</f>
        <v>9544495.3829599544</v>
      </c>
      <c r="J30" s="117">
        <f>D30*G30</f>
        <v>7144951.5376858255</v>
      </c>
      <c r="K30" s="118"/>
      <c r="L30" s="135">
        <f t="shared" si="3"/>
        <v>2.3793638642605825E-2</v>
      </c>
      <c r="M30" s="134">
        <f t="shared" si="4"/>
        <v>2.5443453867016359E-2</v>
      </c>
      <c r="N30" s="118"/>
      <c r="O30" s="95">
        <f t="shared" si="5"/>
        <v>9723913.2125562634</v>
      </c>
      <c r="P30" s="66">
        <f t="shared" si="6"/>
        <v>7159548.7930675894</v>
      </c>
      <c r="R30" s="7"/>
      <c r="S30" s="100"/>
      <c r="T30" s="68"/>
      <c r="U30" s="69"/>
      <c r="V30" s="68">
        <f>ROUND((O30/$G30),4)</f>
        <v>4.0576999999999996</v>
      </c>
      <c r="W30" s="90">
        <f>ROUND((P30/$G30),4)</f>
        <v>2.9876</v>
      </c>
      <c r="X30" s="17"/>
      <c r="Y30" s="18"/>
      <c r="Z30" s="18"/>
    </row>
    <row r="31" spans="1:26" x14ac:dyDescent="0.2">
      <c r="A31" s="2"/>
      <c r="B31" s="3" t="s">
        <v>50</v>
      </c>
      <c r="C31" s="102">
        <v>0.67707600000000012</v>
      </c>
      <c r="D31" s="106">
        <v>0.50685500000000006</v>
      </c>
      <c r="E31" s="109"/>
      <c r="F31" s="89"/>
      <c r="G31" s="56">
        <v>33409.922052003538</v>
      </c>
      <c r="H31" s="61"/>
      <c r="I31" s="116">
        <f>C31*G31</f>
        <v>22621.05638328235</v>
      </c>
      <c r="J31" s="117">
        <f>D31*G31</f>
        <v>16933.986041668257</v>
      </c>
      <c r="K31" s="118"/>
      <c r="L31" s="135">
        <f t="shared" si="3"/>
        <v>5.6392425131113959E-5</v>
      </c>
      <c r="M31" s="134">
        <f t="shared" si="4"/>
        <v>6.0302591328063223E-5</v>
      </c>
      <c r="N31" s="118"/>
      <c r="O31" s="95">
        <f t="shared" si="5"/>
        <v>23046.287961969079</v>
      </c>
      <c r="P31" s="66">
        <f t="shared" si="6"/>
        <v>16968.582458113862</v>
      </c>
      <c r="R31" s="7"/>
      <c r="S31" s="100"/>
      <c r="T31" s="68"/>
      <c r="U31" s="69"/>
      <c r="V31" s="68">
        <f>ROUND((O31/$G31),4)</f>
        <v>0.68979999999999997</v>
      </c>
      <c r="W31" s="90">
        <f>ROUND((P31/$G31),4)</f>
        <v>0.50790000000000002</v>
      </c>
      <c r="X31" s="17"/>
      <c r="Y31" s="18"/>
      <c r="Z31" s="18"/>
    </row>
    <row r="32" spans="1:26" x14ac:dyDescent="0.2">
      <c r="A32" s="2"/>
      <c r="B32" s="3" t="s">
        <v>34</v>
      </c>
      <c r="C32" s="102">
        <v>8.5000000000000006E-3</v>
      </c>
      <c r="D32" s="106">
        <v>6.1999999999999998E-3</v>
      </c>
      <c r="E32" s="109"/>
      <c r="F32" s="89">
        <v>35792087.191938139</v>
      </c>
      <c r="G32" s="56"/>
      <c r="H32" s="61"/>
      <c r="I32" s="116">
        <f t="shared" si="9"/>
        <v>304232.74113147421</v>
      </c>
      <c r="J32" s="117">
        <f t="shared" si="7"/>
        <v>221910.94059001646</v>
      </c>
      <c r="K32" s="118"/>
      <c r="L32" s="135">
        <f t="shared" si="3"/>
        <v>7.5842709491539715E-4</v>
      </c>
      <c r="M32" s="134">
        <f t="shared" si="4"/>
        <v>7.9023360056505439E-4</v>
      </c>
      <c r="N32" s="118"/>
      <c r="O32" s="95">
        <f t="shared" si="5"/>
        <v>309951.72112107079</v>
      </c>
      <c r="P32" s="66">
        <f t="shared" si="6"/>
        <v>222364.30834971566</v>
      </c>
      <c r="R32" s="7"/>
      <c r="S32" s="100"/>
      <c r="T32" s="68">
        <f t="shared" si="8"/>
        <v>8.6999999999999994E-3</v>
      </c>
      <c r="U32" s="69">
        <f>ROUND((P32/$F32),4)</f>
        <v>6.1999999999999998E-3</v>
      </c>
      <c r="V32" s="68"/>
      <c r="W32" s="90"/>
      <c r="X32" s="17"/>
      <c r="Y32" s="18"/>
      <c r="Z32" s="18"/>
    </row>
    <row r="33" spans="1:26" x14ac:dyDescent="0.2">
      <c r="A33" s="36"/>
      <c r="B33" s="3" t="s">
        <v>35</v>
      </c>
      <c r="C33" s="102">
        <v>1.6922999999999999</v>
      </c>
      <c r="D33" s="106">
        <v>1.0078</v>
      </c>
      <c r="E33" s="109"/>
      <c r="F33" s="89"/>
      <c r="G33" s="56">
        <v>224270.04355807469</v>
      </c>
      <c r="H33" s="61"/>
      <c r="I33" s="116">
        <f>C33*G33</f>
        <v>379532.19471332978</v>
      </c>
      <c r="J33" s="117">
        <f>D33*G33</f>
        <v>226019.34989782766</v>
      </c>
      <c r="K33" s="118"/>
      <c r="L33" s="135">
        <f t="shared" si="3"/>
        <v>9.4614241318261743E-4</v>
      </c>
      <c r="M33" s="134">
        <f t="shared" si="4"/>
        <v>8.0486380794137652E-4</v>
      </c>
      <c r="N33" s="118"/>
      <c r="O33" s="95">
        <f t="shared" si="5"/>
        <v>386666.65702958393</v>
      </c>
      <c r="P33" s="66">
        <f t="shared" si="6"/>
        <v>226481.11120639317</v>
      </c>
      <c r="R33" s="7"/>
      <c r="S33" s="100"/>
      <c r="T33" s="68"/>
      <c r="U33" s="69"/>
      <c r="V33" s="68">
        <f>ROUND((O33/$G33),4)</f>
        <v>1.7241</v>
      </c>
      <c r="W33" s="90">
        <f>ROUND((P33/$G33),4)</f>
        <v>1.0099</v>
      </c>
      <c r="X33" s="17"/>
      <c r="Y33" s="18"/>
      <c r="Z33" s="18"/>
    </row>
    <row r="34" spans="1:26" x14ac:dyDescent="0.2">
      <c r="A34" s="36"/>
      <c r="B34" s="3" t="s">
        <v>36</v>
      </c>
      <c r="C34" s="102">
        <v>7.4000000000000003E-3</v>
      </c>
      <c r="D34" s="106">
        <v>5.7000000000000002E-3</v>
      </c>
      <c r="E34" s="109"/>
      <c r="F34" s="89">
        <v>91425235.739970684</v>
      </c>
      <c r="G34" s="56"/>
      <c r="H34" s="61"/>
      <c r="I34" s="116">
        <f t="shared" si="9"/>
        <v>676546.74447578308</v>
      </c>
      <c r="J34" s="117">
        <f t="shared" si="7"/>
        <v>521123.84371783293</v>
      </c>
      <c r="K34" s="118"/>
      <c r="L34" s="135">
        <f t="shared" si="3"/>
        <v>1.6865751532163216E-3</v>
      </c>
      <c r="M34" s="134">
        <f t="shared" si="4"/>
        <v>1.8557425346696526E-3</v>
      </c>
      <c r="N34" s="118"/>
      <c r="O34" s="95">
        <f t="shared" si="5"/>
        <v>689264.49891369755</v>
      </c>
      <c r="P34" s="66">
        <f t="shared" si="6"/>
        <v>522188.50843839167</v>
      </c>
      <c r="Q34" s="86"/>
      <c r="R34" s="7"/>
      <c r="S34" s="100"/>
      <c r="T34" s="68">
        <f t="shared" si="8"/>
        <v>7.4999999999999997E-3</v>
      </c>
      <c r="U34" s="69">
        <f>ROUND((P34/$F34),4)</f>
        <v>5.7000000000000002E-3</v>
      </c>
      <c r="V34" s="68"/>
      <c r="W34" s="90"/>
      <c r="X34" s="17"/>
      <c r="Y34" s="18"/>
      <c r="Z34" s="18"/>
    </row>
    <row r="35" spans="1:26" x14ac:dyDescent="0.2">
      <c r="A35" s="36"/>
      <c r="B35" s="3" t="s">
        <v>37</v>
      </c>
      <c r="C35" s="102">
        <v>7.4000000000000003E-3</v>
      </c>
      <c r="D35" s="106">
        <v>5.7000000000000002E-3</v>
      </c>
      <c r="E35" s="109"/>
      <c r="F35" s="89">
        <v>12485617.699860625</v>
      </c>
      <c r="G35" s="56"/>
      <c r="H35" s="61"/>
      <c r="I35" s="116">
        <f t="shared" si="9"/>
        <v>92393.570978968623</v>
      </c>
      <c r="J35" s="117">
        <f t="shared" si="7"/>
        <v>71168.020889205567</v>
      </c>
      <c r="K35" s="118"/>
      <c r="L35" s="135">
        <f t="shared" si="3"/>
        <v>2.3032954101464154E-4</v>
      </c>
      <c r="M35" s="134">
        <f t="shared" si="4"/>
        <v>2.534321257114985E-4</v>
      </c>
      <c r="N35" s="118"/>
      <c r="O35" s="95">
        <f t="shared" si="5"/>
        <v>94130.389250502863</v>
      </c>
      <c r="P35" s="66">
        <f t="shared" si="6"/>
        <v>71313.418345081242</v>
      </c>
      <c r="R35" s="7"/>
      <c r="S35" s="100"/>
      <c r="T35" s="68">
        <f t="shared" si="8"/>
        <v>7.4999999999999997E-3</v>
      </c>
      <c r="U35" s="69">
        <f>ROUND((P35/$F35),4)</f>
        <v>5.7000000000000002E-3</v>
      </c>
      <c r="V35" s="68"/>
      <c r="W35" s="90"/>
      <c r="X35" s="17"/>
      <c r="Y35" s="18"/>
      <c r="Z35" s="18"/>
    </row>
    <row r="36" spans="1:26" x14ac:dyDescent="0.2">
      <c r="A36" s="36"/>
      <c r="B36" s="3" t="s">
        <v>38</v>
      </c>
      <c r="C36" s="102">
        <v>1.41E-2</v>
      </c>
      <c r="D36" s="106">
        <v>1.01E-2</v>
      </c>
      <c r="E36" s="109"/>
      <c r="F36" s="89">
        <v>123206495.58779468</v>
      </c>
      <c r="G36" s="56"/>
      <c r="H36" s="61"/>
      <c r="I36" s="116">
        <f t="shared" si="9"/>
        <v>1737211.587787905</v>
      </c>
      <c r="J36" s="117">
        <f t="shared" si="7"/>
        <v>1244385.6054367262</v>
      </c>
      <c r="K36" s="118"/>
      <c r="L36" s="135">
        <f t="shared" si="3"/>
        <v>4.3307249998117935E-3</v>
      </c>
      <c r="M36" s="134">
        <f t="shared" si="4"/>
        <v>4.4313061576010887E-3</v>
      </c>
      <c r="N36" s="118"/>
      <c r="O36" s="95">
        <f t="shared" si="5"/>
        <v>1769867.7650004714</v>
      </c>
      <c r="P36" s="66">
        <f t="shared" si="6"/>
        <v>1246927.9060219915</v>
      </c>
      <c r="R36" s="7"/>
      <c r="S36" s="100"/>
      <c r="T36" s="68">
        <f t="shared" si="8"/>
        <v>1.44E-2</v>
      </c>
      <c r="U36" s="69">
        <f>ROUND((P36/$F36),4)</f>
        <v>1.01E-2</v>
      </c>
      <c r="V36" s="68"/>
      <c r="W36" s="90"/>
      <c r="X36" s="17"/>
      <c r="Y36" s="18"/>
      <c r="Z36" s="18"/>
    </row>
    <row r="37" spans="1:26" x14ac:dyDescent="0.2">
      <c r="A37" s="36"/>
      <c r="B37" s="3" t="s">
        <v>39</v>
      </c>
      <c r="C37" s="102">
        <v>1.09E-2</v>
      </c>
      <c r="D37" s="106">
        <v>8.2000000000000007E-3</v>
      </c>
      <c r="E37" s="109"/>
      <c r="F37" s="89">
        <v>42685254.588755839</v>
      </c>
      <c r="G37" s="56"/>
      <c r="H37" s="61"/>
      <c r="I37" s="116">
        <f t="shared" si="9"/>
        <v>465269.27501743863</v>
      </c>
      <c r="J37" s="117">
        <f t="shared" si="7"/>
        <v>350019.08762779791</v>
      </c>
      <c r="K37" s="118"/>
      <c r="L37" s="135">
        <f t="shared" si="3"/>
        <v>1.1598778727512924E-3</v>
      </c>
      <c r="M37" s="134">
        <f t="shared" si="4"/>
        <v>1.2464317583765576E-3</v>
      </c>
      <c r="N37" s="118"/>
      <c r="O37" s="95">
        <f t="shared" si="5"/>
        <v>474015.426610797</v>
      </c>
      <c r="P37" s="66">
        <f t="shared" si="6"/>
        <v>350734.18247254891</v>
      </c>
      <c r="R37" s="7"/>
      <c r="S37" s="100"/>
      <c r="T37" s="68">
        <f t="shared" si="8"/>
        <v>1.11E-2</v>
      </c>
      <c r="U37" s="69">
        <f>ROUND((P37/$F37),4)</f>
        <v>8.2000000000000007E-3</v>
      </c>
      <c r="V37" s="68"/>
      <c r="W37" s="90"/>
      <c r="X37" s="17"/>
      <c r="Y37" s="18"/>
      <c r="Z37" s="18"/>
    </row>
    <row r="38" spans="1:26" x14ac:dyDescent="0.2">
      <c r="A38" s="36"/>
      <c r="B38" s="3" t="s">
        <v>40</v>
      </c>
      <c r="C38" s="102">
        <v>3.6695000000000002</v>
      </c>
      <c r="D38" s="106">
        <v>2.7383999999999999</v>
      </c>
      <c r="E38" s="109"/>
      <c r="F38" s="89"/>
      <c r="G38" s="56">
        <v>336990.0299962103</v>
      </c>
      <c r="H38" s="61"/>
      <c r="I38" s="116">
        <f>C38*G38</f>
        <v>1236584.9150710937</v>
      </c>
      <c r="J38" s="117">
        <f>D38*G38</f>
        <v>922813.49814162229</v>
      </c>
      <c r="K38" s="118"/>
      <c r="L38" s="135">
        <f t="shared" si="3"/>
        <v>3.0827040550125292E-3</v>
      </c>
      <c r="M38" s="134">
        <f t="shared" si="4"/>
        <v>3.286175216722483E-3</v>
      </c>
      <c r="N38" s="118"/>
      <c r="O38" s="95">
        <f t="shared" si="5"/>
        <v>1259830.2908265991</v>
      </c>
      <c r="P38" s="66">
        <f t="shared" si="6"/>
        <v>924698.82153829793</v>
      </c>
      <c r="R38" s="7"/>
      <c r="S38" s="100"/>
      <c r="T38" s="68"/>
      <c r="U38" s="69"/>
      <c r="V38" s="68">
        <f>ROUND((O38/$G38),4)</f>
        <v>3.7385000000000002</v>
      </c>
      <c r="W38" s="90">
        <f>ROUND((P38/$G38),4)</f>
        <v>2.7440000000000002</v>
      </c>
      <c r="X38" s="17"/>
      <c r="Y38" s="18"/>
      <c r="Z38" s="18"/>
    </row>
    <row r="39" spans="1:26" x14ac:dyDescent="0.2">
      <c r="A39" s="36"/>
      <c r="B39" s="3" t="s">
        <v>51</v>
      </c>
      <c r="C39" s="102">
        <v>0.62381500000000012</v>
      </c>
      <c r="D39" s="106">
        <v>0.465528</v>
      </c>
      <c r="E39" s="109"/>
      <c r="F39" s="89"/>
      <c r="G39" s="56">
        <v>8071.9505513610384</v>
      </c>
      <c r="H39" s="61"/>
      <c r="I39" s="116">
        <f>C39*G39</f>
        <v>5035.403833197287</v>
      </c>
      <c r="J39" s="117">
        <f>D39*G39</f>
        <v>3757.7189962740013</v>
      </c>
      <c r="K39" s="118"/>
      <c r="L39" s="135">
        <f t="shared" si="3"/>
        <v>1.2552845846684521E-5</v>
      </c>
      <c r="M39" s="134">
        <f t="shared" si="4"/>
        <v>1.3381385363164469E-5</v>
      </c>
      <c r="N39" s="118"/>
      <c r="O39" s="95">
        <f t="shared" si="5"/>
        <v>5130.0595683245865</v>
      </c>
      <c r="P39" s="66">
        <f t="shared" si="6"/>
        <v>3765.3960789738912</v>
      </c>
      <c r="R39" s="7"/>
      <c r="S39" s="100"/>
      <c r="T39" s="68"/>
      <c r="U39" s="69"/>
      <c r="V39" s="68">
        <f>ROUND((O39/$G39),4)</f>
        <v>0.63549999999999995</v>
      </c>
      <c r="W39" s="90">
        <f>ROUND((P39/$G39),4)</f>
        <v>0.46650000000000003</v>
      </c>
      <c r="X39" s="17"/>
      <c r="Y39" s="18"/>
      <c r="Z39" s="18"/>
    </row>
    <row r="40" spans="1:26" x14ac:dyDescent="0.2">
      <c r="A40" s="36"/>
      <c r="B40" s="3" t="s">
        <v>41</v>
      </c>
      <c r="C40" s="102">
        <v>1.35E-2</v>
      </c>
      <c r="D40" s="106">
        <v>9.7999999999999997E-3</v>
      </c>
      <c r="E40" s="109"/>
      <c r="F40" s="89">
        <v>357623068.74825633</v>
      </c>
      <c r="G40" s="56"/>
      <c r="H40" s="61"/>
      <c r="I40" s="116">
        <f t="shared" si="9"/>
        <v>4827911.4281014604</v>
      </c>
      <c r="J40" s="117">
        <f t="shared" si="7"/>
        <v>3504706.0737329121</v>
      </c>
      <c r="K40" s="118"/>
      <c r="L40" s="135">
        <f t="shared" si="3"/>
        <v>1.2035584419040119E-2</v>
      </c>
      <c r="M40" s="134">
        <f t="shared" si="4"/>
        <v>1.2480396379757279E-2</v>
      </c>
      <c r="N40" s="118"/>
      <c r="O40" s="95">
        <f t="shared" si="5"/>
        <v>4918666.7121848557</v>
      </c>
      <c r="P40" s="66">
        <f t="shared" si="6"/>
        <v>3511866.2468042704</v>
      </c>
      <c r="R40" s="7"/>
      <c r="S40" s="100"/>
      <c r="T40" s="68">
        <f t="shared" si="8"/>
        <v>1.38E-2</v>
      </c>
      <c r="U40" s="69">
        <f>ROUND((P40/$F40),4)</f>
        <v>9.7999999999999997E-3</v>
      </c>
      <c r="V40" s="68"/>
      <c r="W40" s="90"/>
      <c r="X40" s="17"/>
      <c r="Y40" s="18"/>
      <c r="Z40" s="18"/>
    </row>
    <row r="41" spans="1:26" x14ac:dyDescent="0.2">
      <c r="A41" s="36"/>
      <c r="B41" s="3" t="s">
        <v>42</v>
      </c>
      <c r="C41" s="102">
        <v>1.0699999999999999E-2</v>
      </c>
      <c r="D41" s="106">
        <v>8.0999999999999996E-3</v>
      </c>
      <c r="E41" s="109"/>
      <c r="F41" s="89">
        <v>124866497.45385723</v>
      </c>
      <c r="G41" s="56"/>
      <c r="H41" s="61"/>
      <c r="I41" s="116">
        <f t="shared" si="9"/>
        <v>1336071.5227562722</v>
      </c>
      <c r="J41" s="117">
        <f t="shared" si="7"/>
        <v>1011418.6293762435</v>
      </c>
      <c r="K41" s="118"/>
      <c r="L41" s="135">
        <f t="shared" si="3"/>
        <v>3.3307159506718812E-3</v>
      </c>
      <c r="M41" s="134">
        <f t="shared" si="4"/>
        <v>3.6017015792258731E-3</v>
      </c>
      <c r="N41" s="118"/>
      <c r="O41" s="95">
        <f t="shared" si="5"/>
        <v>1361187.051988581</v>
      </c>
      <c r="P41" s="66">
        <f t="shared" si="6"/>
        <v>1013484.9745365999</v>
      </c>
      <c r="S41" s="17"/>
      <c r="T41" s="68">
        <f t="shared" si="8"/>
        <v>1.09E-2</v>
      </c>
      <c r="U41" s="69">
        <f>ROUND((P41/$F41),4)</f>
        <v>8.0999999999999996E-3</v>
      </c>
      <c r="V41" s="68"/>
      <c r="W41" s="90"/>
      <c r="X41" s="17"/>
      <c r="Y41" s="18"/>
      <c r="Z41" s="18"/>
    </row>
    <row r="42" spans="1:26" x14ac:dyDescent="0.2">
      <c r="A42" s="36"/>
      <c r="B42" s="3" t="s">
        <v>43</v>
      </c>
      <c r="C42" s="102">
        <v>3.1602999999999999</v>
      </c>
      <c r="D42" s="106">
        <v>2.4176000000000002</v>
      </c>
      <c r="E42" s="109"/>
      <c r="F42" s="89"/>
      <c r="G42" s="56">
        <v>676813.31412026472</v>
      </c>
      <c r="H42" s="61"/>
      <c r="I42" s="116">
        <f>C42*G42</f>
        <v>2138933.1166142724</v>
      </c>
      <c r="J42" s="117">
        <f>D42*G42</f>
        <v>1636263.8682171521</v>
      </c>
      <c r="K42" s="118"/>
      <c r="L42" s="135">
        <f t="shared" si="3"/>
        <v>5.3321835901647885E-3</v>
      </c>
      <c r="M42" s="134">
        <f t="shared" si="4"/>
        <v>5.8268000875388833E-3</v>
      </c>
      <c r="N42" s="118"/>
      <c r="O42" s="95">
        <f t="shared" si="5"/>
        <v>2179140.8721882068</v>
      </c>
      <c r="P42" s="66">
        <f t="shared" si="6"/>
        <v>1639606.7826414611</v>
      </c>
      <c r="S42" s="17"/>
      <c r="T42" s="31"/>
      <c r="U42" s="32"/>
      <c r="V42" s="68">
        <f>ROUND((O42/$G42),4)</f>
        <v>3.2197</v>
      </c>
      <c r="W42" s="90">
        <f>ROUND((P42/$G42),4)</f>
        <v>2.4224999999999999</v>
      </c>
      <c r="X42" s="17"/>
      <c r="Y42" s="18"/>
      <c r="Z42" s="18"/>
    </row>
    <row r="43" spans="1:26" ht="13.5" thickBot="1" x14ac:dyDescent="0.25">
      <c r="B43" s="51" t="s">
        <v>52</v>
      </c>
      <c r="C43" s="105">
        <v>0.53725100000000003</v>
      </c>
      <c r="D43" s="112">
        <v>0.41099200000000008</v>
      </c>
      <c r="E43" s="113"/>
      <c r="F43" s="91"/>
      <c r="G43" s="101">
        <v>4152.6539842964739</v>
      </c>
      <c r="H43" s="38"/>
      <c r="I43" s="131">
        <f>C43*G43</f>
        <v>2231.0175057172651</v>
      </c>
      <c r="J43" s="132">
        <f>D43*G43</f>
        <v>1706.7075663139767</v>
      </c>
      <c r="K43" s="133"/>
      <c r="L43" s="141">
        <f t="shared" si="3"/>
        <v>5.5617423663001311E-6</v>
      </c>
      <c r="M43" s="142">
        <f t="shared" si="4"/>
        <v>6.0776528712554686E-6</v>
      </c>
      <c r="N43" s="133"/>
      <c r="O43" s="144">
        <f t="shared" si="5"/>
        <v>2272.9562675486973</v>
      </c>
      <c r="P43" s="67">
        <f t="shared" si="6"/>
        <v>1710.1943983905935</v>
      </c>
      <c r="Q43" s="37"/>
      <c r="R43" s="37"/>
      <c r="S43" s="38"/>
      <c r="T43" s="51"/>
      <c r="U43" s="38"/>
      <c r="V43" s="73">
        <f>ROUND((O43/$G43),4)</f>
        <v>0.5474</v>
      </c>
      <c r="W43" s="74">
        <f>ROUND((P43/$G43),4)</f>
        <v>0.4118</v>
      </c>
      <c r="X43" s="38"/>
    </row>
    <row r="44" spans="1:26" x14ac:dyDescent="0.2">
      <c r="B44" s="6" t="s">
        <v>57</v>
      </c>
      <c r="F44" s="39"/>
      <c r="I44" s="129">
        <f>SUM(I16:I43)</f>
        <v>401136435.09190756</v>
      </c>
      <c r="J44" s="129">
        <f t="shared" ref="J44:K44" si="10">SUM(J16:J43)</f>
        <v>194887107.7271044</v>
      </c>
      <c r="K44" s="129">
        <f t="shared" si="10"/>
        <v>85929780.382107407</v>
      </c>
      <c r="O44" s="129">
        <f>SUM(O16:O43)</f>
        <v>408677014.8364042</v>
      </c>
      <c r="P44" s="129">
        <f>SUM(P16:P43)</f>
        <v>195285265.34470356</v>
      </c>
      <c r="Q44" s="129">
        <f>SUM(Q16:Q43)</f>
        <v>86105336.359292209</v>
      </c>
      <c r="R44" s="84">
        <f>SUM(O44:Q44)</f>
        <v>690067616.54040003</v>
      </c>
      <c r="T44" s="75"/>
      <c r="U44" s="75"/>
    </row>
    <row r="45" spans="1:26" x14ac:dyDescent="0.2">
      <c r="H45" s="40"/>
      <c r="I45" s="40"/>
      <c r="J45" s="40"/>
      <c r="K45" s="40"/>
      <c r="L45" s="40"/>
      <c r="M45" s="40"/>
      <c r="N45" s="40"/>
    </row>
  </sheetData>
  <mergeCells count="9">
    <mergeCell ref="O12:S12"/>
    <mergeCell ref="T12:X12"/>
    <mergeCell ref="T13:U13"/>
    <mergeCell ref="V13:X13"/>
    <mergeCell ref="B12:B13"/>
    <mergeCell ref="C12:E12"/>
    <mergeCell ref="I12:K12"/>
    <mergeCell ref="L12:N12"/>
    <mergeCell ref="F12:H12"/>
  </mergeCells>
  <pageMargins left="0.75" right="0.75" top="1" bottom="1" header="0.5" footer="0.5"/>
  <pageSetup paperSize="17" orientation="landscape" r:id="rId1"/>
  <headerFooter alignWithMargins="0"/>
  <ignoredErrors>
    <ignoredError sqref="I29:J29 I32:J32 I33:J3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EB-2025-0030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Uri.Akselrud@HydroOne.com</DisplayName>
        <AccountId>70</AccountId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MDReview xmlns="7e651a3a-8d05-4ee0-9344-b668032e30e0">false</MDReview>
    <MatchingIR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JeffSmithApproval xmlns="7e651a3a-8d05-4ee0-9344-b668032e30e0">No</JeffSmithApproval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4C6F6-2B0E-439D-B58D-99D0B050A138}">
  <ds:schemaRefs>
    <ds:schemaRef ds:uri="7e651a3a-8d05-4ee0-9344-b668032e30e0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1f5e108a-442b-424d-88d6-fdac133e65d6"/>
  </ds:schemaRefs>
</ds:datastoreItem>
</file>

<file path=customXml/itemProps2.xml><?xml version="1.0" encoding="utf-8"?>
<ds:datastoreItem xmlns:ds="http://schemas.openxmlformats.org/officeDocument/2006/customXml" ds:itemID="{AEE30962-8488-4232-9091-8D5C0F952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6E995-CBF3-4A5F-ACC0-51537F10B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Muhammad Qureshi</cp:lastModifiedBy>
  <cp:revision/>
  <dcterms:created xsi:type="dcterms:W3CDTF">2022-10-01T02:51:43Z</dcterms:created>
  <dcterms:modified xsi:type="dcterms:W3CDTF">2025-08-27T13:21:17Z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