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R:\ORPC Files\Management\Accounting\Rate Applications\2025 Deferral Account Request\5 - Interrogatories\"/>
    </mc:Choice>
  </mc:AlternateContent>
  <xr:revisionPtr revIDLastSave="0" documentId="13_ncr:1_{F04D0824-2838-4B14-9E60-AD0CB34411B1}" xr6:coauthVersionLast="47" xr6:coauthVersionMax="47" xr10:uidLastSave="{00000000-0000-0000-0000-000000000000}"/>
  <bookViews>
    <workbookView xWindow="-120" yWindow="-120" windowWidth="29040" windowHeight="15720" xr2:uid="{E5D67B73-A4A7-4550-8269-5591C8F1C840}"/>
  </bookViews>
  <sheets>
    <sheet name="Appendix 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" l="1"/>
  <c r="H29" i="1"/>
  <c r="H31" i="1" s="1"/>
  <c r="F29" i="1"/>
  <c r="G16" i="1"/>
  <c r="E16" i="1"/>
  <c r="H16" i="1"/>
  <c r="H19" i="1" s="1"/>
  <c r="D16" i="1"/>
  <c r="D19" i="1" s="1"/>
  <c r="F16" i="1"/>
  <c r="I14" i="1"/>
  <c r="G14" i="1"/>
  <c r="E14" i="1"/>
  <c r="I30" i="1"/>
  <c r="I29" i="1"/>
  <c r="G30" i="1"/>
  <c r="G29" i="1"/>
  <c r="G31" i="1" s="1"/>
  <c r="I24" i="1"/>
  <c r="I25" i="1" s="1"/>
  <c r="I23" i="1"/>
  <c r="G24" i="1"/>
  <c r="G25" i="1" s="1"/>
  <c r="G23" i="1"/>
  <c r="I15" i="1"/>
  <c r="I13" i="1"/>
  <c r="I12" i="1"/>
  <c r="I11" i="1"/>
  <c r="I18" i="1"/>
  <c r="I17" i="1"/>
  <c r="G18" i="1"/>
  <c r="G17" i="1"/>
  <c r="G15" i="1"/>
  <c r="G13" i="1"/>
  <c r="G12" i="1"/>
  <c r="G11" i="1"/>
  <c r="E11" i="1"/>
  <c r="E18" i="1"/>
  <c r="E17" i="1"/>
  <c r="E30" i="1"/>
  <c r="E29" i="1"/>
  <c r="E31" i="1" s="1"/>
  <c r="E24" i="1"/>
  <c r="E25" i="1" s="1"/>
  <c r="E23" i="1"/>
  <c r="E15" i="1"/>
  <c r="E13" i="1"/>
  <c r="E12" i="1"/>
  <c r="F31" i="1"/>
  <c r="D31" i="1"/>
  <c r="F19" i="1"/>
  <c r="H25" i="1"/>
  <c r="H26" i="1" s="1"/>
  <c r="H28" i="1" s="1"/>
  <c r="F25" i="1"/>
  <c r="F26" i="1" s="1"/>
  <c r="F28" i="1" s="1"/>
  <c r="D25" i="1"/>
  <c r="D26" i="1" s="1"/>
  <c r="D28" i="1" s="1"/>
  <c r="D32" i="1" s="1"/>
  <c r="I31" i="1" l="1"/>
  <c r="I26" i="1"/>
  <c r="I28" i="1" s="1"/>
  <c r="I32" i="1" s="1"/>
  <c r="I16" i="1"/>
  <c r="H32" i="1"/>
  <c r="H33" i="1" s="1"/>
  <c r="G26" i="1"/>
  <c r="G28" i="1" s="1"/>
  <c r="G32" i="1" s="1"/>
  <c r="E26" i="1"/>
  <c r="E28" i="1" s="1"/>
  <c r="F32" i="1"/>
  <c r="F33" i="1" s="1"/>
  <c r="G19" i="1"/>
  <c r="I19" i="1"/>
  <c r="D35" i="1"/>
  <c r="D39" i="1" s="1"/>
  <c r="D41" i="1" s="1"/>
  <c r="D42" i="1" s="1" a="1"/>
  <c r="D42" i="1" s="1"/>
  <c r="D33" i="1"/>
  <c r="D34" i="1"/>
  <c r="E19" i="1"/>
  <c r="E32" i="1"/>
  <c r="E34" i="1" s="1"/>
  <c r="E35" i="1"/>
  <c r="H35" i="1" l="1"/>
  <c r="H39" i="1" s="1"/>
  <c r="H41" i="1" s="1"/>
  <c r="H42" i="1" s="1" a="1"/>
  <c r="H42" i="1" s="1"/>
  <c r="I35" i="1"/>
  <c r="I39" i="1" s="1"/>
  <c r="I41" i="1" s="1"/>
  <c r="I42" i="1" s="1" a="1"/>
  <c r="I42" i="1" s="1"/>
  <c r="I34" i="1"/>
  <c r="I33" i="1"/>
  <c r="H34" i="1"/>
  <c r="G33" i="1"/>
  <c r="G35" i="1"/>
  <c r="F34" i="1"/>
  <c r="G34" i="1"/>
  <c r="F35" i="1"/>
  <c r="F39" i="1" s="1"/>
  <c r="F41" i="1" s="1"/>
  <c r="F42" i="1" s="1" a="1"/>
  <c r="F42" i="1" s="1"/>
  <c r="E33" i="1"/>
  <c r="G39" i="1"/>
  <c r="G41" i="1" s="1"/>
  <c r="G42" i="1" s="1" a="1"/>
  <c r="G42" i="1" s="1"/>
  <c r="E41" i="1"/>
  <c r="E42" i="1" s="1" a="1"/>
  <c r="E4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<sst xmlns="http://schemas.openxmlformats.org/spreadsheetml/2006/main" count="66" uniqueCount="62">
  <si>
    <t>Ottawa River Power Corporation</t>
  </si>
  <si>
    <t>EB-2025-0209</t>
  </si>
  <si>
    <t>Appendix B</t>
  </si>
  <si>
    <t>A</t>
  </si>
  <si>
    <t>B</t>
  </si>
  <si>
    <t>E</t>
  </si>
  <si>
    <t>G</t>
  </si>
  <si>
    <t>As filed</t>
  </si>
  <si>
    <t>Recalculated</t>
  </si>
  <si>
    <t>J</t>
  </si>
  <si>
    <t>K</t>
  </si>
  <si>
    <t>L=H+I+J-K</t>
  </si>
  <si>
    <t>Regulated Net Income</t>
  </si>
  <si>
    <t>Deemed Equity</t>
  </si>
  <si>
    <t>M</t>
  </si>
  <si>
    <t>N1</t>
  </si>
  <si>
    <t>Non-recoverable donations (Appendix 2)</t>
  </si>
  <si>
    <t>Interest adjustment for deemed debt (Appendix 4)</t>
  </si>
  <si>
    <t>Non-rate regulated items and other adjustments (Appendix 1)</t>
  </si>
  <si>
    <t>Regulated net income (loss), as per RRR 2.1.7</t>
  </si>
  <si>
    <t>Adjusted regulated net income before tax adjustments</t>
  </si>
  <si>
    <t>Current income tax expense (Does not include future income tax)</t>
  </si>
  <si>
    <t>Current income tax expense for regulated ROE purposes (Appendix 6)</t>
  </si>
  <si>
    <t>Adjusted regulated net income</t>
  </si>
  <si>
    <t>Cost of power</t>
  </si>
  <si>
    <t>Operating expenses before any applicable adjustments</t>
  </si>
  <si>
    <t>Adjusted operating expenses</t>
  </si>
  <si>
    <t>Total Cost of Power and Operating Expenses</t>
  </si>
  <si>
    <t>Working capital allowance % as approved in the last CoS Decision and Order</t>
  </si>
  <si>
    <t>Total working capital allowance ($)</t>
  </si>
  <si>
    <t>Opening balance - regulated PP&amp;E (NBV) (Appendix 5)</t>
  </si>
  <si>
    <t>Adjusted closing balance - regulated PP&amp;E (NBV) (Appendix 5)</t>
  </si>
  <si>
    <t>Average regulated PP&amp;E</t>
  </si>
  <si>
    <t>Total rate base</t>
  </si>
  <si>
    <t>Regulated deemed short-term debt % and $</t>
  </si>
  <si>
    <t>Regulated deemed long-term debt % and $</t>
  </si>
  <si>
    <t>Regulated deemed equity % and $</t>
  </si>
  <si>
    <t>Regulated Rate of Return on Deemed Equity (ROE)</t>
  </si>
  <si>
    <t>Achieved ROE %</t>
  </si>
  <si>
    <t>Deemed ROE % from the distributor's last CoS Decision and Order</t>
  </si>
  <si>
    <t>Difference - maximum deadband 3%</t>
  </si>
  <si>
    <t>ROE status for the year (Over-earning/Under-earning/Within 300 basis points deadband)</t>
  </si>
  <si>
    <t>N=N1</t>
  </si>
  <si>
    <t>O=M+N</t>
  </si>
  <si>
    <t>% P</t>
  </si>
  <si>
    <t>Q=O*P</t>
  </si>
  <si>
    <t>R</t>
  </si>
  <si>
    <t>S</t>
  </si>
  <si>
    <t>T=(R+S)/2</t>
  </si>
  <si>
    <t>U=Q+T</t>
  </si>
  <si>
    <t>Regulated deemed</t>
  </si>
  <si>
    <t>V1=V*U</t>
  </si>
  <si>
    <t>W1=W*U</t>
  </si>
  <si>
    <t>X1=X*U</t>
  </si>
  <si>
    <t>% Y=L/X1</t>
  </si>
  <si>
    <t>% Z</t>
  </si>
  <si>
    <t>% Z1=Y-Z</t>
  </si>
  <si>
    <t>Z2</t>
  </si>
  <si>
    <t>Lost distribution revenue as calculated in Appendix L of initial application</t>
  </si>
  <si>
    <t>F</t>
  </si>
  <si>
    <t>Net interest/carrying charges from DVAs (Appendix 3)</t>
  </si>
  <si>
    <t>H=A+B+E+F+G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</si>
</sst>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164" fontId="0" fillId="0" borderId="0" xfId="1" applyNumberFormat="1" applyFont="1"/>
    <xf numFmtId="0" fontId="2" fillId="0" borderId="1" xfId="0" applyFont="1" applyBorder="1" applyAlignment="1">
      <alignment horizontal="center" wrapText="1"/>
    </xf>
    <xf numFmtId="10" fontId="0" fillId="0" borderId="0" xfId="2" applyNumberFormat="1" applyFont="1" applyAlignment="1">
      <alignment horizontal="center"/>
    </xf>
    <xf numFmtId="164" fontId="0" fillId="2" borderId="0" xfId="1" applyNumberFormat="1" applyFont="1" applyFill="1"/>
    <xf numFmtId="10" fontId="0" fillId="0" borderId="0" xfId="2" applyNumberFormat="1" applyFont="1"/>
    <xf numFmtId="10" fontId="0" fillId="0" borderId="0" xfId="0" applyNumberFormat="1" applyAlignment="1">
      <alignment horizontal="center"/>
    </xf>
    <xf numFmtId="164" fontId="0" fillId="0" borderId="0" xfId="1" applyNumberFormat="1" applyFont="1" applyFill="1"/>
    <xf numFmtId="10" fontId="0" fillId="0" borderId="0" xfId="2" applyNumberFormat="1" applyFont="1" applyFill="1" applyAlignment="1">
      <alignment horizontal="center"/>
    </xf>
    <xf numFmtId="10" fontId="2" fillId="0" borderId="0" xfId="2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575EF-B02A-40FD-9B84-859E9D9E1ABE}">
  <dimension ref="A1:I42"/>
  <sheetViews>
    <sheetView tabSelected="1" workbookViewId="0">
      <selection activeCell="N13" sqref="N13"/>
    </sheetView>
  </sheetViews>
  <sheetFormatPr defaultRowHeight="15" x14ac:dyDescent="0.25"/>
  <cols>
    <col min="1" max="1" width="80.28515625" bestFit="1" customWidth="1"/>
    <col min="2" max="2" width="10.85546875" bestFit="1" customWidth="1"/>
    <col min="3" max="9" width="12.7109375" customWidth="1"/>
  </cols>
  <sheetData>
    <row r="1" spans="1:9" x14ac:dyDescent="0.25">
      <c r="A1" s="16" t="s">
        <v>0</v>
      </c>
      <c r="B1" s="16"/>
      <c r="C1" s="16"/>
      <c r="D1" s="16"/>
      <c r="E1" s="16"/>
      <c r="F1" s="16"/>
      <c r="G1" s="16"/>
      <c r="H1" s="16"/>
      <c r="I1" s="16"/>
    </row>
    <row r="2" spans="1:9" x14ac:dyDescent="0.25">
      <c r="A2" s="16" t="s">
        <v>1</v>
      </c>
      <c r="B2" s="16"/>
      <c r="C2" s="16"/>
      <c r="D2" s="16"/>
      <c r="E2" s="16"/>
      <c r="F2" s="16"/>
      <c r="G2" s="16"/>
      <c r="H2" s="16"/>
      <c r="I2" s="16"/>
    </row>
    <row r="3" spans="1:9" x14ac:dyDescent="0.25">
      <c r="A3" s="16" t="s">
        <v>2</v>
      </c>
      <c r="B3" s="16"/>
      <c r="C3" s="16"/>
      <c r="D3" s="16"/>
      <c r="E3" s="16"/>
      <c r="F3" s="16"/>
      <c r="G3" s="16"/>
      <c r="H3" s="16"/>
      <c r="I3" s="16"/>
    </row>
    <row r="4" spans="1:9" ht="15.75" thickBot="1" x14ac:dyDescent="0.3"/>
    <row r="5" spans="1:9" ht="15.75" thickBot="1" x14ac:dyDescent="0.3">
      <c r="D5" s="14">
        <v>2022</v>
      </c>
      <c r="E5" s="15"/>
      <c r="F5" s="14">
        <v>2023</v>
      </c>
      <c r="G5" s="15"/>
      <c r="H5" s="14">
        <v>2024</v>
      </c>
      <c r="I5" s="15"/>
    </row>
    <row r="6" spans="1:9" ht="30.75" thickBot="1" x14ac:dyDescent="0.3">
      <c r="C6" s="5" t="s">
        <v>50</v>
      </c>
      <c r="D6" s="3" t="s">
        <v>7</v>
      </c>
      <c r="E6" s="3" t="s">
        <v>8</v>
      </c>
      <c r="F6" s="3" t="s">
        <v>7</v>
      </c>
      <c r="G6" s="3" t="s">
        <v>8</v>
      </c>
      <c r="H6" s="3" t="s">
        <v>7</v>
      </c>
      <c r="I6" s="3" t="s">
        <v>8</v>
      </c>
    </row>
    <row r="8" spans="1:9" x14ac:dyDescent="0.25">
      <c r="A8" s="1" t="s">
        <v>12</v>
      </c>
    </row>
    <row r="10" spans="1:9" x14ac:dyDescent="0.25">
      <c r="A10" t="s">
        <v>58</v>
      </c>
      <c r="E10" s="7">
        <v>93117.69</v>
      </c>
      <c r="G10" s="7">
        <v>142858.60999999999</v>
      </c>
      <c r="I10" s="7">
        <v>143532.87999999998</v>
      </c>
    </row>
    <row r="11" spans="1:9" x14ac:dyDescent="0.25">
      <c r="A11" t="s">
        <v>19</v>
      </c>
      <c r="B11" t="s">
        <v>3</v>
      </c>
      <c r="D11" s="7">
        <v>545984.11</v>
      </c>
      <c r="E11" s="10">
        <f>D11</f>
        <v>545984.11</v>
      </c>
      <c r="F11" s="7">
        <v>329436.32</v>
      </c>
      <c r="G11" s="10">
        <f>F11</f>
        <v>329436.32</v>
      </c>
      <c r="H11" s="7">
        <v>283905.75</v>
      </c>
      <c r="I11" s="10">
        <f>H11</f>
        <v>283905.75</v>
      </c>
    </row>
    <row r="12" spans="1:9" x14ac:dyDescent="0.25">
      <c r="A12" t="s">
        <v>18</v>
      </c>
      <c r="B12" t="s">
        <v>4</v>
      </c>
      <c r="D12" s="7">
        <v>-1189.07</v>
      </c>
      <c r="E12" s="10">
        <f>D12</f>
        <v>-1189.07</v>
      </c>
      <c r="F12" s="7">
        <v>-1156.48</v>
      </c>
      <c r="G12" s="10">
        <f>F12</f>
        <v>-1156.48</v>
      </c>
      <c r="H12" s="7">
        <v>-1197.83</v>
      </c>
      <c r="I12" s="10">
        <f>H12</f>
        <v>-1197.83</v>
      </c>
    </row>
    <row r="13" spans="1:9" x14ac:dyDescent="0.25">
      <c r="A13" t="s">
        <v>16</v>
      </c>
      <c r="B13" t="s">
        <v>5</v>
      </c>
      <c r="D13" s="7">
        <v>1286</v>
      </c>
      <c r="E13" s="10">
        <f>D13</f>
        <v>1286</v>
      </c>
      <c r="F13" s="7">
        <v>500</v>
      </c>
      <c r="G13" s="10">
        <f>F13</f>
        <v>500</v>
      </c>
      <c r="H13" s="7">
        <v>0</v>
      </c>
      <c r="I13" s="10">
        <f>H13</f>
        <v>0</v>
      </c>
    </row>
    <row r="14" spans="1:9" x14ac:dyDescent="0.25">
      <c r="A14" t="s">
        <v>60</v>
      </c>
      <c r="B14" t="s">
        <v>59</v>
      </c>
      <c r="D14" s="7">
        <v>0</v>
      </c>
      <c r="E14" s="10">
        <f>D14</f>
        <v>0</v>
      </c>
      <c r="F14" s="7">
        <v>-8346.3799999999992</v>
      </c>
      <c r="G14" s="10">
        <f>F14</f>
        <v>-8346.3799999999992</v>
      </c>
      <c r="H14" s="7">
        <v>166121.29999999999</v>
      </c>
      <c r="I14" s="10">
        <f>H14</f>
        <v>166121.29999999999</v>
      </c>
    </row>
    <row r="15" spans="1:9" x14ac:dyDescent="0.25">
      <c r="A15" t="s">
        <v>17</v>
      </c>
      <c r="B15" t="s">
        <v>6</v>
      </c>
      <c r="D15" s="7">
        <v>109318.37</v>
      </c>
      <c r="E15" s="10">
        <f>D15</f>
        <v>109318.37</v>
      </c>
      <c r="F15" s="7">
        <v>-86201.37</v>
      </c>
      <c r="G15" s="10">
        <f>F15</f>
        <v>-86201.37</v>
      </c>
      <c r="H15" s="7">
        <v>-115091.83</v>
      </c>
      <c r="I15" s="10">
        <f>H15</f>
        <v>-115091.83</v>
      </c>
    </row>
    <row r="16" spans="1:9" x14ac:dyDescent="0.25">
      <c r="A16" t="s">
        <v>20</v>
      </c>
      <c r="B16" t="s">
        <v>61</v>
      </c>
      <c r="D16" s="4">
        <f>D11+D12+D13+D14+D15</f>
        <v>655399.41</v>
      </c>
      <c r="E16" s="4">
        <f>E10+E11+E12+E13+E14+E15</f>
        <v>748517.10000000009</v>
      </c>
      <c r="F16" s="4">
        <f>F11+F12+F13+F14+F15</f>
        <v>234232.09000000003</v>
      </c>
      <c r="G16" s="4">
        <f>G10+G11+G12+G13+G14+G15</f>
        <v>377090.7</v>
      </c>
      <c r="H16" s="4">
        <f>H11+H12+H13+H14+H15</f>
        <v>333737.38999999996</v>
      </c>
      <c r="I16" s="4">
        <f>I10+I11+I12+I13+I14+I15</f>
        <v>477270.26999999996</v>
      </c>
    </row>
    <row r="17" spans="1:9" x14ac:dyDescent="0.25">
      <c r="A17" t="s">
        <v>21</v>
      </c>
      <c r="B17" t="s">
        <v>9</v>
      </c>
      <c r="D17" s="7">
        <v>166286.43</v>
      </c>
      <c r="E17" s="10">
        <f>D17</f>
        <v>166286.43</v>
      </c>
      <c r="F17" s="7">
        <v>-45121.41</v>
      </c>
      <c r="G17" s="10">
        <f>F17</f>
        <v>-45121.41</v>
      </c>
      <c r="H17" s="7">
        <v>3399</v>
      </c>
      <c r="I17" s="10">
        <f>H17</f>
        <v>3399</v>
      </c>
    </row>
    <row r="18" spans="1:9" x14ac:dyDescent="0.25">
      <c r="A18" t="s">
        <v>22</v>
      </c>
      <c r="B18" t="s">
        <v>10</v>
      </c>
      <c r="D18" s="7">
        <v>194734.41</v>
      </c>
      <c r="E18" s="10">
        <f>D18</f>
        <v>194734.41</v>
      </c>
      <c r="F18" s="7">
        <v>-69874.5</v>
      </c>
      <c r="G18" s="10">
        <f>F18</f>
        <v>-69874.5</v>
      </c>
      <c r="H18" s="7">
        <v>16355.23</v>
      </c>
      <c r="I18" s="10">
        <f>H18</f>
        <v>16355.23</v>
      </c>
    </row>
    <row r="19" spans="1:9" x14ac:dyDescent="0.25">
      <c r="A19" t="s">
        <v>23</v>
      </c>
      <c r="B19" t="s">
        <v>11</v>
      </c>
      <c r="D19" s="4">
        <f t="shared" ref="D19:I19" si="0">D16+D17-D18</f>
        <v>626951.43000000005</v>
      </c>
      <c r="E19" s="4">
        <f t="shared" si="0"/>
        <v>720069.12</v>
      </c>
      <c r="F19" s="4">
        <f t="shared" si="0"/>
        <v>258985.18000000002</v>
      </c>
      <c r="G19" s="4">
        <f t="shared" si="0"/>
        <v>401843.79000000004</v>
      </c>
      <c r="H19" s="4">
        <f t="shared" si="0"/>
        <v>320781.15999999997</v>
      </c>
      <c r="I19" s="4">
        <f t="shared" si="0"/>
        <v>464314.04</v>
      </c>
    </row>
    <row r="20" spans="1:9" x14ac:dyDescent="0.25">
      <c r="D20" s="4"/>
      <c r="E20" s="4"/>
      <c r="F20" s="4"/>
      <c r="G20" s="4"/>
      <c r="H20" s="4"/>
      <c r="I20" s="4"/>
    </row>
    <row r="21" spans="1:9" x14ac:dyDescent="0.25">
      <c r="A21" s="1" t="s">
        <v>13</v>
      </c>
      <c r="D21" s="4"/>
      <c r="E21" s="4"/>
      <c r="F21" s="4"/>
      <c r="G21" s="4"/>
      <c r="H21" s="4"/>
      <c r="I21" s="4"/>
    </row>
    <row r="22" spans="1:9" x14ac:dyDescent="0.25">
      <c r="D22" s="4"/>
      <c r="E22" s="4"/>
      <c r="F22" s="4"/>
      <c r="G22" s="4"/>
      <c r="H22" s="4"/>
      <c r="I22" s="4"/>
    </row>
    <row r="23" spans="1:9" x14ac:dyDescent="0.25">
      <c r="A23" t="s">
        <v>24</v>
      </c>
      <c r="B23" t="s">
        <v>14</v>
      </c>
      <c r="D23" s="7">
        <v>22834063.359999999</v>
      </c>
      <c r="E23" s="10">
        <f>D23</f>
        <v>22834063.359999999</v>
      </c>
      <c r="F23" s="7">
        <v>21813522.16</v>
      </c>
      <c r="G23" s="10">
        <f>F23</f>
        <v>21813522.16</v>
      </c>
      <c r="H23" s="7">
        <v>21932198.030000001</v>
      </c>
      <c r="I23" s="10">
        <f>H23</f>
        <v>21932198.030000001</v>
      </c>
    </row>
    <row r="24" spans="1:9" x14ac:dyDescent="0.25">
      <c r="A24" t="s">
        <v>25</v>
      </c>
      <c r="B24" t="s">
        <v>15</v>
      </c>
      <c r="D24" s="7">
        <v>3842720.21</v>
      </c>
      <c r="E24" s="10">
        <f>D24</f>
        <v>3842720.21</v>
      </c>
      <c r="F24" s="7">
        <v>4153295.69</v>
      </c>
      <c r="G24" s="10">
        <f>F24</f>
        <v>4153295.69</v>
      </c>
      <c r="H24" s="7">
        <v>4134104.12</v>
      </c>
      <c r="I24" s="10">
        <f>H24</f>
        <v>4134104.12</v>
      </c>
    </row>
    <row r="25" spans="1:9" x14ac:dyDescent="0.25">
      <c r="A25" t="s">
        <v>26</v>
      </c>
      <c r="B25" t="s">
        <v>42</v>
      </c>
      <c r="D25" s="4">
        <f t="shared" ref="D25:I25" si="1">D24</f>
        <v>3842720.21</v>
      </c>
      <c r="E25" s="10">
        <f t="shared" si="1"/>
        <v>3842720.21</v>
      </c>
      <c r="F25" s="4">
        <f t="shared" si="1"/>
        <v>4153295.69</v>
      </c>
      <c r="G25" s="10">
        <f t="shared" si="1"/>
        <v>4153295.69</v>
      </c>
      <c r="H25" s="4">
        <f t="shared" si="1"/>
        <v>4134104.12</v>
      </c>
      <c r="I25" s="10">
        <f t="shared" si="1"/>
        <v>4134104.12</v>
      </c>
    </row>
    <row r="26" spans="1:9" x14ac:dyDescent="0.25">
      <c r="A26" t="s">
        <v>27</v>
      </c>
      <c r="B26" t="s">
        <v>43</v>
      </c>
      <c r="D26" s="4">
        <f>D23+D25</f>
        <v>26676783.57</v>
      </c>
      <c r="E26" s="10">
        <f t="shared" ref="E26:I26" si="2">E23+E25</f>
        <v>26676783.57</v>
      </c>
      <c r="F26" s="4">
        <f t="shared" si="2"/>
        <v>25966817.850000001</v>
      </c>
      <c r="G26" s="10">
        <f t="shared" si="2"/>
        <v>25966817.850000001</v>
      </c>
      <c r="H26" s="4">
        <f t="shared" si="2"/>
        <v>26066302.150000002</v>
      </c>
      <c r="I26" s="10">
        <f t="shared" si="2"/>
        <v>26066302.150000002</v>
      </c>
    </row>
    <row r="27" spans="1:9" x14ac:dyDescent="0.25">
      <c r="A27" t="s">
        <v>28</v>
      </c>
      <c r="B27" t="s">
        <v>44</v>
      </c>
      <c r="D27" s="6">
        <v>7.4999999999999997E-2</v>
      </c>
      <c r="E27" s="11">
        <v>7.4999999999999997E-2</v>
      </c>
      <c r="F27" s="6">
        <v>7.4999999999999997E-2</v>
      </c>
      <c r="G27" s="11">
        <v>7.4999999999999997E-2</v>
      </c>
      <c r="H27" s="6">
        <v>7.4999999999999997E-2</v>
      </c>
      <c r="I27" s="11">
        <v>7.4999999999999997E-2</v>
      </c>
    </row>
    <row r="28" spans="1:9" x14ac:dyDescent="0.25">
      <c r="A28" t="s">
        <v>29</v>
      </c>
      <c r="B28" t="s">
        <v>45</v>
      </c>
      <c r="D28" s="4">
        <f>ROUND(D26*D27,2)</f>
        <v>2000758.77</v>
      </c>
      <c r="E28" s="10">
        <f t="shared" ref="E28:I28" si="3">ROUND(E26*E27,2)</f>
        <v>2000758.77</v>
      </c>
      <c r="F28" s="4">
        <f t="shared" si="3"/>
        <v>1947511.34</v>
      </c>
      <c r="G28" s="10">
        <f t="shared" si="3"/>
        <v>1947511.34</v>
      </c>
      <c r="H28" s="4">
        <f t="shared" si="3"/>
        <v>1954972.66</v>
      </c>
      <c r="I28" s="10">
        <f t="shared" si="3"/>
        <v>1954972.66</v>
      </c>
    </row>
    <row r="29" spans="1:9" x14ac:dyDescent="0.25">
      <c r="A29" t="s">
        <v>30</v>
      </c>
      <c r="B29" t="s">
        <v>46</v>
      </c>
      <c r="D29" s="7">
        <v>11077795.75</v>
      </c>
      <c r="E29" s="10">
        <f>D29</f>
        <v>11077795.75</v>
      </c>
      <c r="F29" s="10">
        <f>D30</f>
        <v>14529108.949999999</v>
      </c>
      <c r="G29" s="10">
        <f>F29</f>
        <v>14529108.949999999</v>
      </c>
      <c r="H29" s="10">
        <f>F30</f>
        <v>15332779.57</v>
      </c>
      <c r="I29" s="10">
        <f>H29</f>
        <v>15332779.57</v>
      </c>
    </row>
    <row r="30" spans="1:9" x14ac:dyDescent="0.25">
      <c r="A30" t="s">
        <v>31</v>
      </c>
      <c r="B30" t="s">
        <v>47</v>
      </c>
      <c r="D30" s="7">
        <v>14529108.949999999</v>
      </c>
      <c r="E30" s="10">
        <f>D30</f>
        <v>14529108.949999999</v>
      </c>
      <c r="F30" s="7">
        <v>15332779.57</v>
      </c>
      <c r="G30" s="10">
        <f>F30</f>
        <v>15332779.57</v>
      </c>
      <c r="H30" s="7">
        <v>16415806.15</v>
      </c>
      <c r="I30" s="10">
        <f>H30</f>
        <v>16415806.15</v>
      </c>
    </row>
    <row r="31" spans="1:9" x14ac:dyDescent="0.25">
      <c r="A31" t="s">
        <v>32</v>
      </c>
      <c r="B31" t="s">
        <v>48</v>
      </c>
      <c r="D31" s="4">
        <f>ROUND((D29+D30)/2,2)</f>
        <v>12803452.35</v>
      </c>
      <c r="E31" s="4">
        <f t="shared" ref="E31:I31" si="4">ROUND((E29+E30)/2,2)</f>
        <v>12803452.35</v>
      </c>
      <c r="F31" s="4">
        <f t="shared" si="4"/>
        <v>14930944.26</v>
      </c>
      <c r="G31" s="4">
        <f t="shared" si="4"/>
        <v>14930944.26</v>
      </c>
      <c r="H31" s="4">
        <f t="shared" si="4"/>
        <v>15874292.859999999</v>
      </c>
      <c r="I31" s="10">
        <f t="shared" si="4"/>
        <v>15874292.859999999</v>
      </c>
    </row>
    <row r="32" spans="1:9" x14ac:dyDescent="0.25">
      <c r="A32" t="s">
        <v>33</v>
      </c>
      <c r="B32" t="s">
        <v>49</v>
      </c>
      <c r="D32" s="4">
        <f>D28+D31</f>
        <v>14804211.119999999</v>
      </c>
      <c r="E32" s="4">
        <f t="shared" ref="E32:I32" si="5">E28+E31</f>
        <v>14804211.119999999</v>
      </c>
      <c r="F32" s="4">
        <f t="shared" si="5"/>
        <v>16878455.600000001</v>
      </c>
      <c r="G32" s="4">
        <f t="shared" si="5"/>
        <v>16878455.600000001</v>
      </c>
      <c r="H32" s="4">
        <f t="shared" si="5"/>
        <v>17829265.52</v>
      </c>
      <c r="I32" s="4">
        <f t="shared" si="5"/>
        <v>17829265.52</v>
      </c>
    </row>
    <row r="33" spans="1:9" x14ac:dyDescent="0.25">
      <c r="A33" t="s">
        <v>34</v>
      </c>
      <c r="B33" t="s">
        <v>51</v>
      </c>
      <c r="C33" s="6">
        <v>0.04</v>
      </c>
      <c r="D33" s="4">
        <f t="shared" ref="D33:I35" si="6">ROUND(D$32*$C33,2)</f>
        <v>592168.43999999994</v>
      </c>
      <c r="E33" s="4">
        <f t="shared" si="6"/>
        <v>592168.43999999994</v>
      </c>
      <c r="F33" s="4">
        <f t="shared" si="6"/>
        <v>675138.22</v>
      </c>
      <c r="G33" s="4">
        <f t="shared" si="6"/>
        <v>675138.22</v>
      </c>
      <c r="H33" s="4">
        <f t="shared" si="6"/>
        <v>713170.62</v>
      </c>
      <c r="I33" s="4">
        <f t="shared" si="6"/>
        <v>713170.62</v>
      </c>
    </row>
    <row r="34" spans="1:9" x14ac:dyDescent="0.25">
      <c r="A34" t="s">
        <v>35</v>
      </c>
      <c r="B34" t="s">
        <v>52</v>
      </c>
      <c r="C34" s="6">
        <v>0.56000000000000005</v>
      </c>
      <c r="D34" s="4">
        <f t="shared" si="6"/>
        <v>8290358.2300000004</v>
      </c>
      <c r="E34" s="4">
        <f t="shared" si="6"/>
        <v>8290358.2300000004</v>
      </c>
      <c r="F34" s="4">
        <f t="shared" si="6"/>
        <v>9451935.1400000006</v>
      </c>
      <c r="G34" s="4">
        <f t="shared" si="6"/>
        <v>9451935.1400000006</v>
      </c>
      <c r="H34" s="4">
        <f t="shared" si="6"/>
        <v>9984388.6899999995</v>
      </c>
      <c r="I34" s="4">
        <f t="shared" si="6"/>
        <v>9984388.6899999995</v>
      </c>
    </row>
    <row r="35" spans="1:9" x14ac:dyDescent="0.25">
      <c r="A35" t="s">
        <v>36</v>
      </c>
      <c r="B35" t="s">
        <v>53</v>
      </c>
      <c r="C35" s="6">
        <v>0.4</v>
      </c>
      <c r="D35" s="4">
        <f t="shared" si="6"/>
        <v>5921684.4500000002</v>
      </c>
      <c r="E35" s="4">
        <f t="shared" si="6"/>
        <v>5921684.4500000002</v>
      </c>
      <c r="F35" s="4">
        <f t="shared" si="6"/>
        <v>6751382.2400000002</v>
      </c>
      <c r="G35" s="4">
        <f t="shared" si="6"/>
        <v>6751382.2400000002</v>
      </c>
      <c r="H35" s="4">
        <f t="shared" si="6"/>
        <v>7131706.21</v>
      </c>
      <c r="I35" s="4">
        <f t="shared" si="6"/>
        <v>7131706.21</v>
      </c>
    </row>
    <row r="36" spans="1:9" x14ac:dyDescent="0.25">
      <c r="D36" s="4"/>
      <c r="E36" s="4"/>
      <c r="F36" s="4"/>
      <c r="G36" s="4"/>
      <c r="H36" s="4"/>
      <c r="I36" s="4"/>
    </row>
    <row r="37" spans="1:9" x14ac:dyDescent="0.25">
      <c r="A37" s="1" t="s">
        <v>37</v>
      </c>
      <c r="D37" s="8"/>
      <c r="E37" s="8"/>
      <c r="F37" s="4"/>
      <c r="G37" s="4"/>
      <c r="H37" s="4"/>
      <c r="I37" s="4"/>
    </row>
    <row r="38" spans="1:9" x14ac:dyDescent="0.25">
      <c r="D38" s="4"/>
      <c r="E38" s="4"/>
      <c r="F38" s="4"/>
      <c r="G38" s="4"/>
      <c r="H38" s="4"/>
      <c r="I38" s="4"/>
    </row>
    <row r="39" spans="1:9" x14ac:dyDescent="0.25">
      <c r="A39" s="1" t="s">
        <v>38</v>
      </c>
      <c r="B39" t="s">
        <v>54</v>
      </c>
      <c r="D39" s="12">
        <f>ROUND(D19/D35,4)</f>
        <v>0.10589999999999999</v>
      </c>
      <c r="E39" s="12">
        <f>ROUND(E19/E35,4)</f>
        <v>0.1216</v>
      </c>
      <c r="F39" s="12">
        <f t="shared" ref="F39:I39" si="7">ROUND(F19/F35,4)</f>
        <v>3.8399999999999997E-2</v>
      </c>
      <c r="G39" s="12">
        <f t="shared" si="7"/>
        <v>5.9499999999999997E-2</v>
      </c>
      <c r="H39" s="12">
        <f t="shared" si="7"/>
        <v>4.4999999999999998E-2</v>
      </c>
      <c r="I39" s="12">
        <f t="shared" si="7"/>
        <v>6.5100000000000005E-2</v>
      </c>
    </row>
    <row r="40" spans="1:9" x14ac:dyDescent="0.25">
      <c r="A40" t="s">
        <v>39</v>
      </c>
      <c r="B40" t="s">
        <v>55</v>
      </c>
      <c r="D40" s="9">
        <v>8.6599999999999996E-2</v>
      </c>
      <c r="E40" s="9">
        <v>8.6599999999999996E-2</v>
      </c>
      <c r="F40" s="9">
        <v>8.6599999999999996E-2</v>
      </c>
      <c r="G40" s="9">
        <v>8.6599999999999996E-2</v>
      </c>
      <c r="H40" s="9">
        <v>8.6599999999999996E-2</v>
      </c>
      <c r="I40" s="9">
        <v>8.6599999999999996E-2</v>
      </c>
    </row>
    <row r="41" spans="1:9" x14ac:dyDescent="0.25">
      <c r="A41" s="1" t="s">
        <v>40</v>
      </c>
      <c r="B41" t="s">
        <v>56</v>
      </c>
      <c r="D41" s="13">
        <f>D39-D40</f>
        <v>1.9299999999999998E-2</v>
      </c>
      <c r="E41" s="13">
        <f t="shared" ref="E41:I41" si="8">E39-E40</f>
        <v>3.5000000000000003E-2</v>
      </c>
      <c r="F41" s="13">
        <f t="shared" si="8"/>
        <v>-4.82E-2</v>
      </c>
      <c r="G41" s="13">
        <f t="shared" si="8"/>
        <v>-2.7099999999999999E-2</v>
      </c>
      <c r="H41" s="13">
        <f t="shared" si="8"/>
        <v>-4.1599999999999998E-2</v>
      </c>
      <c r="I41" s="13">
        <f t="shared" si="8"/>
        <v>-2.1499999999999991E-2</v>
      </c>
    </row>
    <row r="42" spans="1:9" x14ac:dyDescent="0.25">
      <c r="A42" s="1" t="s">
        <v>41</v>
      </c>
      <c r="B42" t="s">
        <v>57</v>
      </c>
      <c r="D42" s="2" t="str" cm="1">
        <f t="array" ref="D42">_xlfn.IFS(D41&gt;0.03,"Over",D41&lt;-0.03,"Under",-0.03&lt;D41&gt;0.03,"Within")</f>
        <v>Within</v>
      </c>
      <c r="E42" s="2" t="str" cm="1">
        <f t="array" ref="E42">_xlfn.IFS(E41&gt;0.03,"Over",E41&lt;-0.03,"Under",-0.03&lt;E41&gt;0.03,"Within")</f>
        <v>Over</v>
      </c>
      <c r="F42" s="2" t="str" cm="1">
        <f t="array" ref="F42">_xlfn.IFS(F41&gt;0.03,"Over",F41&lt;-0.03,"Under",-0.03&lt;F41&gt;0.03,"Within")</f>
        <v>Under</v>
      </c>
      <c r="G42" s="2" t="str" cm="1">
        <f t="array" ref="G42">_xlfn.IFS(G41&gt;0.03,"Over",G41&lt;-0.03,"Under",-0.03&lt;G41&gt;0.03,"Within")</f>
        <v>Within</v>
      </c>
      <c r="H42" s="2" t="str" cm="1">
        <f t="array" ref="H42">_xlfn.IFS(H41&gt;0.03,"Over",H41&lt;-0.03,"Under",-0.03&lt;H41&gt;0.03,"Within")</f>
        <v>Under</v>
      </c>
      <c r="I42" s="2" t="str" cm="1">
        <f t="array" ref="I42">_xlfn.IFS(I41&gt;0.03,"Over",I41&lt;-0.03,"Under",-0.03&lt;I41&gt;0.03,"Within")</f>
        <v>Within</v>
      </c>
    </row>
  </sheetData>
  <mergeCells count="6">
    <mergeCell ref="D5:E5"/>
    <mergeCell ref="F5:G5"/>
    <mergeCell ref="H5:I5"/>
    <mergeCell ref="A1:I1"/>
    <mergeCell ref="A2:I2"/>
    <mergeCell ref="A3:I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Appendix B</vt:lpstr>
    </vt:vector>
  </TitlesOfParts>
  <Company>Ottawa River Power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Jeffrey Roy</dc:creator>
  <cp:lastModifiedBy>Jeffrey Roy</cp:lastModifiedBy>
  <dcterms:created xsi:type="dcterms:W3CDTF">2025-08-26T14:23:10Z</dcterms:created>
  <dcterms:modified xsi:type="dcterms:W3CDTF">2025-08-27T13:39:34Z</dcterms:modified>
</cp:coreProperties>
</file>