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R:\ORPC Files\Management\Accounting\Rate Applications\2025 Deferral Account Request\5 - Interrogatories\"/>
    </mc:Choice>
  </mc:AlternateContent>
  <xr:revisionPtr revIDLastSave="0" documentId="13_ncr:1_{870E1E8A-0A3D-43CD-9AEA-EC7D49FFABB3}" xr6:coauthVersionLast="47" xr6:coauthVersionMax="47" xr10:uidLastSave="{00000000-0000-0000-0000-000000000000}"/>
  <bookViews>
    <workbookView xWindow="-120" yWindow="-120" windowWidth="29040" windowHeight="15720" xr2:uid="{69AF9334-A408-417B-93A1-673A0A1FC67B}"/>
  </bookViews>
  <sheets>
    <sheet name="Appendix 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3" i="1"/>
  <c r="F32" i="1"/>
  <c r="F31" i="1"/>
  <c r="F34" i="1"/>
  <c r="F30" i="1"/>
  <c r="F29" i="1"/>
  <c r="E31" i="1"/>
  <c r="E32" i="1"/>
  <c r="E33" i="1"/>
  <c r="E34" i="1"/>
  <c r="E30" i="1"/>
  <c r="E29" i="1"/>
  <c r="D31" i="1"/>
  <c r="D32" i="1"/>
  <c r="D33" i="1"/>
  <c r="D34" i="1"/>
  <c r="D30" i="1"/>
  <c r="D29" i="1"/>
  <c r="C29" i="1"/>
  <c r="C31" i="1"/>
  <c r="C32" i="1"/>
  <c r="C33" i="1"/>
  <c r="C34" i="1"/>
  <c r="C30" i="1"/>
  <c r="B29" i="1"/>
  <c r="B33" i="1"/>
  <c r="B32" i="1"/>
  <c r="B31" i="1"/>
  <c r="B34" i="1"/>
  <c r="B30" i="1"/>
  <c r="B36" i="1" l="1"/>
  <c r="J20" i="1"/>
  <c r="N20" i="1" s="1"/>
  <c r="R20" i="1" s="1"/>
  <c r="J21" i="1"/>
  <c r="N21" i="1" s="1"/>
  <c r="R21" i="1" s="1"/>
  <c r="J22" i="1"/>
  <c r="N22" i="1" s="1"/>
  <c r="R22" i="1" s="1"/>
  <c r="J23" i="1"/>
  <c r="N23" i="1" s="1"/>
  <c r="R23" i="1" s="1"/>
  <c r="J24" i="1"/>
  <c r="N24" i="1" s="1"/>
  <c r="R24" i="1" s="1"/>
  <c r="J19" i="1"/>
  <c r="N19" i="1" s="1"/>
  <c r="R19" i="1" s="1"/>
  <c r="I24" i="1"/>
  <c r="I23" i="1"/>
  <c r="I22" i="1"/>
  <c r="I21" i="1"/>
  <c r="I20" i="1"/>
  <c r="I19" i="1"/>
  <c r="M20" i="1" l="1"/>
  <c r="M21" i="1"/>
  <c r="M22" i="1"/>
  <c r="M23" i="1"/>
  <c r="M24" i="1"/>
  <c r="M19" i="1"/>
  <c r="Q19" i="1" l="1"/>
  <c r="Q22" i="1"/>
  <c r="Q24" i="1"/>
  <c r="Q21" i="1"/>
  <c r="D36" i="1"/>
  <c r="Q23" i="1"/>
  <c r="C36" i="1"/>
  <c r="Q20" i="1"/>
  <c r="G31" i="1" l="1"/>
  <c r="G29" i="1"/>
  <c r="G34" i="1"/>
  <c r="G30" i="1"/>
  <c r="G32" i="1"/>
  <c r="G33" i="1" l="1"/>
  <c r="G36" i="1" s="1"/>
  <c r="E36" i="1"/>
</calcChain>
</file>

<file path=xl/sharedStrings.xml><?xml version="1.0" encoding="utf-8"?>
<sst xmlns="http://schemas.openxmlformats.org/spreadsheetml/2006/main" count="70" uniqueCount="32">
  <si>
    <t>Ottawa River Power Corporation</t>
  </si>
  <si>
    <t>Customers / Connections</t>
  </si>
  <si>
    <t>Residential</t>
  </si>
  <si>
    <t>GS&lt;50 kW</t>
  </si>
  <si>
    <t>GS 50 to 4999 kW</t>
  </si>
  <si>
    <t>Sentinel Lighting</t>
  </si>
  <si>
    <t>Street Lighting</t>
  </si>
  <si>
    <t>Unmetered Scattered Load</t>
  </si>
  <si>
    <t>Fiscal Year End</t>
  </si>
  <si>
    <t>Rates</t>
  </si>
  <si>
    <t>Monthly Service Charge</t>
  </si>
  <si>
    <t>Volumetric Rate</t>
  </si>
  <si>
    <t>Base</t>
  </si>
  <si>
    <t>kWh</t>
  </si>
  <si>
    <t>kW</t>
  </si>
  <si>
    <t>2022 Approved</t>
  </si>
  <si>
    <t>2022 Revised</t>
  </si>
  <si>
    <t>2023 Approved</t>
  </si>
  <si>
    <t>2023 Revised</t>
  </si>
  <si>
    <t>2024 Approved</t>
  </si>
  <si>
    <t>2024 Revised</t>
  </si>
  <si>
    <t>2025 Approved</t>
  </si>
  <si>
    <t>2025 Revised</t>
  </si>
  <si>
    <t>Price Cap Index</t>
  </si>
  <si>
    <t>Estimated Lost Revenue</t>
  </si>
  <si>
    <t>Total</t>
  </si>
  <si>
    <t>EB-2025-0209</t>
  </si>
  <si>
    <t>Appendix E</t>
  </si>
  <si>
    <t>2022
Count / Connections</t>
  </si>
  <si>
    <t>2022
kWh</t>
  </si>
  <si>
    <t>2022
kW</t>
  </si>
  <si>
    <t>Per Board Decision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</si>
</sst>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&quot;$&quot;* #,##0_);_(&quot;$&quot;* \(#,##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43" fontId="0" fillId="0" borderId="0" xfId="1" applyFont="1"/>
    <xf numFmtId="164" fontId="0" fillId="0" borderId="0" xfId="1" applyNumberFormat="1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0" fillId="0" borderId="0" xfId="1" applyNumberFormat="1" applyFont="1"/>
    <xf numFmtId="10" fontId="0" fillId="0" borderId="0" xfId="0" applyNumberFormat="1"/>
    <xf numFmtId="10" fontId="0" fillId="0" borderId="0" xfId="3" applyNumberFormat="1" applyFont="1"/>
    <xf numFmtId="166" fontId="0" fillId="0" borderId="0" xfId="2" applyNumberFormat="1" applyFont="1"/>
    <xf numFmtId="166" fontId="0" fillId="0" borderId="5" xfId="2" applyNumberFormat="1" applyFont="1" applyBorder="1"/>
    <xf numFmtId="166" fontId="0" fillId="0" borderId="0" xfId="0" applyNumberFormat="1"/>
    <xf numFmtId="166" fontId="2" fillId="0" borderId="1" xfId="2" applyNumberFormat="1" applyFont="1" applyBorder="1"/>
    <xf numFmtId="166" fontId="0" fillId="0" borderId="5" xfId="0" applyNumberForma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44" fontId="0" fillId="0" borderId="0" xfId="0" applyNumberFormat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454D5-75B9-4F9F-88F6-7ECE5B8B57E9}">
  <dimension ref="A1:R37"/>
  <sheetViews>
    <sheetView tabSelected="1" topLeftCell="A6" zoomScale="85" zoomScaleNormal="85" workbookViewId="0">
      <selection activeCell="G36" sqref="G36"/>
    </sheetView>
  </sheetViews>
  <sheetFormatPr defaultRowHeight="15" x14ac:dyDescent="0.25"/>
  <cols>
    <col min="1" max="1" width="36.140625" bestFit="1" customWidth="1"/>
    <col min="2" max="18" width="12.7109375" customWidth="1"/>
  </cols>
  <sheetData>
    <row r="1" spans="1:18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x14ac:dyDescent="0.25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x14ac:dyDescent="0.25">
      <c r="A3" s="19" t="s">
        <v>27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ht="15.75" thickBot="1" x14ac:dyDescent="0.3"/>
    <row r="5" spans="1:18" ht="15.75" thickBot="1" x14ac:dyDescent="0.3">
      <c r="C5" s="16" t="s">
        <v>31</v>
      </c>
      <c r="D5" s="17"/>
      <c r="E5" s="18"/>
      <c r="F5" s="25"/>
    </row>
    <row r="6" spans="1:18" ht="45.75" thickBot="1" x14ac:dyDescent="0.3">
      <c r="A6" s="5" t="s">
        <v>1</v>
      </c>
      <c r="B6" s="6" t="s">
        <v>12</v>
      </c>
      <c r="C6" s="6" t="s">
        <v>28</v>
      </c>
      <c r="D6" s="6" t="s">
        <v>29</v>
      </c>
      <c r="E6" s="6" t="s">
        <v>30</v>
      </c>
      <c r="F6" s="24"/>
    </row>
    <row r="8" spans="1:18" x14ac:dyDescent="0.25">
      <c r="A8" t="s">
        <v>2</v>
      </c>
      <c r="B8" s="3" t="s">
        <v>13</v>
      </c>
      <c r="C8" s="2">
        <v>10223</v>
      </c>
      <c r="D8" s="2">
        <v>79466997.965791762</v>
      </c>
      <c r="E8" s="2">
        <v>0</v>
      </c>
      <c r="F8" s="2"/>
      <c r="G8" s="10"/>
      <c r="H8" s="10"/>
      <c r="I8" s="9"/>
    </row>
    <row r="9" spans="1:18" x14ac:dyDescent="0.25">
      <c r="A9" t="s">
        <v>3</v>
      </c>
      <c r="B9" s="3" t="s">
        <v>13</v>
      </c>
      <c r="C9" s="2">
        <v>1274</v>
      </c>
      <c r="D9" s="2">
        <v>30190015.129961364</v>
      </c>
      <c r="E9" s="2">
        <v>0</v>
      </c>
      <c r="F9" s="2"/>
    </row>
    <row r="10" spans="1:18" x14ac:dyDescent="0.25">
      <c r="A10" t="s">
        <v>4</v>
      </c>
      <c r="B10" s="3" t="s">
        <v>14</v>
      </c>
      <c r="C10" s="2">
        <v>141</v>
      </c>
      <c r="D10" s="2">
        <v>71904755.526267916</v>
      </c>
      <c r="E10" s="2">
        <v>219896.2476227454</v>
      </c>
      <c r="F10" s="2"/>
    </row>
    <row r="11" spans="1:18" x14ac:dyDescent="0.25">
      <c r="A11" t="s">
        <v>5</v>
      </c>
      <c r="B11" s="3" t="s">
        <v>14</v>
      </c>
      <c r="C11" s="2">
        <v>155</v>
      </c>
      <c r="D11" s="2">
        <v>195499.78539325841</v>
      </c>
      <c r="E11" s="2">
        <v>491.87425361155692</v>
      </c>
      <c r="F11" s="2"/>
    </row>
    <row r="12" spans="1:18" x14ac:dyDescent="0.25">
      <c r="A12" t="s">
        <v>6</v>
      </c>
      <c r="B12" s="3" t="s">
        <v>14</v>
      </c>
      <c r="C12" s="2">
        <v>2920</v>
      </c>
      <c r="D12" s="2">
        <v>1105630.5884711456</v>
      </c>
      <c r="E12" s="2">
        <v>3103.0596925905597</v>
      </c>
      <c r="F12" s="2"/>
    </row>
    <row r="13" spans="1:18" x14ac:dyDescent="0.25">
      <c r="A13" t="s">
        <v>7</v>
      </c>
      <c r="B13" s="3" t="s">
        <v>13</v>
      </c>
      <c r="C13" s="2">
        <v>19</v>
      </c>
      <c r="D13" s="2">
        <v>609268.08500000008</v>
      </c>
      <c r="E13" s="2">
        <v>0</v>
      </c>
      <c r="F13" s="2"/>
    </row>
    <row r="14" spans="1:18" ht="15.75" thickBot="1" x14ac:dyDescent="0.3">
      <c r="B14" s="3"/>
      <c r="C14" s="2"/>
      <c r="D14" s="2"/>
      <c r="E14" s="2"/>
    </row>
    <row r="15" spans="1:18" ht="15.75" thickBot="1" x14ac:dyDescent="0.3">
      <c r="A15" s="4" t="s">
        <v>23</v>
      </c>
      <c r="G15" s="20">
        <v>3.5499999999999997E-2</v>
      </c>
      <c r="H15" s="21"/>
      <c r="I15" s="21"/>
      <c r="J15" s="22"/>
      <c r="K15" s="20">
        <v>4.8000000000000001E-2</v>
      </c>
      <c r="L15" s="21"/>
      <c r="M15" s="21"/>
      <c r="N15" s="22"/>
      <c r="O15" s="20">
        <v>3.5999999999999997E-2</v>
      </c>
      <c r="P15" s="21"/>
      <c r="Q15" s="21"/>
      <c r="R15" s="22"/>
    </row>
    <row r="16" spans="1:18" ht="15.75" thickBot="1" x14ac:dyDescent="0.3">
      <c r="C16" s="16" t="s">
        <v>15</v>
      </c>
      <c r="D16" s="18"/>
      <c r="E16" s="16" t="s">
        <v>16</v>
      </c>
      <c r="F16" s="18"/>
      <c r="G16" s="16" t="s">
        <v>17</v>
      </c>
      <c r="H16" s="18"/>
      <c r="I16" s="16" t="s">
        <v>18</v>
      </c>
      <c r="J16" s="18"/>
      <c r="K16" s="16" t="s">
        <v>19</v>
      </c>
      <c r="L16" s="18"/>
      <c r="M16" s="16" t="s">
        <v>20</v>
      </c>
      <c r="N16" s="18"/>
      <c r="O16" s="16" t="s">
        <v>21</v>
      </c>
      <c r="P16" s="18"/>
      <c r="Q16" s="16" t="s">
        <v>22</v>
      </c>
      <c r="R16" s="18"/>
    </row>
    <row r="17" spans="1:18" ht="45.75" thickBot="1" x14ac:dyDescent="0.3">
      <c r="A17" s="5" t="s">
        <v>9</v>
      </c>
      <c r="B17" s="6" t="s">
        <v>12</v>
      </c>
      <c r="C17" s="6" t="s">
        <v>10</v>
      </c>
      <c r="D17" s="6" t="s">
        <v>11</v>
      </c>
      <c r="E17" s="6" t="s">
        <v>10</v>
      </c>
      <c r="F17" s="6" t="s">
        <v>11</v>
      </c>
      <c r="G17" s="6" t="s">
        <v>10</v>
      </c>
      <c r="H17" s="6" t="s">
        <v>11</v>
      </c>
      <c r="I17" s="6" t="s">
        <v>10</v>
      </c>
      <c r="J17" s="6" t="s">
        <v>11</v>
      </c>
      <c r="K17" s="6" t="s">
        <v>10</v>
      </c>
      <c r="L17" s="6" t="s">
        <v>11</v>
      </c>
      <c r="M17" s="6" t="s">
        <v>10</v>
      </c>
      <c r="N17" s="6" t="s">
        <v>11</v>
      </c>
      <c r="O17" s="6" t="s">
        <v>10</v>
      </c>
      <c r="P17" s="6" t="s">
        <v>11</v>
      </c>
      <c r="Q17" s="6" t="s">
        <v>10</v>
      </c>
      <c r="R17" s="6" t="s">
        <v>11</v>
      </c>
    </row>
    <row r="19" spans="1:18" x14ac:dyDescent="0.25">
      <c r="A19" t="s">
        <v>2</v>
      </c>
      <c r="B19" s="3" t="s">
        <v>13</v>
      </c>
      <c r="C19" s="1">
        <v>25.57</v>
      </c>
      <c r="D19" s="8">
        <v>0</v>
      </c>
      <c r="E19" s="1">
        <v>26.04</v>
      </c>
      <c r="F19" s="8">
        <v>0</v>
      </c>
      <c r="G19" s="1">
        <v>26.48</v>
      </c>
      <c r="H19" s="8">
        <v>0</v>
      </c>
      <c r="I19" s="1">
        <f t="shared" ref="I19:I24" si="0">ROUND(E19*(1+G$15),2)</f>
        <v>26.96</v>
      </c>
      <c r="J19" s="8">
        <f>ROUND(F19*(1+G$15),4)</f>
        <v>0</v>
      </c>
      <c r="K19" s="1">
        <v>27.75</v>
      </c>
      <c r="L19" s="8">
        <v>0</v>
      </c>
      <c r="M19" s="1">
        <f t="shared" ref="M19:M24" si="1">ROUND(I19*(1+K$15),2)</f>
        <v>28.25</v>
      </c>
      <c r="N19" s="8">
        <f>ROUND(J19*(1+K$15),4)</f>
        <v>0</v>
      </c>
      <c r="O19" s="1">
        <v>28.75</v>
      </c>
      <c r="P19" s="8">
        <v>0</v>
      </c>
      <c r="Q19" s="1">
        <f t="shared" ref="Q19:Q24" si="2">ROUND(M19*(1+O$15),2)</f>
        <v>29.27</v>
      </c>
      <c r="R19" s="8">
        <f>ROUND(N19*(1+O$15),4)</f>
        <v>0</v>
      </c>
    </row>
    <row r="20" spans="1:18" x14ac:dyDescent="0.25">
      <c r="A20" t="s">
        <v>3</v>
      </c>
      <c r="B20" s="3" t="s">
        <v>13</v>
      </c>
      <c r="C20" s="1">
        <v>23.74</v>
      </c>
      <c r="D20" s="8">
        <v>1.4E-2</v>
      </c>
      <c r="E20" s="1">
        <v>23.74</v>
      </c>
      <c r="F20" s="8">
        <v>1.47E-2</v>
      </c>
      <c r="G20" s="1">
        <v>24.58</v>
      </c>
      <c r="H20" s="8">
        <v>1.4500000000000001E-2</v>
      </c>
      <c r="I20" s="1">
        <f t="shared" si="0"/>
        <v>24.58</v>
      </c>
      <c r="J20" s="8">
        <f t="shared" ref="J20:J24" si="3">ROUND(F20*(1+G$15),4)</f>
        <v>1.52E-2</v>
      </c>
      <c r="K20" s="1">
        <v>25.76</v>
      </c>
      <c r="L20" s="8">
        <v>1.52E-2</v>
      </c>
      <c r="M20" s="1">
        <f t="shared" si="1"/>
        <v>25.76</v>
      </c>
      <c r="N20" s="8">
        <f t="shared" ref="N20:N24" si="4">ROUND(J20*(1+K$15),4)</f>
        <v>1.5900000000000001E-2</v>
      </c>
      <c r="O20" s="1">
        <v>26.69</v>
      </c>
      <c r="P20" s="8">
        <v>1.5699999999999999E-2</v>
      </c>
      <c r="Q20" s="1">
        <f t="shared" si="2"/>
        <v>26.69</v>
      </c>
      <c r="R20" s="8">
        <f t="shared" ref="R20:R24" si="5">ROUND(N20*(1+O$15),4)</f>
        <v>1.6500000000000001E-2</v>
      </c>
    </row>
    <row r="21" spans="1:18" x14ac:dyDescent="0.25">
      <c r="A21" t="s">
        <v>4</v>
      </c>
      <c r="B21" s="3" t="s">
        <v>14</v>
      </c>
      <c r="C21" s="1">
        <v>89.34</v>
      </c>
      <c r="D21" s="8">
        <v>3.4192</v>
      </c>
      <c r="E21" s="1">
        <v>89.34</v>
      </c>
      <c r="F21" s="8">
        <v>3.7054999999999998</v>
      </c>
      <c r="G21" s="1">
        <v>92.51</v>
      </c>
      <c r="H21" s="8">
        <v>3.5406</v>
      </c>
      <c r="I21" s="1">
        <f t="shared" si="0"/>
        <v>92.51</v>
      </c>
      <c r="J21" s="8">
        <f t="shared" si="3"/>
        <v>3.8370000000000002</v>
      </c>
      <c r="K21" s="1">
        <v>96.95</v>
      </c>
      <c r="L21" s="8">
        <v>3.7105000000000001</v>
      </c>
      <c r="M21" s="1">
        <f t="shared" si="1"/>
        <v>96.95</v>
      </c>
      <c r="N21" s="8">
        <f t="shared" si="4"/>
        <v>4.0212000000000003</v>
      </c>
      <c r="O21" s="1">
        <v>100.44</v>
      </c>
      <c r="P21" s="8">
        <v>3.8441000000000001</v>
      </c>
      <c r="Q21" s="1">
        <f t="shared" si="2"/>
        <v>100.44</v>
      </c>
      <c r="R21" s="8">
        <f t="shared" si="5"/>
        <v>4.1660000000000004</v>
      </c>
    </row>
    <row r="22" spans="1:18" x14ac:dyDescent="0.25">
      <c r="A22" t="s">
        <v>5</v>
      </c>
      <c r="B22" s="3" t="s">
        <v>14</v>
      </c>
      <c r="C22" s="1">
        <v>3.74</v>
      </c>
      <c r="D22" s="8">
        <v>11.5335</v>
      </c>
      <c r="E22" s="1">
        <v>3.7</v>
      </c>
      <c r="F22" s="8">
        <v>11.4245</v>
      </c>
      <c r="G22" s="1">
        <v>3.87</v>
      </c>
      <c r="H22" s="8">
        <v>11.9429</v>
      </c>
      <c r="I22" s="1">
        <f t="shared" si="0"/>
        <v>3.83</v>
      </c>
      <c r="J22" s="8">
        <f t="shared" si="3"/>
        <v>11.8301</v>
      </c>
      <c r="K22" s="1">
        <v>4.0599999999999996</v>
      </c>
      <c r="L22" s="8">
        <v>12.5162</v>
      </c>
      <c r="M22" s="1">
        <f t="shared" si="1"/>
        <v>4.01</v>
      </c>
      <c r="N22" s="8">
        <f t="shared" si="4"/>
        <v>12.3979</v>
      </c>
      <c r="O22" s="1">
        <v>4.21</v>
      </c>
      <c r="P22" s="8">
        <v>12.966799999999999</v>
      </c>
      <c r="Q22" s="1">
        <f t="shared" si="2"/>
        <v>4.1500000000000004</v>
      </c>
      <c r="R22" s="8">
        <f t="shared" si="5"/>
        <v>12.844200000000001</v>
      </c>
    </row>
    <row r="23" spans="1:18" x14ac:dyDescent="0.25">
      <c r="A23" t="s">
        <v>6</v>
      </c>
      <c r="B23" s="3" t="s">
        <v>14</v>
      </c>
      <c r="C23" s="1">
        <v>2.5499999999999998</v>
      </c>
      <c r="D23" s="8">
        <v>13.993600000000001</v>
      </c>
      <c r="E23" s="1">
        <v>2.62</v>
      </c>
      <c r="F23" s="8">
        <v>14.401300000000001</v>
      </c>
      <c r="G23" s="1">
        <v>2.64</v>
      </c>
      <c r="H23" s="8">
        <v>14.490399999999999</v>
      </c>
      <c r="I23" s="1">
        <f t="shared" si="0"/>
        <v>2.71</v>
      </c>
      <c r="J23" s="8">
        <f t="shared" si="3"/>
        <v>14.9125</v>
      </c>
      <c r="K23" s="1">
        <v>2.77</v>
      </c>
      <c r="L23" s="8">
        <v>15.1859</v>
      </c>
      <c r="M23" s="1">
        <f t="shared" si="1"/>
        <v>2.84</v>
      </c>
      <c r="N23" s="8">
        <f t="shared" si="4"/>
        <v>15.628299999999999</v>
      </c>
      <c r="O23" s="1">
        <v>2.87</v>
      </c>
      <c r="P23" s="8">
        <v>15.7326</v>
      </c>
      <c r="Q23" s="1">
        <f t="shared" si="2"/>
        <v>2.94</v>
      </c>
      <c r="R23" s="8">
        <f t="shared" si="5"/>
        <v>16.190899999999999</v>
      </c>
    </row>
    <row r="24" spans="1:18" x14ac:dyDescent="0.25">
      <c r="A24" t="s">
        <v>7</v>
      </c>
      <c r="B24" s="3" t="s">
        <v>13</v>
      </c>
      <c r="C24" s="1">
        <v>24.58</v>
      </c>
      <c r="D24" s="8">
        <v>8.3000000000000001E-3</v>
      </c>
      <c r="E24" s="1">
        <v>24.83</v>
      </c>
      <c r="F24" s="8">
        <v>8.3999999999999995E-3</v>
      </c>
      <c r="G24" s="1">
        <v>25.45</v>
      </c>
      <c r="H24" s="8">
        <v>8.6E-3</v>
      </c>
      <c r="I24" s="1">
        <f t="shared" si="0"/>
        <v>25.71</v>
      </c>
      <c r="J24" s="8">
        <f t="shared" si="3"/>
        <v>8.6999999999999994E-3</v>
      </c>
      <c r="K24" s="1">
        <v>26.67</v>
      </c>
      <c r="L24" s="8">
        <v>8.9999999999999993E-3</v>
      </c>
      <c r="M24" s="1">
        <f t="shared" si="1"/>
        <v>26.94</v>
      </c>
      <c r="N24" s="8">
        <f t="shared" si="4"/>
        <v>9.1000000000000004E-3</v>
      </c>
      <c r="O24" s="1">
        <v>27.63</v>
      </c>
      <c r="P24" s="8">
        <v>9.2999999999999992E-3</v>
      </c>
      <c r="Q24" s="1">
        <f t="shared" si="2"/>
        <v>27.91</v>
      </c>
      <c r="R24" s="8">
        <f t="shared" si="5"/>
        <v>9.4000000000000004E-3</v>
      </c>
    </row>
    <row r="25" spans="1:18" ht="15.75" thickBot="1" x14ac:dyDescent="0.3"/>
    <row r="26" spans="1:18" ht="15.75" thickBot="1" x14ac:dyDescent="0.3">
      <c r="B26" s="16" t="s">
        <v>8</v>
      </c>
      <c r="C26" s="17"/>
      <c r="D26" s="17"/>
      <c r="E26" s="17"/>
      <c r="F26" s="17"/>
      <c r="G26" s="18"/>
    </row>
    <row r="27" spans="1:18" ht="15.75" thickBot="1" x14ac:dyDescent="0.3">
      <c r="A27" s="5" t="s">
        <v>24</v>
      </c>
      <c r="B27" s="7">
        <v>2022</v>
      </c>
      <c r="C27" s="7">
        <v>2023</v>
      </c>
      <c r="D27" s="7">
        <v>2024</v>
      </c>
      <c r="E27" s="7">
        <v>2025</v>
      </c>
      <c r="F27" s="7">
        <v>2026</v>
      </c>
      <c r="G27" s="7" t="s">
        <v>25</v>
      </c>
    </row>
    <row r="29" spans="1:18" x14ac:dyDescent="0.25">
      <c r="A29" t="s">
        <v>2</v>
      </c>
      <c r="B29" s="11">
        <f>((E19-C19)*((C8))*8)+((F19-D19)*(D8/12*8))</f>
        <v>38438.479999999909</v>
      </c>
      <c r="C29" s="11">
        <f>($C8*(E19-C19)*4)+($C8*(I19-G19)*8)+(($D8/12*4)*(F19-D19))+(($D8/12*8)*(J19-H19))</f>
        <v>58475.55999999999</v>
      </c>
      <c r="D29" s="11">
        <f>($C8*(I19-G19)*4)+($C8*(M19-K19)*8)+(($D8/12*4)*(J19-H19))+(($D8/12*8)*(N19-L19))</f>
        <v>60520.160000000018</v>
      </c>
      <c r="E29" s="11">
        <f>($C8*(M19-K19)*4)+($C8*(Q19-O19)*8)+(($D8/12*4)*(N19-L19))+(($D8/12*8)*(R19-P19))</f>
        <v>62973.679999999964</v>
      </c>
      <c r="F29" s="11">
        <f>($C8*(Q19-O19)*4)+(($D8/12*4)*(R19-P19))</f>
        <v>21263.839999999982</v>
      </c>
      <c r="G29" s="13">
        <f>SUM(B29:F29)</f>
        <v>241671.71999999986</v>
      </c>
    </row>
    <row r="30" spans="1:18" x14ac:dyDescent="0.25">
      <c r="A30" t="s">
        <v>3</v>
      </c>
      <c r="B30" s="11">
        <f>((E20-C20)*((C9))*8)+((F20-D20)*(D9/12*8))</f>
        <v>14088.673727315288</v>
      </c>
      <c r="C30" s="11">
        <f>(C9*(E20-C20)*4)+(C9*(I20-G20)*8)+((D9/12*4)*(F20-D20))+((D9/12*8)*(J20-H20))</f>
        <v>21133.010590972932</v>
      </c>
      <c r="D30" s="11">
        <f>($C9*(I20-G20)*4)+($C9*(M20-K20)*8)+(($D9/12*4)*(J20-H20))+(($D9/12*8)*(N20-L20))</f>
        <v>21133.010590972968</v>
      </c>
      <c r="E30" s="11">
        <f>($C9*(M20-K20)*4)+($C9*(Q20-O20)*8)+(($D9/12*4)*(N20-L20))+(($D9/12*8)*(R20-P20))</f>
        <v>23145.678266303767</v>
      </c>
      <c r="F30" s="11">
        <f>($C9*(Q20-O20)*4)+(($D9/12*4)*(R20-P20))</f>
        <v>8050.6707013230516</v>
      </c>
      <c r="G30" s="13">
        <f t="shared" ref="G30:G34" si="6">SUM(B30:F30)</f>
        <v>87551.043876887998</v>
      </c>
    </row>
    <row r="31" spans="1:18" x14ac:dyDescent="0.25">
      <c r="A31" t="s">
        <v>4</v>
      </c>
      <c r="B31" s="11">
        <f>((E21-C21)*((C10))*8)+((F21-D21)*(E10/12*8))</f>
        <v>41970.863796261307</v>
      </c>
      <c r="C31" s="11">
        <f>(C10*(E21-C21)*4)+(C10*(I21-G21)*8)+((E10/12*4)*(F21-D21))+((E10/12*8)*(J21-H21))</f>
        <v>64436.930428385182</v>
      </c>
      <c r="D31" s="11">
        <f>($C10*(I21-G21)*4)+($C10*(M21-K21)*8)+(($E10/12*4)*(J21-H21))+(($E10/12*8)*(N21-L21))</f>
        <v>67273.592022718629</v>
      </c>
      <c r="E31" s="11">
        <f>($C10*(M21-K21)*4)+($C10*(Q21-O21)*8)+(($E10/12*4)*(N21-L21))+(($E10/12*8)*(R21-P21))</f>
        <v>69963.656118636893</v>
      </c>
      <c r="F31" s="11">
        <f>($C10*(Q21-O21)*4)+(($E10/12*4)*(R21-P21))</f>
        <v>23594.867369920605</v>
      </c>
      <c r="G31" s="13">
        <f t="shared" si="6"/>
        <v>267239.90973592264</v>
      </c>
    </row>
    <row r="32" spans="1:18" x14ac:dyDescent="0.25">
      <c r="A32" t="s">
        <v>5</v>
      </c>
      <c r="B32" s="11">
        <f>((E22-C22)*((C11))*8)+((F22-D22)*(E11/12*8))</f>
        <v>-85.342862429106503</v>
      </c>
      <c r="C32" s="11">
        <f>(C11*(E22-C22)*4)+(C11*(I22-G22)*8)+((E11/12*4)*(F22-D22))+((E11/12*8)*(J22-H22))</f>
        <v>-129.2603750861424</v>
      </c>
      <c r="D32" s="11">
        <f>($C11*(I22-G22)*4)+($C11*(M22-K22)*8)+(($E11/12*4)*(J22-H22))+(($E11/12*8)*(N22-L22))</f>
        <v>-144.08695473729236</v>
      </c>
      <c r="E32" s="11">
        <f>($C11*(M22-K22)*4)+($C11*(Q22-O22)*8)+(($E11/12*4)*(N22-L22))+(($E11/12*8)*(R22-P22))</f>
        <v>-164.99876372926585</v>
      </c>
      <c r="F32" s="11">
        <f>($C11*(Q22-O22)*4)+(($E11/12*4)*(R22-P22))</f>
        <v>-57.301261164258477</v>
      </c>
      <c r="G32" s="13">
        <f t="shared" si="6"/>
        <v>-580.99021714606556</v>
      </c>
    </row>
    <row r="33" spans="1:7" x14ac:dyDescent="0.25">
      <c r="A33" t="s">
        <v>6</v>
      </c>
      <c r="B33" s="11">
        <f>((E23-C23)*((C12))*8)+((F23-D23)*(E12/12*8))</f>
        <v>2478.6116244461209</v>
      </c>
      <c r="C33" s="11">
        <f>(C12*(E23-C23)*4)+(C12*(I23-G23)*8)+((E12/12*4)*(F23-D23))+((E12/12*8)*(J23-H23))</f>
        <v>3747.7068097180409</v>
      </c>
      <c r="D33" s="11">
        <f>($C12*(I23-G23)*4)+($C12*(M23-K23)*8)+(($E12/12*4)*(J23-H23))+(($E12/12*8)*(N23-L23))</f>
        <v>3804.596237415527</v>
      </c>
      <c r="E33" s="11">
        <f>($C12*(M23-K23)*4)+($C12*(Q23-O23)*8)+(($E12/12*4)*(N23-L23))+(($E12/12*8)*(R23-P23))</f>
        <v>3858.4860407435158</v>
      </c>
      <c r="F33" s="11">
        <f>($C12*(Q23-O23)*4)+(($E12/12*4)*(R23-P23))</f>
        <v>1291.6440857047487</v>
      </c>
      <c r="G33" s="13">
        <f t="shared" si="6"/>
        <v>15181.044798027953</v>
      </c>
    </row>
    <row r="34" spans="1:7" x14ac:dyDescent="0.25">
      <c r="A34" t="s">
        <v>7</v>
      </c>
      <c r="B34" s="12">
        <f>((E24-C24)*((C13))*8)+((F24-D24)*(D13/12*8))</f>
        <v>78.617872333333082</v>
      </c>
      <c r="C34" s="12">
        <f>(C13*(E24-C24)*4)+(C13*(I24-G24)*8)+((D13/12*4)*(F24-D24))+((D13/12*8)*(J24-H24))</f>
        <v>119.44680849999986</v>
      </c>
      <c r="D34" s="12">
        <f>($C13*(I24-G24)*4)+($C13*(M24-K24)*8)+(($D13/12*4)*(J24-H24))+(($D13/12*8)*(N24-L24))</f>
        <v>121.7268085000004</v>
      </c>
      <c r="E34" s="12">
        <f>($C13*(M24-K24)*4)+($C13*(Q24-O24)*8)+(($D13/12*4)*(N24-L24))+(($D13/12*8)*(R24-P24))</f>
        <v>124.00680850000083</v>
      </c>
      <c r="F34" s="12">
        <f>($C13*(Q24-O24)*4)+(($D13/12*4)*(R24-P24))</f>
        <v>41.588936166666983</v>
      </c>
      <c r="G34" s="15">
        <f t="shared" si="6"/>
        <v>485.38723400000117</v>
      </c>
    </row>
    <row r="35" spans="1:7" x14ac:dyDescent="0.25">
      <c r="B35" s="13"/>
      <c r="C35" s="13"/>
      <c r="D35" s="13"/>
      <c r="E35" s="13"/>
      <c r="F35" s="13"/>
    </row>
    <row r="36" spans="1:7" ht="15.75" thickBot="1" x14ac:dyDescent="0.3">
      <c r="A36" t="s">
        <v>25</v>
      </c>
      <c r="B36" s="14">
        <f t="shared" ref="B36:G36" si="7">SUM(B29:B34)</f>
        <v>96969.904157926838</v>
      </c>
      <c r="C36" s="14">
        <f t="shared" si="7"/>
        <v>147783.39426249004</v>
      </c>
      <c r="D36" s="14">
        <f t="shared" si="7"/>
        <v>152708.99870486988</v>
      </c>
      <c r="E36" s="14">
        <f t="shared" si="7"/>
        <v>159900.50847045486</v>
      </c>
      <c r="F36" s="14">
        <f>SUM(F29:F34)</f>
        <v>54185.309831950806</v>
      </c>
      <c r="G36" s="14">
        <f t="shared" si="7"/>
        <v>611548.1154276923</v>
      </c>
    </row>
    <row r="37" spans="1:7" x14ac:dyDescent="0.25">
      <c r="B37" s="23"/>
      <c r="F37" s="23"/>
    </row>
  </sheetData>
  <mergeCells count="16">
    <mergeCell ref="E16:F16"/>
    <mergeCell ref="C16:D16"/>
    <mergeCell ref="C5:E5"/>
    <mergeCell ref="B26:G26"/>
    <mergeCell ref="G16:H16"/>
    <mergeCell ref="A1:R1"/>
    <mergeCell ref="A3:R3"/>
    <mergeCell ref="A2:R2"/>
    <mergeCell ref="I16:J16"/>
    <mergeCell ref="K16:L16"/>
    <mergeCell ref="M16:N16"/>
    <mergeCell ref="O16:P16"/>
    <mergeCell ref="Q16:R16"/>
    <mergeCell ref="G15:J15"/>
    <mergeCell ref="K15:N15"/>
    <mergeCell ref="O15:R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F</vt:lpstr>
    </vt:vector>
  </TitlesOfParts>
  <Company>Ottawa River Power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Roy</dc:creator>
  <cp:lastModifiedBy>Jeffrey Roy</cp:lastModifiedBy>
  <dcterms:created xsi:type="dcterms:W3CDTF">2025-06-04T12:30:41Z</dcterms:created>
  <dcterms:modified xsi:type="dcterms:W3CDTF">2025-08-27T19:27:30Z</dcterms:modified>
</cp:coreProperties>
</file>