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7" documentId="114_{1EA69921-5434-4D1A-A2E4-AA8A76DB2D5A}" xr6:coauthVersionLast="47" xr6:coauthVersionMax="47" xr10:uidLastSave="{8A67CEA7-BFB3-491F-B7B0-2835C713B745}"/>
  <bookViews>
    <workbookView xWindow="28680" yWindow="-120" windowWidth="29040" windowHeight="15720" xr2:uid="{1C30DF4D-1558-4F91-ACA0-8944A844E434}"/>
  </bookViews>
  <sheets>
    <sheet name="Sheet1" sheetId="1" r:id="rId1"/>
  </sheets>
  <definedNames>
    <definedName name="_xlnm.Print_Area" localSheetId="0">Sheet1!$A$3:$I$49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D26" i="1"/>
  <c r="E26" i="1"/>
  <c r="F26" i="1"/>
  <c r="G26" i="1"/>
  <c r="D27" i="1"/>
  <c r="E27" i="1"/>
  <c r="F27" i="1"/>
  <c r="G27" i="1"/>
  <c r="C27" i="1"/>
  <c r="C26" i="1"/>
  <c r="C25" i="1"/>
  <c r="G19" i="1" l="1"/>
  <c r="A43" i="1" l="1"/>
  <c r="A37" i="1"/>
  <c r="D32" i="1"/>
  <c r="A31" i="1"/>
  <c r="A25" i="1"/>
  <c r="A19" i="1"/>
  <c r="D43" i="1"/>
  <c r="E44" i="1"/>
  <c r="C32" i="1" l="1"/>
  <c r="G38" i="1"/>
  <c r="F44" i="1"/>
  <c r="G45" i="1"/>
  <c r="F45" i="1"/>
  <c r="C45" i="1"/>
  <c r="D45" i="1"/>
  <c r="E45" i="1"/>
  <c r="E46" i="1" s="1"/>
  <c r="F33" i="1"/>
  <c r="E33" i="1"/>
  <c r="D33" i="1"/>
  <c r="D34" i="1" s="1"/>
  <c r="G33" i="1"/>
  <c r="C33" i="1"/>
  <c r="G37" i="1"/>
  <c r="F37" i="1"/>
  <c r="E37" i="1"/>
  <c r="D37" i="1"/>
  <c r="C37" i="1"/>
  <c r="F19" i="1"/>
  <c r="E19" i="1"/>
  <c r="D19" i="1"/>
  <c r="C19" i="1"/>
  <c r="D21" i="1"/>
  <c r="E21" i="1"/>
  <c r="C21" i="1"/>
  <c r="G21" i="1"/>
  <c r="F21" i="1"/>
  <c r="C31" i="1"/>
  <c r="G31" i="1"/>
  <c r="F31" i="1"/>
  <c r="E31" i="1"/>
  <c r="D31" i="1"/>
  <c r="C20" i="1"/>
  <c r="E32" i="1"/>
  <c r="F43" i="1"/>
  <c r="G44" i="1"/>
  <c r="D20" i="1"/>
  <c r="F32" i="1"/>
  <c r="C38" i="1"/>
  <c r="G43" i="1"/>
  <c r="E43" i="1"/>
  <c r="E20" i="1"/>
  <c r="G32" i="1"/>
  <c r="D38" i="1"/>
  <c r="F20" i="1"/>
  <c r="E38" i="1"/>
  <c r="G20" i="1"/>
  <c r="F38" i="1"/>
  <c r="C44" i="1"/>
  <c r="C43" i="1"/>
  <c r="D44" i="1"/>
  <c r="F46" i="1" l="1"/>
  <c r="D46" i="1"/>
  <c r="H37" i="1"/>
  <c r="I37" i="1" s="1"/>
  <c r="H19" i="1"/>
  <c r="I19" i="1" s="1"/>
  <c r="H25" i="1"/>
  <c r="I25" i="1" s="1"/>
  <c r="H31" i="1"/>
  <c r="I31" i="1" s="1"/>
  <c r="C34" i="1"/>
  <c r="E34" i="1"/>
  <c r="C46" i="1"/>
  <c r="F34" i="1"/>
  <c r="H43" i="1"/>
  <c r="I43" i="1" s="1"/>
  <c r="F22" i="1"/>
  <c r="G34" i="1"/>
  <c r="G46" i="1"/>
  <c r="E22" i="1"/>
  <c r="C39" i="1"/>
  <c r="C40" i="1" s="1"/>
  <c r="D39" i="1"/>
  <c r="D40" i="1" s="1"/>
  <c r="G39" i="1"/>
  <c r="G40" i="1" s="1"/>
  <c r="F39" i="1"/>
  <c r="F40" i="1" s="1"/>
  <c r="E39" i="1"/>
  <c r="E40" i="1" s="1"/>
  <c r="C28" i="1"/>
  <c r="G28" i="1"/>
  <c r="F28" i="1"/>
  <c r="E28" i="1"/>
  <c r="D28" i="1"/>
  <c r="G22" i="1"/>
  <c r="C22" i="1"/>
  <c r="D22" i="1"/>
  <c r="H46" i="1" l="1"/>
  <c r="H40" i="1"/>
  <c r="H34" i="1"/>
  <c r="H22" i="1"/>
  <c r="I22" i="1" s="1"/>
  <c r="I23" i="1" s="1"/>
  <c r="H28" i="1"/>
  <c r="I46" i="1" l="1"/>
  <c r="I47" i="1" s="1"/>
  <c r="I28" i="1"/>
  <c r="I29" i="1" s="1"/>
  <c r="I34" i="1"/>
  <c r="I35" i="1" s="1"/>
  <c r="I40" i="1"/>
  <c r="I41" i="1" s="1"/>
  <c r="H47" i="1"/>
  <c r="H23" i="1"/>
  <c r="H29" i="1"/>
  <c r="H35" i="1"/>
  <c r="H41" i="1"/>
</calcChain>
</file>

<file path=xl/sharedStrings.xml><?xml version="1.0" encoding="utf-8"?>
<sst xmlns="http://schemas.openxmlformats.org/spreadsheetml/2006/main" count="48" uniqueCount="36">
  <si>
    <t>Attachment 2</t>
  </si>
  <si>
    <t>Enbridge EDA Design Day Supply Option Analysis</t>
  </si>
  <si>
    <t>Route</t>
  </si>
  <si>
    <t>Point of Supply</t>
  </si>
  <si>
    <t>Supply Cost $US/mmBtu</t>
  </si>
  <si>
    <t>Unitized Demand Charge $US/mmBtu</t>
  </si>
  <si>
    <t>Commodity Charge $US/mmBtu</t>
  </si>
  <si>
    <t>Fuel Charge $US/mmBtu</t>
  </si>
  <si>
    <t>TCPL: Long-haul</t>
  </si>
  <si>
    <t>Empress</t>
  </si>
  <si>
    <t>TCPL: Short-haul via Dawn to Parkway</t>
  </si>
  <si>
    <t>Dawn</t>
  </si>
  <si>
    <t>TCPL: Short-haul via Niagara</t>
  </si>
  <si>
    <t>Niagara</t>
  </si>
  <si>
    <t>TCPL: Short-haul via Iroquois</t>
  </si>
  <si>
    <t>Iroquois</t>
  </si>
  <si>
    <t>Third-Party</t>
  </si>
  <si>
    <t>Foreign Exchange</t>
  </si>
  <si>
    <t>$1 US =</t>
  </si>
  <si>
    <t>CDN</t>
  </si>
  <si>
    <t>From Bank of Canada Closing Rate October 1, 2024</t>
  </si>
  <si>
    <t>Average Cost</t>
  </si>
  <si>
    <t>2024/25</t>
  </si>
  <si>
    <t>2025/26</t>
  </si>
  <si>
    <t>2026/27</t>
  </si>
  <si>
    <t>2027/28</t>
  </si>
  <si>
    <t>2028/29</t>
  </si>
  <si>
    <t>$US M/yr</t>
  </si>
  <si>
    <t>$CAD M/yr</t>
  </si>
  <si>
    <t>Number of days</t>
  </si>
  <si>
    <t>Design Day Shortfall (GJ/d)</t>
  </si>
  <si>
    <t>Demand - yr</t>
  </si>
  <si>
    <t>Supply - 4 days</t>
  </si>
  <si>
    <t>Variable - 4 days</t>
  </si>
  <si>
    <t>Demand - 10 days</t>
  </si>
  <si>
    <t>Filed: 2025-09-04, EB-2025-0065, Exhibit I.1-FRPO-1, Attachment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</si>
</sst>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(* #,##0_);_(* \(#,##0\);_(* &quot;-&quot;??_);_(@_)"/>
    <numFmt numFmtId="166" formatCode="_(* #,##0.0_);_(* 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1" xfId="0" applyFont="1" applyBorder="1"/>
    <xf numFmtId="0" fontId="3" fillId="0" borderId="0" xfId="2" applyFont="1"/>
    <xf numFmtId="0" fontId="0" fillId="0" borderId="0" xfId="0" applyFont="1"/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2" fontId="0" fillId="0" borderId="1" xfId="0" applyNumberFormat="1" applyFont="1" applyBorder="1"/>
    <xf numFmtId="44" fontId="0" fillId="0" borderId="1" xfId="0" applyNumberFormat="1" applyFont="1" applyBorder="1"/>
    <xf numFmtId="164" fontId="0" fillId="0" borderId="1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166" fontId="1" fillId="0" borderId="0" xfId="1" applyNumberFormat="1" applyFont="1"/>
    <xf numFmtId="43" fontId="1" fillId="0" borderId="0" xfId="1" applyFont="1"/>
    <xf numFmtId="165" fontId="1" fillId="0" borderId="0" xfId="1" applyNumberFormat="1" applyFont="1"/>
    <xf numFmtId="166" fontId="1" fillId="0" borderId="3" xfId="1" applyNumberFormat="1" applyFont="1" applyBorder="1"/>
    <xf numFmtId="43" fontId="1" fillId="0" borderId="3" xfId="1" applyFont="1" applyBorder="1"/>
    <xf numFmtId="43" fontId="1" fillId="0" borderId="4" xfId="1" applyFont="1" applyFill="1" applyBorder="1"/>
    <xf numFmtId="0" fontId="0" fillId="0" borderId="0" xfId="0" applyFont="1" applyFill="1" applyAlignment="1">
      <alignment horizontal="center"/>
    </xf>
    <xf numFmtId="165" fontId="1" fillId="0" borderId="0" xfId="1" applyNumberFormat="1" applyFont="1" applyFill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A5120D3-8B24-4B1E-91FE-AAEDE0476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89B8-A099-4B34-A1FA-8F0753BCE7C0}">
  <sheetPr>
    <pageSetUpPr fitToPage="1"/>
  </sheetPr>
  <dimension ref="A1:L48"/>
  <sheetViews>
    <sheetView tabSelected="1" zoomScaleNormal="100" workbookViewId="0"/>
  </sheetViews>
  <sheetFormatPr defaultColWidth="8.81640625" defaultRowHeight="14.5" x14ac:dyDescent="0.35"/>
  <cols>
    <col min="1" max="1" width="32.7265625" style="3" bestFit="1" customWidth="1"/>
    <col min="2" max="2" width="16.1796875" style="3" customWidth="1"/>
    <col min="3" max="12" width="12.7265625" style="3" customWidth="1"/>
    <col min="13" max="16384" width="8.81640625" style="3"/>
  </cols>
  <sheetData>
    <row r="1" spans="1:12" x14ac:dyDescent="0.35">
      <c r="A1" s="3" t="s">
        <v>35</v>
      </c>
    </row>
    <row r="3" spans="1:12" x14ac:dyDescent="0.3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"/>
      <c r="K3" s="2"/>
      <c r="L3" s="2"/>
    </row>
    <row r="4" spans="1:12" x14ac:dyDescent="0.3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"/>
      <c r="K4" s="2"/>
      <c r="L4" s="2"/>
    </row>
    <row r="6" spans="1:12" ht="58" x14ac:dyDescent="0.3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2" x14ac:dyDescent="0.35">
      <c r="A7" s="6" t="s">
        <v>8</v>
      </c>
      <c r="B7" s="7" t="s">
        <v>9</v>
      </c>
      <c r="C7" s="8">
        <v>10.225366666666668</v>
      </c>
      <c r="D7" s="7">
        <v>0.81376277470622616</v>
      </c>
      <c r="E7" s="7">
        <v>0</v>
      </c>
      <c r="F7" s="9">
        <v>0.44437739305555557</v>
      </c>
    </row>
    <row r="8" spans="1:12" x14ac:dyDescent="0.35">
      <c r="A8" s="1" t="s">
        <v>10</v>
      </c>
      <c r="B8" s="7" t="s">
        <v>11</v>
      </c>
      <c r="C8" s="8">
        <v>8.1270000000000007</v>
      </c>
      <c r="D8" s="7">
        <v>0.38278976375089491</v>
      </c>
      <c r="E8" s="7">
        <v>3.1497338004205316E-3</v>
      </c>
      <c r="F8" s="9">
        <v>0.10858382969159444</v>
      </c>
    </row>
    <row r="9" spans="1:12" x14ac:dyDescent="0.35">
      <c r="A9" s="1" t="s">
        <v>12</v>
      </c>
      <c r="B9" s="7" t="s">
        <v>13</v>
      </c>
      <c r="C9" s="8">
        <v>6.3909999999999991</v>
      </c>
      <c r="D9" s="7">
        <v>0.36671365057586186</v>
      </c>
      <c r="E9" s="7">
        <v>0</v>
      </c>
      <c r="F9" s="9">
        <v>6.1992699999999991E-2</v>
      </c>
    </row>
    <row r="10" spans="1:12" x14ac:dyDescent="0.35">
      <c r="A10" s="1" t="s">
        <v>14</v>
      </c>
      <c r="B10" s="7" t="s">
        <v>15</v>
      </c>
      <c r="C10" s="8">
        <v>17.625</v>
      </c>
      <c r="D10" s="7">
        <v>0.12176340158151008</v>
      </c>
      <c r="E10" s="7">
        <v>0</v>
      </c>
      <c r="F10" s="9">
        <v>4.8615624999999996E-2</v>
      </c>
    </row>
    <row r="11" spans="1:12" x14ac:dyDescent="0.35">
      <c r="A11" s="6" t="s">
        <v>16</v>
      </c>
      <c r="B11" s="7" t="s">
        <v>15</v>
      </c>
      <c r="C11" s="8">
        <v>17.625</v>
      </c>
      <c r="D11" s="7">
        <v>1.3165791458050393</v>
      </c>
      <c r="E11" s="7">
        <v>0.63085561388928302</v>
      </c>
      <c r="F11" s="9"/>
    </row>
    <row r="12" spans="1:12" x14ac:dyDescent="0.35">
      <c r="A12" s="3" t="s">
        <v>17</v>
      </c>
      <c r="B12" s="3" t="s">
        <v>18</v>
      </c>
      <c r="C12" s="3">
        <v>1.3504</v>
      </c>
      <c r="D12" s="3" t="s">
        <v>19</v>
      </c>
      <c r="E12" s="3" t="s">
        <v>20</v>
      </c>
    </row>
    <row r="14" spans="1:12" x14ac:dyDescent="0.35">
      <c r="H14" s="23" t="s">
        <v>21</v>
      </c>
      <c r="I14" s="23"/>
    </row>
    <row r="15" spans="1:12" x14ac:dyDescent="0.35">
      <c r="C15" s="10" t="s">
        <v>22</v>
      </c>
      <c r="D15" s="10" t="s">
        <v>23</v>
      </c>
      <c r="E15" s="10" t="s">
        <v>24</v>
      </c>
      <c r="F15" s="10" t="s">
        <v>25</v>
      </c>
      <c r="G15" s="10" t="s">
        <v>26</v>
      </c>
      <c r="H15" s="11" t="s">
        <v>27</v>
      </c>
      <c r="I15" s="11" t="s">
        <v>28</v>
      </c>
    </row>
    <row r="16" spans="1:12" x14ac:dyDescent="0.35">
      <c r="A16" s="3" t="s">
        <v>29</v>
      </c>
      <c r="C16" s="19">
        <v>365</v>
      </c>
      <c r="D16" s="19">
        <v>365</v>
      </c>
      <c r="E16" s="19">
        <v>365</v>
      </c>
      <c r="F16" s="19">
        <v>365</v>
      </c>
      <c r="G16" s="19">
        <v>366</v>
      </c>
      <c r="H16" s="12"/>
      <c r="I16" s="12"/>
    </row>
    <row r="17" spans="1:9" x14ac:dyDescent="0.35">
      <c r="A17" s="3" t="s">
        <v>30</v>
      </c>
      <c r="C17" s="20">
        <v>14311.179999999935</v>
      </c>
      <c r="D17" s="20">
        <v>16770.330000000075</v>
      </c>
      <c r="E17" s="20">
        <v>18778.770000000019</v>
      </c>
      <c r="F17" s="20">
        <v>20341.590000000084</v>
      </c>
      <c r="G17" s="20">
        <v>21427.900000000023</v>
      </c>
    </row>
    <row r="19" spans="1:9" x14ac:dyDescent="0.35">
      <c r="A19" s="3" t="str">
        <f>A7</f>
        <v>TCPL: Long-haul</v>
      </c>
      <c r="B19" s="3" t="s">
        <v>31</v>
      </c>
      <c r="C19" s="13">
        <f>$D$7*C$17*C$16/1000000</f>
        <v>4.2507555243338722</v>
      </c>
      <c r="D19" s="13">
        <f>$D$7*D$17*D$16/1000000</f>
        <v>4.9811806498417805</v>
      </c>
      <c r="E19" s="13">
        <f>$D$7*E$17*E$16/1000000</f>
        <v>5.5777343529810688</v>
      </c>
      <c r="F19" s="13">
        <f>$D$7*F$17*F$16/1000000</f>
        <v>6.0419284829228195</v>
      </c>
      <c r="G19" s="13">
        <f>$D$7*G$17*G$16/1000000</f>
        <v>6.3820252138066875</v>
      </c>
      <c r="H19" s="14">
        <f>AVERAGE(C19:G19)</f>
        <v>5.4467248447772461</v>
      </c>
      <c r="I19" s="14">
        <f>H19*C12/1.055056</f>
        <v>6.9714377534341248</v>
      </c>
    </row>
    <row r="20" spans="1:9" x14ac:dyDescent="0.35">
      <c r="B20" s="3" t="s">
        <v>32</v>
      </c>
      <c r="C20" s="13">
        <f>$C$7*C$17*4/1000000</f>
        <v>0.58534825173066407</v>
      </c>
      <c r="D20" s="13">
        <f>$C$7*D$17*4/1000000</f>
        <v>0.68593109348400305</v>
      </c>
      <c r="E20" s="13">
        <f>$C$7*E$17*4/1000000</f>
        <v>0.76807923519600085</v>
      </c>
      <c r="F20" s="13">
        <f>$C$7*F$17*4/1000000</f>
        <v>0.83200086533200357</v>
      </c>
      <c r="G20" s="13">
        <f>$C$7*G$17*4/1000000</f>
        <v>0.87643253758666773</v>
      </c>
      <c r="H20" s="15"/>
      <c r="I20" s="15"/>
    </row>
    <row r="21" spans="1:9" x14ac:dyDescent="0.35">
      <c r="B21" s="3" t="s">
        <v>33</v>
      </c>
      <c r="C21" s="13">
        <f>($E$7+$F$7)*C$17*4/1000000</f>
        <v>2.5438259439795108E-2</v>
      </c>
      <c r="D21" s="13">
        <f t="shared" ref="D21:G21" si="0">($E$7+$F$7)*D$17*4/1000000</f>
        <v>2.9809422104325634E-2</v>
      </c>
      <c r="E21" s="13">
        <f t="shared" si="0"/>
        <v>3.3379443429559535E-2</v>
      </c>
      <c r="F21" s="13">
        <f t="shared" si="0"/>
        <v>3.6157370939219981E-2</v>
      </c>
      <c r="G21" s="13">
        <f t="shared" si="0"/>
        <v>3.80882973626206E-2</v>
      </c>
      <c r="H21" s="14"/>
      <c r="I21" s="14"/>
    </row>
    <row r="22" spans="1:9" x14ac:dyDescent="0.35">
      <c r="C22" s="16">
        <f>SUM(C20:C21)</f>
        <v>0.61078651117045912</v>
      </c>
      <c r="D22" s="16">
        <f t="shared" ref="D22:G22" si="1">SUM(D20:D21)</f>
        <v>0.71574051558832874</v>
      </c>
      <c r="E22" s="16">
        <f t="shared" si="1"/>
        <v>0.80145867862556042</v>
      </c>
      <c r="F22" s="16">
        <f t="shared" si="1"/>
        <v>0.86815823627122357</v>
      </c>
      <c r="G22" s="16">
        <f t="shared" si="1"/>
        <v>0.91452083494928837</v>
      </c>
      <c r="H22" s="14">
        <f>AVERAGE(C22:G22)</f>
        <v>0.78213295532097205</v>
      </c>
      <c r="I22" s="14">
        <f>H22*C12/1.055056</f>
        <v>1.001077045071959</v>
      </c>
    </row>
    <row r="23" spans="1:9" ht="15" thickBot="1" x14ac:dyDescent="0.4">
      <c r="C23" s="13"/>
      <c r="D23" s="13"/>
      <c r="E23" s="13"/>
      <c r="F23" s="13"/>
      <c r="G23" s="13"/>
      <c r="H23" s="17">
        <f>SUM(H19:H22)</f>
        <v>6.2288578000982184</v>
      </c>
      <c r="I23" s="18">
        <f>SUM(I19:I22)</f>
        <v>7.9725147985060838</v>
      </c>
    </row>
    <row r="24" spans="1:9" ht="15" thickTop="1" x14ac:dyDescent="0.35">
      <c r="C24" s="13"/>
      <c r="D24" s="13"/>
      <c r="E24" s="13"/>
      <c r="F24" s="13"/>
      <c r="G24" s="13"/>
      <c r="H24" s="13"/>
      <c r="I24" s="14"/>
    </row>
    <row r="25" spans="1:9" x14ac:dyDescent="0.35">
      <c r="A25" s="3" t="str">
        <f>A8</f>
        <v>TCPL: Short-haul via Dawn to Parkway</v>
      </c>
      <c r="B25" s="3" t="s">
        <v>31</v>
      </c>
      <c r="C25" s="13">
        <f>$D$8*C$17*C$16/1000000</f>
        <v>1.9995332220867252</v>
      </c>
      <c r="D25" s="13">
        <f t="shared" ref="D25:G25" si="2">$D$8*D$17*D$16/1000000</f>
        <v>2.3431213904344697</v>
      </c>
      <c r="E25" s="13">
        <f t="shared" si="2"/>
        <v>2.6237371401188256</v>
      </c>
      <c r="F25" s="13">
        <f t="shared" si="2"/>
        <v>2.8420916371024236</v>
      </c>
      <c r="G25" s="13">
        <f t="shared" si="2"/>
        <v>3.0020713649960791</v>
      </c>
      <c r="H25" s="14">
        <f>AVERAGE(C25:G25)</f>
        <v>2.5621109509477047</v>
      </c>
      <c r="I25" s="14">
        <f>H25*C12/1.055056</f>
        <v>3.2793279486205287</v>
      </c>
    </row>
    <row r="26" spans="1:9" x14ac:dyDescent="0.35">
      <c r="B26" s="3" t="s">
        <v>32</v>
      </c>
      <c r="C26" s="13">
        <f>$C$8*C$17*4/1000000</f>
        <v>0.4652278394399979</v>
      </c>
      <c r="D26" s="13">
        <f t="shared" ref="D26:G26" si="3">$C$8*D$17*4/1000000</f>
        <v>0.5451698876400024</v>
      </c>
      <c r="E26" s="13">
        <f t="shared" si="3"/>
        <v>0.61046025516000069</v>
      </c>
      <c r="F26" s="13">
        <f t="shared" si="3"/>
        <v>0.66126440772000283</v>
      </c>
      <c r="G26" s="13">
        <f t="shared" si="3"/>
        <v>0.69657817320000082</v>
      </c>
      <c r="H26" s="15"/>
      <c r="I26" s="15"/>
    </row>
    <row r="27" spans="1:9" x14ac:dyDescent="0.35">
      <c r="B27" s="3" t="s">
        <v>33</v>
      </c>
      <c r="C27" s="13">
        <f>($E$8+$F$8)*C$17*4/1000000</f>
        <v>6.3961565567025912E-3</v>
      </c>
      <c r="D27" s="13">
        <f t="shared" ref="D27:G27" si="4">($E$8+$F$8)*D$17*4/1000000</f>
        <v>7.4952349273482077E-3</v>
      </c>
      <c r="E27" s="13">
        <f t="shared" si="4"/>
        <v>8.3928755603877928E-3</v>
      </c>
      <c r="F27" s="13">
        <f t="shared" si="4"/>
        <v>9.0913533511741869E-3</v>
      </c>
      <c r="G27" s="13">
        <f t="shared" si="4"/>
        <v>9.5768625006022005E-3</v>
      </c>
      <c r="H27" s="14"/>
      <c r="I27" s="14"/>
    </row>
    <row r="28" spans="1:9" x14ac:dyDescent="0.35">
      <c r="C28" s="16">
        <f>SUM(C26:C27)</f>
        <v>0.47162399599670052</v>
      </c>
      <c r="D28" s="16">
        <f t="shared" ref="D28:G28" si="5">SUM(D26:D27)</f>
        <v>0.55266512256735056</v>
      </c>
      <c r="E28" s="16">
        <f t="shared" si="5"/>
        <v>0.6188531307203885</v>
      </c>
      <c r="F28" s="16">
        <f t="shared" si="5"/>
        <v>0.670355761071177</v>
      </c>
      <c r="G28" s="16">
        <f t="shared" si="5"/>
        <v>0.70615503570060301</v>
      </c>
      <c r="H28" s="14">
        <f>AVERAGE(C28:G28)</f>
        <v>0.60393060921124386</v>
      </c>
      <c r="I28" s="14">
        <f>H28*C12/1.055056</f>
        <v>0.77299014903366625</v>
      </c>
    </row>
    <row r="29" spans="1:9" ht="15" thickBot="1" x14ac:dyDescent="0.4">
      <c r="C29" s="13"/>
      <c r="D29" s="13"/>
      <c r="E29" s="13"/>
      <c r="F29" s="13"/>
      <c r="G29" s="13"/>
      <c r="H29" s="17">
        <f>SUM(H25:H28)</f>
        <v>3.1660415601589484</v>
      </c>
      <c r="I29" s="18">
        <f>SUM(I25:I28)</f>
        <v>4.0523180976541946</v>
      </c>
    </row>
    <row r="30" spans="1:9" ht="15" thickTop="1" x14ac:dyDescent="0.35">
      <c r="C30" s="13"/>
      <c r="D30" s="13"/>
      <c r="E30" s="13"/>
      <c r="F30" s="13"/>
      <c r="G30" s="13"/>
      <c r="H30" s="13"/>
      <c r="I30" s="14"/>
    </row>
    <row r="31" spans="1:9" x14ac:dyDescent="0.35">
      <c r="A31" s="3" t="str">
        <f>A9</f>
        <v>TCPL: Short-haul via Niagara</v>
      </c>
      <c r="B31" s="3" t="s">
        <v>31</v>
      </c>
      <c r="C31" s="13">
        <f>$D$9*C$17*C$16/1000000</f>
        <v>1.915558347574607</v>
      </c>
      <c r="D31" s="13">
        <f>$D$9*D$17*D$16/1000000</f>
        <v>2.2447167615166008</v>
      </c>
      <c r="E31" s="13">
        <f>$D$9*E$17*E$16/1000000</f>
        <v>2.5135474245089369</v>
      </c>
      <c r="F31" s="13">
        <f>$D$9*F$17*F$16/1000000</f>
        <v>2.7227316355073787</v>
      </c>
      <c r="G31" s="13">
        <f>$D$9*G$17*G$16/1000000</f>
        <v>2.8759926565418739</v>
      </c>
      <c r="H31" s="14">
        <f>AVERAGE(C31:G31)</f>
        <v>2.4545093651298795</v>
      </c>
      <c r="I31" s="14">
        <f>H31*C12/1.055056</f>
        <v>3.1416052291739862</v>
      </c>
    </row>
    <row r="32" spans="1:9" x14ac:dyDescent="0.35">
      <c r="B32" s="3" t="s">
        <v>32</v>
      </c>
      <c r="C32" s="13">
        <f>$C$9*C$17*4/1000000</f>
        <v>0.36585100551999827</v>
      </c>
      <c r="D32" s="13">
        <f>$C$9*D$17*4/1000000</f>
        <v>0.42871671612000184</v>
      </c>
      <c r="E32" s="13">
        <f>$C$9*E$17*4/1000000</f>
        <v>0.48006047628000043</v>
      </c>
      <c r="F32" s="13">
        <f>$C$9*F$17*4/1000000</f>
        <v>0.52001240676000204</v>
      </c>
      <c r="G32" s="13">
        <f>$C$9*G$17*4/1000000</f>
        <v>0.54778283560000063</v>
      </c>
      <c r="H32" s="15"/>
      <c r="I32" s="15"/>
    </row>
    <row r="33" spans="1:9" x14ac:dyDescent="0.35">
      <c r="B33" s="3" t="s">
        <v>33</v>
      </c>
      <c r="C33" s="13">
        <f>($E$9+$F$9)*C$17*4/1000000</f>
        <v>3.5487547535439836E-3</v>
      </c>
      <c r="D33" s="13">
        <f t="shared" ref="D33:G33" si="6">($E$9+$F$9)*D$17*4/1000000</f>
        <v>4.1585521463640184E-3</v>
      </c>
      <c r="E33" s="13">
        <f t="shared" si="6"/>
        <v>4.6565866199160038E-3</v>
      </c>
      <c r="F33" s="13">
        <f t="shared" si="6"/>
        <v>5.0441203455720198E-3</v>
      </c>
      <c r="G33" s="13">
        <f t="shared" si="6"/>
        <v>5.3134935053200053E-3</v>
      </c>
      <c r="H33" s="14"/>
      <c r="I33" s="14"/>
    </row>
    <row r="34" spans="1:9" x14ac:dyDescent="0.35">
      <c r="C34" s="16">
        <f>SUM(C32:C33)</f>
        <v>0.36939976027354227</v>
      </c>
      <c r="D34" s="16">
        <f t="shared" ref="D34:G34" si="7">SUM(D32:D33)</f>
        <v>0.43287526826636585</v>
      </c>
      <c r="E34" s="16">
        <f t="shared" si="7"/>
        <v>0.48471706289991645</v>
      </c>
      <c r="F34" s="16">
        <f t="shared" si="7"/>
        <v>0.52505652710557404</v>
      </c>
      <c r="G34" s="16">
        <f t="shared" si="7"/>
        <v>0.55309632910532058</v>
      </c>
      <c r="H34" s="14">
        <f>AVERAGE(C34:G34)</f>
        <v>0.47302898953014383</v>
      </c>
      <c r="I34" s="14">
        <f>H34*C12/1.055056</f>
        <v>0.60544496923528823</v>
      </c>
    </row>
    <row r="35" spans="1:9" ht="15" thickBot="1" x14ac:dyDescent="0.4">
      <c r="C35" s="13"/>
      <c r="D35" s="13"/>
      <c r="E35" s="13"/>
      <c r="F35" s="13"/>
      <c r="G35" s="13"/>
      <c r="H35" s="17">
        <f>SUM(H31:H34)</f>
        <v>2.9275383546600233</v>
      </c>
      <c r="I35" s="18">
        <f>SUM(I31:I34)</f>
        <v>3.7470501984092746</v>
      </c>
    </row>
    <row r="36" spans="1:9" ht="15" thickTop="1" x14ac:dyDescent="0.35">
      <c r="C36" s="13"/>
      <c r="D36" s="13"/>
      <c r="E36" s="13"/>
      <c r="F36" s="13"/>
      <c r="G36" s="13"/>
      <c r="H36" s="13"/>
      <c r="I36" s="14"/>
    </row>
    <row r="37" spans="1:9" x14ac:dyDescent="0.35">
      <c r="A37" s="3" t="str">
        <f>A10</f>
        <v>TCPL: Short-haul via Iroquois</v>
      </c>
      <c r="B37" s="3" t="s">
        <v>31</v>
      </c>
      <c r="C37" s="13">
        <f>$D$10*C$17*C$16/1000000</f>
        <v>0.63604095446752251</v>
      </c>
      <c r="D37" s="13">
        <f>$D$10*D$17*D$16/1000000</f>
        <v>0.74533453565222607</v>
      </c>
      <c r="E37" s="13">
        <f>$D$10*E$17*E$16/1000000</f>
        <v>0.83459692314163791</v>
      </c>
      <c r="F37" s="13">
        <f>$D$10*F$17*F$16/1000000</f>
        <v>0.90405433507140054</v>
      </c>
      <c r="G37" s="13">
        <f>$D$10*G$17*G$16/1000000</f>
        <v>0.95494304134593011</v>
      </c>
      <c r="H37" s="14">
        <f>AVERAGE(C37:G37)</f>
        <v>0.81499395793574347</v>
      </c>
      <c r="I37" s="14">
        <f>H37*C12/1.055056</f>
        <v>1.0431368958580665</v>
      </c>
    </row>
    <row r="38" spans="1:9" x14ac:dyDescent="0.35">
      <c r="B38" s="3" t="s">
        <v>32</v>
      </c>
      <c r="C38" s="13">
        <f>$C10*C$17*4/1000000</f>
        <v>1.0089381899999954</v>
      </c>
      <c r="D38" s="13">
        <f>$C10*D$17*4/1000000</f>
        <v>1.1823082650000052</v>
      </c>
      <c r="E38" s="13">
        <f>$C10*E$17*4/1000000</f>
        <v>1.3239032850000012</v>
      </c>
      <c r="F38" s="13">
        <f>$C10*F$17*4/1000000</f>
        <v>1.4340820950000057</v>
      </c>
      <c r="G38" s="13">
        <f>$C10*G$17*4/1000000</f>
        <v>1.5106669500000016</v>
      </c>
      <c r="H38" s="15"/>
      <c r="I38" s="15"/>
    </row>
    <row r="39" spans="1:9" x14ac:dyDescent="0.35">
      <c r="B39" s="3" t="s">
        <v>33</v>
      </c>
      <c r="C39" s="13">
        <f>($E$10+$F$10)*C$17*4/1000000</f>
        <v>2.7829878407499872E-3</v>
      </c>
      <c r="D39" s="13">
        <f t="shared" ref="D39:G39" si="8">($E$10+$F$10)*D$17*4/1000000</f>
        <v>3.2612002976250142E-3</v>
      </c>
      <c r="E39" s="13">
        <f t="shared" si="8"/>
        <v>3.6517665611250031E-3</v>
      </c>
      <c r="F39" s="13">
        <f t="shared" si="8"/>
        <v>3.9556764453750164E-3</v>
      </c>
      <c r="G39" s="13">
        <f t="shared" si="8"/>
        <v>4.1669230037500041E-3</v>
      </c>
      <c r="H39" s="14"/>
      <c r="I39" s="14"/>
    </row>
    <row r="40" spans="1:9" x14ac:dyDescent="0.35">
      <c r="C40" s="16">
        <f>SUM(C38:C39)</f>
        <v>1.0117211778407453</v>
      </c>
      <c r="D40" s="16">
        <f t="shared" ref="D40:G40" si="9">SUM(D38:D39)</f>
        <v>1.1855694652976303</v>
      </c>
      <c r="E40" s="16">
        <f t="shared" si="9"/>
        <v>1.3275550515611263</v>
      </c>
      <c r="F40" s="16">
        <f t="shared" si="9"/>
        <v>1.4380377714453807</v>
      </c>
      <c r="G40" s="16">
        <f t="shared" si="9"/>
        <v>1.5148338730037516</v>
      </c>
      <c r="H40" s="14">
        <f>AVERAGE(C40:G40)</f>
        <v>1.2955434678297268</v>
      </c>
      <c r="I40" s="14">
        <f>H40*C12/1.055056</f>
        <v>1.6582076202185128</v>
      </c>
    </row>
    <row r="41" spans="1:9" ht="15" thickBot="1" x14ac:dyDescent="0.4">
      <c r="C41" s="13"/>
      <c r="D41" s="13"/>
      <c r="E41" s="13"/>
      <c r="F41" s="13"/>
      <c r="G41" s="13"/>
      <c r="H41" s="17">
        <f>SUM(H37:H40)</f>
        <v>2.1105374257654703</v>
      </c>
      <c r="I41" s="18">
        <f>SUM(I37:I40)</f>
        <v>2.7013445160765794</v>
      </c>
    </row>
    <row r="42" spans="1:9" ht="15" thickTop="1" x14ac:dyDescent="0.35">
      <c r="C42" s="15"/>
      <c r="D42" s="15"/>
      <c r="E42" s="15"/>
      <c r="F42" s="15"/>
      <c r="G42" s="15"/>
      <c r="H42" s="15"/>
      <c r="I42" s="14"/>
    </row>
    <row r="43" spans="1:9" x14ac:dyDescent="0.35">
      <c r="A43" s="3" t="str">
        <f>A11</f>
        <v>Third-Party</v>
      </c>
      <c r="B43" s="3" t="s">
        <v>34</v>
      </c>
      <c r="C43" s="13">
        <f>$D11*C$17*10/1000000</f>
        <v>0.18841801139862077</v>
      </c>
      <c r="D43" s="13">
        <f>$D11*D$17*10/1000000</f>
        <v>0.22079466746268725</v>
      </c>
      <c r="E43" s="13">
        <f>$D11*E$17*10/1000000</f>
        <v>0.24723736965869322</v>
      </c>
      <c r="F43" s="13">
        <f>$D11*F$17*10/1000000</f>
        <v>0.26781313186516437</v>
      </c>
      <c r="G43" s="13">
        <f>$D11*G$17*10/1000000</f>
        <v>0.28211526278395832</v>
      </c>
      <c r="H43" s="14">
        <f>AVERAGE(C43:G43)</f>
        <v>0.24127568863382476</v>
      </c>
      <c r="I43" s="14">
        <f>H43*C12/1.055056</f>
        <v>0.30881648929641359</v>
      </c>
    </row>
    <row r="44" spans="1:9" x14ac:dyDescent="0.35">
      <c r="B44" s="3" t="s">
        <v>32</v>
      </c>
      <c r="C44" s="13">
        <f>$C11*C$17*4/1000000</f>
        <v>1.0089381899999954</v>
      </c>
      <c r="D44" s="13">
        <f>$C11*D$17*4/1000000</f>
        <v>1.1823082650000052</v>
      </c>
      <c r="E44" s="13">
        <f>$C11*E$17*4/1000000</f>
        <v>1.3239032850000012</v>
      </c>
      <c r="F44" s="13">
        <f>$C11*F$17*4/1000000</f>
        <v>1.4340820950000057</v>
      </c>
      <c r="G44" s="13">
        <f>$C11*G$17*4/1000000</f>
        <v>1.5106669500000016</v>
      </c>
      <c r="H44" s="15"/>
      <c r="I44" s="15"/>
    </row>
    <row r="45" spans="1:9" x14ac:dyDescent="0.35">
      <c r="B45" s="3" t="s">
        <v>33</v>
      </c>
      <c r="C45" s="13">
        <f>SUM($E11:$F11)*C$17*4/1000000</f>
        <v>3.6113152977519949E-2</v>
      </c>
      <c r="D45" s="13">
        <f>SUM($E11:$F11)*D$17*4/1000000</f>
        <v>4.2318627309103629E-2</v>
      </c>
      <c r="E45" s="13">
        <f>SUM($E11:$F11)*E$17*4/1000000</f>
        <v>4.738676990574265E-2</v>
      </c>
      <c r="F45" s="13">
        <f>SUM($E11:$F11)*F$17*4/1000000</f>
        <v>5.1330424987736614E-2</v>
      </c>
      <c r="G45" s="13">
        <f>SUM($E11:$F11)*G$17*4/1000000</f>
        <v>5.4071644035432728E-2</v>
      </c>
      <c r="H45" s="14"/>
      <c r="I45" s="14"/>
    </row>
    <row r="46" spans="1:9" x14ac:dyDescent="0.35">
      <c r="C46" s="16">
        <f>SUM(C44:C45)</f>
        <v>1.0450513429775155</v>
      </c>
      <c r="D46" s="16">
        <f t="shared" ref="D46:G46" si="10">SUM(D44:D45)</f>
        <v>1.2246268923091088</v>
      </c>
      <c r="E46" s="16">
        <f t="shared" si="10"/>
        <v>1.3712900549057438</v>
      </c>
      <c r="F46" s="16">
        <f t="shared" si="10"/>
        <v>1.4854125199877424</v>
      </c>
      <c r="G46" s="16">
        <f t="shared" si="10"/>
        <v>1.5647385940354344</v>
      </c>
      <c r="H46" s="14">
        <f>AVERAGE(C46:G46)</f>
        <v>1.3382238808431091</v>
      </c>
      <c r="I46" s="14">
        <f>H46*C12/1.055056</f>
        <v>1.7128356491887962</v>
      </c>
    </row>
    <row r="47" spans="1:9" ht="15" thickBot="1" x14ac:dyDescent="0.4">
      <c r="C47" s="13"/>
      <c r="D47" s="13"/>
      <c r="E47" s="13"/>
      <c r="F47" s="13"/>
      <c r="G47" s="13"/>
      <c r="H47" s="17">
        <f>SUM(H43:H46)</f>
        <v>1.5794995694769338</v>
      </c>
      <c r="I47" s="18">
        <f>SUM(I43:I46)</f>
        <v>2.0216521384852095</v>
      </c>
    </row>
    <row r="48" spans="1:9" ht="15" thickTop="1" x14ac:dyDescent="0.35"/>
  </sheetData>
  <mergeCells count="3">
    <mergeCell ref="A3:I3"/>
    <mergeCell ref="A4:I4"/>
    <mergeCell ref="H14:I14"/>
  </mergeCells>
  <pageMargins left="0.7" right="0.2" top="0.7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5808181DACE48975E5DF8A53F4B60" ma:contentTypeVersion="7" ma:contentTypeDescription="Create a new document." ma:contentTypeScope="" ma:versionID="f8be9bdb5d54db7d89b10542249605a6">
  <xsd:schema xmlns:xsd="http://www.w3.org/2001/XMLSchema" xmlns:xs="http://www.w3.org/2001/XMLSchema" xmlns:p="http://schemas.microsoft.com/office/2006/metadata/properties" xmlns:ns2="a5538768-3d78-43e9-a45f-a2180521e8cf" xmlns:ns3="4eddd32b-fe8e-411e-8e7b-b281ee8884c0" targetNamespace="http://schemas.microsoft.com/office/2006/metadata/properties" ma:root="true" ma:fieldsID="43301de0ba633f712fa2ebdcb26af45d" ns2:_="" ns3:_="">
    <xsd:import namespace="a5538768-3d78-43e9-a45f-a2180521e8cf"/>
    <xsd:import namespace="4eddd32b-fe8e-411e-8e7b-b281ee8884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Topic" minOccurs="0"/>
                <xsd:element ref="ns3:Iss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d32b-fe8e-411e-8e7b-b281ee88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Issue" ma:index="17" nillable="true" ma:displayName="Issue" ma:format="Dropdown" ma:internalName="Iss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4eddd32b-fe8e-411e-8e7b-b281ee8884c0">Portfolio Overview</Topic>
    <Intervenor xmlns="4eddd32b-fe8e-411e-8e7b-b281ee8884c0">FRPO</Intervenor>
    <Issue xmlns="4eddd32b-fe8e-411e-8e7b-b281ee8884c0">1</Issue>
  </documentManagement>
</p:properties>
</file>

<file path=customXml/itemProps1.xml><?xml version="1.0" encoding="utf-8"?>
<ds:datastoreItem xmlns:ds="http://schemas.openxmlformats.org/officeDocument/2006/customXml" ds:itemID="{E59B7524-4107-4232-8323-74F0CB2F6F8F}"/>
</file>

<file path=customXml/itemProps2.xml><?xml version="1.0" encoding="utf-8"?>
<ds:datastoreItem xmlns:ds="http://schemas.openxmlformats.org/officeDocument/2006/customXml" ds:itemID="{9938CAF0-DE4B-4A47-981A-B9FDBC311EE8}"/>
</file>

<file path=customXml/itemProps3.xml><?xml version="1.0" encoding="utf-8"?>
<ds:datastoreItem xmlns:ds="http://schemas.openxmlformats.org/officeDocument/2006/customXml" ds:itemID="{41AD8A3B-7BA0-426E-9D6D-ED0CE6667682}"/>
</file>

<file path=customXml/itemProps4.xml><?xml version="1.0" encoding="utf-8"?>
<ds:datastoreItem xmlns:ds="http://schemas.openxmlformats.org/officeDocument/2006/customXml" ds:itemID="{1434EEF9-7869-4204-BE16-0B3969BCC0FB}"/>
</file>

<file path=customXml/itemProps5.xml><?xml version="1.0" encoding="utf-8"?>
<ds:datastoreItem xmlns:ds="http://schemas.openxmlformats.org/officeDocument/2006/customXml" ds:itemID="{D81325CA-6A36-4AC7-948B-72B411BA0F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2025-09-04T17:28:55Z</dcterms:created>
  <dcterms:modified xsi:type="dcterms:W3CDTF">2025-09-04T17:29:06Z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2025-09-04T17:29:06Z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1844b538-8e67-40be-a143-437ef781e864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_EmailSubject">
    <vt:lpwstr>FRPO-1 Attachments</vt:lpwstr>
  </property>
  <property fmtid="{D5CDD505-2E9C-101B-9397-08002B2CF9AE}" pid="11" name="ContentTypeId">
    <vt:lpwstr>0x0101005285808181DACE48975E5DF8A53F4B60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  <property fmtid="{D5CDD505-2E9C-101B-9397-08002B2CF9AE}" pid="14" name="_AuthorEmailDisplayName">
    <vt:lpwstr>Christina Haskell</vt:lpwstr>
  </property>
  <property fmtid="{D5CDD505-2E9C-101B-9397-08002B2CF9AE}" pid="15" name="_AdHocReviewCycleID">
    <vt:i4>-969028874</vt:i4>
  </property>
  <property fmtid="{D5CDD505-2E9C-101B-9397-08002B2CF9AE}" pid="16" name="_AuthorEmail">
    <vt:lpwstr>Christina.Haskell@enbridge.com</vt:lpwstr>
  </property>
</Properties>
</file>