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7" documentId="114_{1A6C0167-63F2-4511-BE22-CF6758AB0D98}" xr6:coauthVersionLast="47" xr6:coauthVersionMax="47" xr10:uidLastSave="{53DC5C9C-CF15-4193-BB6F-FF567205D27E}"/>
  <bookViews>
    <workbookView xWindow="28680" yWindow="-120" windowWidth="29040" windowHeight="15720" xr2:uid="{6C905730-9089-42D0-A8B0-450E14F624C0}"/>
  </bookViews>
  <sheets>
    <sheet name="Sheet1" sheetId="1" r:id="rId1"/>
  </sheets>
  <definedNames>
    <definedName name="_xlnm.Print_Area" localSheetId="0">Sheet1!$A$3:$I$42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G32" i="1"/>
  <c r="F32" i="1"/>
  <c r="E32" i="1"/>
  <c r="D32" i="1"/>
  <c r="C32" i="1"/>
  <c r="G31" i="1"/>
  <c r="F31" i="1"/>
  <c r="E31" i="1"/>
  <c r="D31" i="1"/>
  <c r="C31" i="1"/>
  <c r="G30" i="1"/>
  <c r="F30" i="1"/>
  <c r="E30" i="1"/>
  <c r="D30" i="1"/>
  <c r="C30" i="1"/>
  <c r="G38" i="1"/>
  <c r="F38" i="1"/>
  <c r="E38" i="1"/>
  <c r="D38" i="1"/>
  <c r="C38" i="1"/>
  <c r="G37" i="1"/>
  <c r="F37" i="1"/>
  <c r="E37" i="1"/>
  <c r="D37" i="1"/>
  <c r="C37" i="1"/>
  <c r="G36" i="1"/>
  <c r="F36" i="1"/>
  <c r="E36" i="1"/>
  <c r="D36" i="1"/>
  <c r="C36" i="1"/>
  <c r="G26" i="1"/>
  <c r="F26" i="1"/>
  <c r="E26" i="1"/>
  <c r="D26" i="1"/>
  <c r="C26" i="1"/>
  <c r="G25" i="1"/>
  <c r="F25" i="1"/>
  <c r="E25" i="1"/>
  <c r="D25" i="1"/>
  <c r="C25" i="1"/>
  <c r="G24" i="1"/>
  <c r="F24" i="1"/>
  <c r="E24" i="1"/>
  <c r="D24" i="1"/>
  <c r="C24" i="1"/>
  <c r="G20" i="1"/>
  <c r="F20" i="1"/>
  <c r="E20" i="1"/>
  <c r="D20" i="1"/>
  <c r="C20" i="1"/>
  <c r="G19" i="1"/>
  <c r="F19" i="1"/>
  <c r="E19" i="1"/>
  <c r="D19" i="1"/>
  <c r="C19" i="1"/>
  <c r="G18" i="1"/>
  <c r="F18" i="1"/>
  <c r="E18" i="1"/>
  <c r="D18" i="1"/>
  <c r="D27" i="1" l="1"/>
  <c r="C21" i="1"/>
  <c r="F33" i="1"/>
  <c r="H36" i="1"/>
  <c r="I36" i="1" s="1"/>
  <c r="D39" i="1"/>
  <c r="E33" i="1"/>
  <c r="H18" i="1"/>
  <c r="I18" i="1" s="1"/>
  <c r="G33" i="1"/>
  <c r="D21" i="1"/>
  <c r="G39" i="1"/>
  <c r="H30" i="1"/>
  <c r="I30" i="1" s="1"/>
  <c r="C33" i="1"/>
  <c r="C27" i="1"/>
  <c r="C39" i="1"/>
  <c r="F39" i="1"/>
  <c r="D33" i="1"/>
  <c r="E21" i="1"/>
  <c r="E27" i="1"/>
  <c r="E39" i="1"/>
  <c r="H24" i="1"/>
  <c r="I24" i="1" s="1"/>
  <c r="F27" i="1"/>
  <c r="G21" i="1"/>
  <c r="G27" i="1"/>
  <c r="F21" i="1"/>
  <c r="H27" i="1" l="1"/>
  <c r="I27" i="1" s="1"/>
  <c r="I28" i="1" s="1"/>
  <c r="H33" i="1"/>
  <c r="I33" i="1" s="1"/>
  <c r="I34" i="1" s="1"/>
  <c r="H39" i="1"/>
  <c r="I39" i="1" s="1"/>
  <c r="I40" i="1" s="1"/>
  <c r="H21" i="1"/>
  <c r="I21" i="1" s="1"/>
  <c r="I22" i="1" s="1"/>
  <c r="H28" i="1"/>
  <c r="H40" i="1" l="1"/>
  <c r="H34" i="1"/>
  <c r="H22" i="1"/>
</calcChain>
</file>

<file path=xl/sharedStrings.xml><?xml version="1.0" encoding="utf-8"?>
<sst xmlns="http://schemas.openxmlformats.org/spreadsheetml/2006/main" count="47" uniqueCount="34">
  <si>
    <t>Attachment 3</t>
  </si>
  <si>
    <t>Union NDA Design Day Supply Option Analysis</t>
  </si>
  <si>
    <t>Route</t>
  </si>
  <si>
    <t>Point of Supply</t>
  </si>
  <si>
    <t>Supply Cost $US/mmBtu</t>
  </si>
  <si>
    <t>Unitized Demand Charge $US/mmBtu</t>
  </si>
  <si>
    <t>Commodity Charge $US/mmBtu</t>
  </si>
  <si>
    <t>Fuel Charge $US/mmBtu</t>
  </si>
  <si>
    <t>TCPL: Long-haul</t>
  </si>
  <si>
    <t>Empress</t>
  </si>
  <si>
    <t>TCPL: Short-haul via Dawn to Parkway</t>
  </si>
  <si>
    <t>Dawn</t>
  </si>
  <si>
    <t>Hagar LNG</t>
  </si>
  <si>
    <t>Third-Party</t>
  </si>
  <si>
    <t>Iroquois</t>
  </si>
  <si>
    <t>Foreign Exchange</t>
  </si>
  <si>
    <t>$1 US =</t>
  </si>
  <si>
    <t>CDN</t>
  </si>
  <si>
    <t>From Bank of Canada Closing Rate October 1, 2024</t>
  </si>
  <si>
    <t>Average Cost</t>
  </si>
  <si>
    <t>2024/25</t>
  </si>
  <si>
    <t>2025/26</t>
  </si>
  <si>
    <t>2026/27</t>
  </si>
  <si>
    <t>2027/28</t>
  </si>
  <si>
    <t>2028/29</t>
  </si>
  <si>
    <t>$US M/yr</t>
  </si>
  <si>
    <t>$CAD M/yr</t>
  </si>
  <si>
    <t>Number of days</t>
  </si>
  <si>
    <t>Design Day Shortfall (GJ/d)</t>
  </si>
  <si>
    <t>Demand - yr</t>
  </si>
  <si>
    <t>Supply - 4 days</t>
  </si>
  <si>
    <t>Variable - 4 days</t>
  </si>
  <si>
    <t>Demand - 10 days</t>
  </si>
  <si>
    <t>Filed: 2025-09-04, EB-2025-0065, Exhibit I.1-FRPO-1, Attachment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</si>
</sst>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"/>
    <numFmt numFmtId="165" formatCode="_(* #,##0_);_(* \(#,##0\);_(* &quot;-&quot;??_);_(@_)"/>
    <numFmt numFmtId="166" formatCode="_(* #,##0.0_);_(* \(#,##0.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3" fillId="0" borderId="1" xfId="0" applyFont="1" applyBorder="1"/>
    <xf numFmtId="0" fontId="3" fillId="0" borderId="0" xfId="2" applyFont="1"/>
    <xf numFmtId="0" fontId="3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/>
    <xf numFmtId="44" fontId="3" fillId="0" borderId="1" xfId="0" applyNumberFormat="1" applyFont="1" applyBorder="1"/>
    <xf numFmtId="164" fontId="3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66" fontId="3" fillId="0" borderId="0" xfId="1" applyNumberFormat="1" applyFont="1"/>
    <xf numFmtId="43" fontId="3" fillId="0" borderId="0" xfId="1" applyFont="1"/>
    <xf numFmtId="165" fontId="3" fillId="0" borderId="0" xfId="1" applyNumberFormat="1" applyFont="1"/>
    <xf numFmtId="166" fontId="3" fillId="0" borderId="3" xfId="1" applyNumberFormat="1" applyFont="1" applyBorder="1"/>
    <xf numFmtId="43" fontId="3" fillId="0" borderId="3" xfId="1" applyFont="1" applyBorder="1"/>
    <xf numFmtId="43" fontId="3" fillId="0" borderId="4" xfId="1" applyFont="1" applyFill="1" applyBorder="1"/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3DC141ED-B1F7-469F-8A39-7B7A8E6871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63248-9F20-4BED-8D4E-43B2633EAFBB}">
  <sheetPr>
    <pageSetUpPr fitToPage="1"/>
  </sheetPr>
  <dimension ref="A1:L41"/>
  <sheetViews>
    <sheetView tabSelected="1" workbookViewId="0"/>
  </sheetViews>
  <sheetFormatPr defaultRowHeight="14.5" x14ac:dyDescent="0.35"/>
  <cols>
    <col min="1" max="1" width="32.7265625" style="3" bestFit="1" customWidth="1"/>
    <col min="2" max="2" width="16.1796875" style="3" customWidth="1"/>
    <col min="3" max="12" width="12.7265625" style="3" customWidth="1"/>
    <col min="13" max="16384" width="8.7265625" style="3"/>
  </cols>
  <sheetData>
    <row r="1" spans="1:12" x14ac:dyDescent="0.35">
      <c r="A1" s="3" t="s">
        <v>33</v>
      </c>
    </row>
    <row r="3" spans="1:12" x14ac:dyDescent="0.3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"/>
      <c r="K3" s="2"/>
      <c r="L3" s="2"/>
    </row>
    <row r="4" spans="1:12" x14ac:dyDescent="0.35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"/>
      <c r="K4" s="2"/>
      <c r="L4" s="2"/>
    </row>
    <row r="6" spans="1:12" ht="58" x14ac:dyDescent="0.35">
      <c r="A6" s="4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</row>
    <row r="7" spans="1:12" x14ac:dyDescent="0.35">
      <c r="A7" s="1" t="s">
        <v>8</v>
      </c>
      <c r="B7" s="6" t="s">
        <v>9</v>
      </c>
      <c r="C7" s="7">
        <v>10.225366666666668</v>
      </c>
      <c r="D7" s="6">
        <v>0.52329360232941635</v>
      </c>
      <c r="E7" s="6">
        <v>0</v>
      </c>
      <c r="F7" s="8">
        <v>0.36973221638888887</v>
      </c>
    </row>
    <row r="8" spans="1:12" x14ac:dyDescent="0.35">
      <c r="A8" s="1" t="s">
        <v>10</v>
      </c>
      <c r="B8" s="6" t="s">
        <v>11</v>
      </c>
      <c r="C8" s="7">
        <v>8.1270000000000007</v>
      </c>
      <c r="D8" s="6">
        <v>0.39786281782951782</v>
      </c>
      <c r="E8" s="6">
        <v>3.1507393780625254E-3</v>
      </c>
      <c r="F8" s="8">
        <v>0.11117180799069112</v>
      </c>
    </row>
    <row r="9" spans="1:12" x14ac:dyDescent="0.35">
      <c r="A9" s="1" t="s">
        <v>12</v>
      </c>
      <c r="B9" s="6" t="s">
        <v>11</v>
      </c>
      <c r="C9" s="7">
        <v>3.2370564833333333</v>
      </c>
      <c r="D9" s="6">
        <v>0</v>
      </c>
      <c r="E9" s="6">
        <v>0.88676581753554506</v>
      </c>
      <c r="F9" s="8">
        <v>0</v>
      </c>
    </row>
    <row r="10" spans="1:12" x14ac:dyDescent="0.35">
      <c r="A10" s="1" t="s">
        <v>13</v>
      </c>
      <c r="B10" s="6" t="s">
        <v>14</v>
      </c>
      <c r="C10" s="7">
        <v>17.625</v>
      </c>
      <c r="D10" s="6">
        <v>1.3165791458050393</v>
      </c>
      <c r="E10" s="6">
        <v>0.63085561388928302</v>
      </c>
      <c r="F10" s="8"/>
    </row>
    <row r="11" spans="1:12" x14ac:dyDescent="0.35">
      <c r="A11" s="3" t="s">
        <v>15</v>
      </c>
      <c r="B11" s="3" t="s">
        <v>16</v>
      </c>
      <c r="C11" s="3">
        <v>1.3504</v>
      </c>
      <c r="D11" s="3" t="s">
        <v>17</v>
      </c>
      <c r="E11" s="3" t="s">
        <v>18</v>
      </c>
    </row>
    <row r="13" spans="1:12" x14ac:dyDescent="0.35">
      <c r="H13" s="22" t="s">
        <v>19</v>
      </c>
      <c r="I13" s="22"/>
    </row>
    <row r="14" spans="1:12" x14ac:dyDescent="0.35">
      <c r="C14" s="9" t="s">
        <v>20</v>
      </c>
      <c r="D14" s="9" t="s">
        <v>21</v>
      </c>
      <c r="E14" s="9" t="s">
        <v>22</v>
      </c>
      <c r="F14" s="9" t="s">
        <v>23</v>
      </c>
      <c r="G14" s="9" t="s">
        <v>24</v>
      </c>
      <c r="H14" s="10" t="s">
        <v>25</v>
      </c>
      <c r="I14" s="10" t="s">
        <v>26</v>
      </c>
    </row>
    <row r="15" spans="1:12" x14ac:dyDescent="0.35">
      <c r="A15" s="3" t="s">
        <v>27</v>
      </c>
      <c r="C15" s="18">
        <v>365</v>
      </c>
      <c r="D15" s="18">
        <v>365</v>
      </c>
      <c r="E15" s="18">
        <v>365</v>
      </c>
      <c r="F15" s="18">
        <v>365</v>
      </c>
      <c r="G15" s="18">
        <v>366</v>
      </c>
      <c r="H15" s="11"/>
      <c r="I15" s="11"/>
    </row>
    <row r="16" spans="1:12" x14ac:dyDescent="0.35">
      <c r="A16" s="3" t="s">
        <v>28</v>
      </c>
      <c r="C16" s="19">
        <v>10838</v>
      </c>
      <c r="D16" s="19">
        <v>10764</v>
      </c>
      <c r="E16" s="19">
        <v>10510</v>
      </c>
      <c r="F16" s="19">
        <v>10068</v>
      </c>
      <c r="G16" s="19">
        <v>9455</v>
      </c>
    </row>
    <row r="18" spans="1:9" x14ac:dyDescent="0.35">
      <c r="A18" s="3" t="s">
        <v>8</v>
      </c>
      <c r="B18" s="3" t="s">
        <v>29</v>
      </c>
      <c r="C18" s="12">
        <f>$D$7*C$16*C$15/1000000</f>
        <v>2.0700814626468684</v>
      </c>
      <c r="D18" s="12">
        <f>$D$7*D$16*D$15/1000000</f>
        <v>2.0559473024479509</v>
      </c>
      <c r="E18" s="12">
        <f>$D$7*E$16*E$15/1000000</f>
        <v>2.007432752575991</v>
      </c>
      <c r="F18" s="12">
        <f>$D$7*F$16*F$15/1000000</f>
        <v>1.9230097957121859</v>
      </c>
      <c r="G18" s="12">
        <f>$D$7*G$16*G$15/1000000</f>
        <v>1.8108732096690152</v>
      </c>
      <c r="H18" s="13">
        <f>AVERAGE(C18:G18)</f>
        <v>1.9734689046104024</v>
      </c>
      <c r="I18" s="13">
        <f>H18*C11/1.055056</f>
        <v>2.5259061213678589</v>
      </c>
    </row>
    <row r="19" spans="1:9" x14ac:dyDescent="0.35">
      <c r="B19" s="3" t="s">
        <v>30</v>
      </c>
      <c r="C19" s="12">
        <f>$C$7*C$16*4/1000000</f>
        <v>0.44329009573333339</v>
      </c>
      <c r="D19" s="12">
        <f>$C$7*D$16*4/1000000</f>
        <v>0.44026338720000008</v>
      </c>
      <c r="E19" s="12">
        <f>$C$7*E$16*4/1000000</f>
        <v>0.4298744146666667</v>
      </c>
      <c r="F19" s="12">
        <f>$C$7*F$16*4/1000000</f>
        <v>0.41179596640000005</v>
      </c>
      <c r="G19" s="12">
        <f>$C$7*G$16*4/1000000</f>
        <v>0.38672336733333335</v>
      </c>
      <c r="H19" s="14"/>
      <c r="I19" s="14"/>
    </row>
    <row r="20" spans="1:9" x14ac:dyDescent="0.35">
      <c r="B20" s="3" t="s">
        <v>31</v>
      </c>
      <c r="C20" s="12">
        <f>($E$7+$F$7)*C$16*4/1000000</f>
        <v>1.602863104489111E-2</v>
      </c>
      <c r="D20" s="12">
        <f>($E$7+$F$7)*D$16*4/1000000</f>
        <v>1.5919190308839998E-2</v>
      </c>
      <c r="E20" s="12">
        <f>($E$7+$F$7)*E$16*4/1000000</f>
        <v>1.5543542376988887E-2</v>
      </c>
      <c r="F20" s="12">
        <f>($E$7+$F$7)*F$16*4/1000000</f>
        <v>1.4889855818413332E-2</v>
      </c>
      <c r="G20" s="12">
        <f>($E$7+$F$7)*G$16*4/1000000</f>
        <v>1.3983272423827776E-2</v>
      </c>
      <c r="H20" s="13"/>
      <c r="I20" s="13"/>
    </row>
    <row r="21" spans="1:9" x14ac:dyDescent="0.35">
      <c r="C21" s="15">
        <f>SUM(C19:C20)</f>
        <v>0.4593187267782245</v>
      </c>
      <c r="D21" s="15">
        <f t="shared" ref="D21:G21" si="0">SUM(D19:D20)</f>
        <v>0.45618257750884006</v>
      </c>
      <c r="E21" s="15">
        <f t="shared" si="0"/>
        <v>0.44541795704365561</v>
      </c>
      <c r="F21" s="15">
        <f t="shared" si="0"/>
        <v>0.42668582221841339</v>
      </c>
      <c r="G21" s="15">
        <f t="shared" si="0"/>
        <v>0.40070663975716114</v>
      </c>
      <c r="H21" s="13">
        <f>AVERAGE(C21:G21)</f>
        <v>0.43766234466125892</v>
      </c>
      <c r="I21" s="13">
        <f>H21*C11/1.055056</f>
        <v>0.56017806659605185</v>
      </c>
    </row>
    <row r="22" spans="1:9" ht="15" thickBot="1" x14ac:dyDescent="0.4">
      <c r="C22" s="12"/>
      <c r="D22" s="12"/>
      <c r="E22" s="12"/>
      <c r="F22" s="12"/>
      <c r="G22" s="12"/>
      <c r="H22" s="16">
        <f>SUM(H18:H21)</f>
        <v>2.4111312492716612</v>
      </c>
      <c r="I22" s="17">
        <f>SUM(I18:I21)</f>
        <v>3.0860841879639107</v>
      </c>
    </row>
    <row r="23" spans="1:9" ht="15" thickTop="1" x14ac:dyDescent="0.35">
      <c r="C23" s="12"/>
      <c r="D23" s="12"/>
      <c r="E23" s="12"/>
      <c r="F23" s="12"/>
      <c r="G23" s="12"/>
      <c r="H23" s="12"/>
      <c r="I23" s="13"/>
    </row>
    <row r="24" spans="1:9" x14ac:dyDescent="0.35">
      <c r="A24" s="3" t="s">
        <v>10</v>
      </c>
      <c r="B24" s="3" t="s">
        <v>29</v>
      </c>
      <c r="C24" s="12">
        <f>$D$8*C$16*C$15/1000000</f>
        <v>1.5738935851672546</v>
      </c>
      <c r="D24" s="12">
        <f>$D$8*D$16*D$15/1000000</f>
        <v>1.5631473104576792</v>
      </c>
      <c r="E24" s="12">
        <f>$D$8*E$16*E$15/1000000</f>
        <v>1.5262614486167048</v>
      </c>
      <c r="F24" s="12">
        <f>$D$8*F$16*F$15/1000000</f>
        <v>1.4620742402162688</v>
      </c>
      <c r="G24" s="12">
        <f>$D$8*G$16*G$15/1000000</f>
        <v>1.3768162169835814</v>
      </c>
      <c r="H24" s="13">
        <f>AVERAGE(C24:G24)</f>
        <v>1.5004385602882977</v>
      </c>
      <c r="I24" s="13">
        <f>H24*C11/1.055056</f>
        <v>1.9204594180909047</v>
      </c>
    </row>
    <row r="25" spans="1:9" x14ac:dyDescent="0.35">
      <c r="B25" s="3" t="s">
        <v>30</v>
      </c>
      <c r="C25" s="12">
        <f>$C$8*C$16*4/1000000</f>
        <v>0.35232170400000001</v>
      </c>
      <c r="D25" s="12">
        <f>$C$8*D$16*4/1000000</f>
        <v>0.349916112</v>
      </c>
      <c r="E25" s="12">
        <f>$C$8*E$16*4/1000000</f>
        <v>0.34165908</v>
      </c>
      <c r="F25" s="12">
        <f>$C$8*F$16*4/1000000</f>
        <v>0.32729054400000007</v>
      </c>
      <c r="G25" s="12">
        <f>$C$8*G$16*4/1000000</f>
        <v>0.30736314000000003</v>
      </c>
      <c r="H25" s="14"/>
      <c r="I25" s="14"/>
    </row>
    <row r="26" spans="1:9" x14ac:dyDescent="0.35">
      <c r="B26" s="3" t="s">
        <v>31</v>
      </c>
      <c r="C26" s="12">
        <f>($E$8+$F$8)*C$16*4/1000000</f>
        <v>4.956111073530208E-3</v>
      </c>
      <c r="D26" s="12">
        <f>($E$8+$F$8)*D$16*4/1000000</f>
        <v>4.9222715995090576E-3</v>
      </c>
      <c r="E26" s="12">
        <f>($E$8+$F$8)*E$16*4/1000000</f>
        <v>4.8061198913824038E-3</v>
      </c>
      <c r="F26" s="12">
        <f>($E$8+$F$8)*F$16*4/1000000</f>
        <v>4.6039976276344464E-3</v>
      </c>
      <c r="G26" s="12">
        <f>($E$8+$F$8)*G$16*4/1000000</f>
        <v>4.3236787414862631E-3</v>
      </c>
      <c r="H26" s="13"/>
      <c r="I26" s="13"/>
    </row>
    <row r="27" spans="1:9" x14ac:dyDescent="0.35">
      <c r="C27" s="15">
        <f>SUM(C25:C26)</f>
        <v>0.35727781507353024</v>
      </c>
      <c r="D27" s="15">
        <f t="shared" ref="D27:G27" si="1">SUM(D25:D26)</f>
        <v>0.35483838359950903</v>
      </c>
      <c r="E27" s="15">
        <f t="shared" si="1"/>
        <v>0.34646519989138241</v>
      </c>
      <c r="F27" s="15">
        <f t="shared" si="1"/>
        <v>0.33189454162763454</v>
      </c>
      <c r="G27" s="15">
        <f t="shared" si="1"/>
        <v>0.31168681874148629</v>
      </c>
      <c r="H27" s="13">
        <f>AVERAGE(C27:G27)</f>
        <v>0.3404325517867085</v>
      </c>
      <c r="I27" s="13">
        <f>H27*C11/1.055056</f>
        <v>0.43573053746224955</v>
      </c>
    </row>
    <row r="28" spans="1:9" ht="15" thickBot="1" x14ac:dyDescent="0.4">
      <c r="C28" s="12"/>
      <c r="D28" s="12"/>
      <c r="E28" s="12"/>
      <c r="F28" s="12"/>
      <c r="G28" s="12"/>
      <c r="H28" s="16">
        <f>SUM(H24:H27)</f>
        <v>1.8408711120750061</v>
      </c>
      <c r="I28" s="17">
        <f>SUM(I24:I27)</f>
        <v>2.3561899555531545</v>
      </c>
    </row>
    <row r="29" spans="1:9" ht="15" thickTop="1" x14ac:dyDescent="0.35">
      <c r="C29" s="12"/>
      <c r="D29" s="12"/>
      <c r="E29" s="12"/>
      <c r="F29" s="12"/>
      <c r="G29" s="12"/>
      <c r="H29" s="12"/>
      <c r="I29" s="13"/>
    </row>
    <row r="30" spans="1:9" x14ac:dyDescent="0.35">
      <c r="A30" s="3" t="s">
        <v>12</v>
      </c>
      <c r="B30" s="3" t="s">
        <v>29</v>
      </c>
      <c r="C30" s="12">
        <f>$D$9*C$16*C$15/1000000</f>
        <v>0</v>
      </c>
      <c r="D30" s="12">
        <f>$D$9*D$16*D$15/1000000</f>
        <v>0</v>
      </c>
      <c r="E30" s="12">
        <f>$D$9*E$16*E$15/1000000</f>
        <v>0</v>
      </c>
      <c r="F30" s="12">
        <f>$D$9*F$16*F$15/1000000</f>
        <v>0</v>
      </c>
      <c r="G30" s="12">
        <f>$D$9*G$16*G$15/1000000</f>
        <v>0</v>
      </c>
      <c r="H30" s="13">
        <f>AVERAGE(C30:G30)</f>
        <v>0</v>
      </c>
      <c r="I30" s="13">
        <f>H30*C11/1.055056</f>
        <v>0</v>
      </c>
    </row>
    <row r="31" spans="1:9" x14ac:dyDescent="0.35">
      <c r="B31" s="3" t="s">
        <v>30</v>
      </c>
      <c r="C31" s="12">
        <f>$C$9*C$16*4/1000000</f>
        <v>0.14033287266546665</v>
      </c>
      <c r="D31" s="12">
        <f>$C$9*D$16*4/1000000</f>
        <v>0.1393747039464</v>
      </c>
      <c r="E31" s="12">
        <f>$C$9*E$16*4/1000000</f>
        <v>0.13608585455933334</v>
      </c>
      <c r="F31" s="12">
        <f>$C$9*F$16*4/1000000</f>
        <v>0.13036273869679998</v>
      </c>
      <c r="G31" s="12">
        <f>$C$9*G$16*4/1000000</f>
        <v>0.12242547619966666</v>
      </c>
      <c r="H31" s="14"/>
      <c r="I31" s="14"/>
    </row>
    <row r="32" spans="1:9" x14ac:dyDescent="0.35">
      <c r="B32" s="3" t="s">
        <v>31</v>
      </c>
      <c r="C32" s="13">
        <f>($E$9+$F$9)*C$16*4/1000000</f>
        <v>3.8443071721800955E-2</v>
      </c>
      <c r="D32" s="13">
        <f>($E$9+$F$9)*D$16*4/1000000</f>
        <v>3.8180589039810434E-2</v>
      </c>
      <c r="E32" s="13">
        <f>($E$9+$F$9)*E$16*4/1000000</f>
        <v>3.7279634969194321E-2</v>
      </c>
      <c r="F32" s="13">
        <f>($E$9+$F$9)*F$16*4/1000000</f>
        <v>3.5711833003791472E-2</v>
      </c>
      <c r="G32" s="13">
        <f>($E$9+$F$9)*G$16*4/1000000</f>
        <v>3.3537483219194315E-2</v>
      </c>
      <c r="H32" s="13"/>
      <c r="I32" s="13"/>
    </row>
    <row r="33" spans="1:9" x14ac:dyDescent="0.35">
      <c r="C33" s="15">
        <f>SUM(C31:C32)</f>
        <v>0.1787759443872676</v>
      </c>
      <c r="D33" s="15">
        <f t="shared" ref="D33:G33" si="2">SUM(D31:D32)</f>
        <v>0.17755529298621042</v>
      </c>
      <c r="E33" s="15">
        <f t="shared" si="2"/>
        <v>0.17336548952852765</v>
      </c>
      <c r="F33" s="15">
        <f t="shared" si="2"/>
        <v>0.16607457170059145</v>
      </c>
      <c r="G33" s="15">
        <f t="shared" si="2"/>
        <v>0.15596295941886099</v>
      </c>
      <c r="H33" s="13">
        <f>AVERAGE(C33:G33)</f>
        <v>0.17034685160429161</v>
      </c>
      <c r="I33" s="13">
        <f>H33*C11/1.055056</f>
        <v>0.21803239676987327</v>
      </c>
    </row>
    <row r="34" spans="1:9" ht="15" thickBot="1" x14ac:dyDescent="0.4">
      <c r="C34" s="12"/>
      <c r="D34" s="12"/>
      <c r="E34" s="12"/>
      <c r="F34" s="12"/>
      <c r="G34" s="12"/>
      <c r="H34" s="16">
        <f>SUM(H30:H33)</f>
        <v>0.17034685160429161</v>
      </c>
      <c r="I34" s="17">
        <f>SUM(I30:I33)</f>
        <v>0.21803239676987327</v>
      </c>
    </row>
    <row r="35" spans="1:9" ht="15" thickTop="1" x14ac:dyDescent="0.35"/>
    <row r="36" spans="1:9" x14ac:dyDescent="0.35">
      <c r="A36" s="3" t="s">
        <v>13</v>
      </c>
      <c r="B36" s="3" t="s">
        <v>32</v>
      </c>
      <c r="C36" s="13">
        <f>$D10*C$16*10/1000000</f>
        <v>0.14269084782235017</v>
      </c>
      <c r="D36" s="13">
        <f>$D10*D$16*10/1000000</f>
        <v>0.14171657925445444</v>
      </c>
      <c r="E36" s="13">
        <f>$D10*E$16*10/1000000</f>
        <v>0.13837246822410965</v>
      </c>
      <c r="F36" s="13">
        <f>$D10*F$16*10/1000000</f>
        <v>0.13255318839965136</v>
      </c>
      <c r="G36" s="13">
        <f>$D10*G$16*10/1000000</f>
        <v>0.12448255823586647</v>
      </c>
      <c r="H36" s="13">
        <f>AVERAGE(C36:G36)</f>
        <v>0.13596312838728644</v>
      </c>
      <c r="I36" s="13">
        <f>H36*C11/1.055056</f>
        <v>0.17402356706581604</v>
      </c>
    </row>
    <row r="37" spans="1:9" x14ac:dyDescent="0.35">
      <c r="B37" s="3" t="s">
        <v>30</v>
      </c>
      <c r="C37" s="13">
        <f>$C10*C$16*4/1000000</f>
        <v>0.76407899999999995</v>
      </c>
      <c r="D37" s="13">
        <f>$C10*D$16*4/1000000</f>
        <v>0.75886200000000004</v>
      </c>
      <c r="E37" s="13">
        <f>$C10*E$16*4/1000000</f>
        <v>0.74095500000000003</v>
      </c>
      <c r="F37" s="13">
        <f>$C10*F$16*4/1000000</f>
        <v>0.70979400000000004</v>
      </c>
      <c r="G37" s="13">
        <f>$C10*G$16*4/1000000</f>
        <v>0.66657750000000004</v>
      </c>
      <c r="H37" s="14"/>
      <c r="I37" s="14"/>
    </row>
    <row r="38" spans="1:9" x14ac:dyDescent="0.35">
      <c r="B38" s="3" t="s">
        <v>31</v>
      </c>
      <c r="C38" s="13">
        <f>SUM($E10:$F10)*C$16*4/1000000</f>
        <v>2.7348852573328197E-2</v>
      </c>
      <c r="D38" s="13">
        <f>SUM($E10:$F10)*D$16*4/1000000</f>
        <v>2.716211931161697E-2</v>
      </c>
      <c r="E38" s="13">
        <f>SUM($E10:$F10)*E$16*4/1000000</f>
        <v>2.6521170007905458E-2</v>
      </c>
      <c r="F38" s="13">
        <f>SUM($E10:$F10)*F$16*4/1000000</f>
        <v>2.5405817282549207E-2</v>
      </c>
      <c r="G38" s="13">
        <f>SUM($E10:$F10)*G$16*4/1000000</f>
        <v>2.3858959317292684E-2</v>
      </c>
      <c r="H38" s="13"/>
      <c r="I38" s="13"/>
    </row>
    <row r="39" spans="1:9" x14ac:dyDescent="0.35">
      <c r="C39" s="15">
        <f>SUM(C37:C38)</f>
        <v>0.79142785257332815</v>
      </c>
      <c r="D39" s="15">
        <f t="shared" ref="D39:G39" si="3">SUM(D37:D38)</f>
        <v>0.78602411931161698</v>
      </c>
      <c r="E39" s="15">
        <f t="shared" si="3"/>
        <v>0.76747617000790547</v>
      </c>
      <c r="F39" s="15">
        <f t="shared" si="3"/>
        <v>0.73519981728254924</v>
      </c>
      <c r="G39" s="15">
        <f t="shared" si="3"/>
        <v>0.69043645931729269</v>
      </c>
      <c r="H39" s="13">
        <f>AVERAGE(C39:G39)</f>
        <v>0.75411288369853857</v>
      </c>
      <c r="I39" s="13">
        <f>H39*C11/1.055056</f>
        <v>0.96521325706550798</v>
      </c>
    </row>
    <row r="40" spans="1:9" ht="15" thickBot="1" x14ac:dyDescent="0.4">
      <c r="C40" s="12"/>
      <c r="D40" s="12"/>
      <c r="E40" s="12"/>
      <c r="F40" s="12"/>
      <c r="G40" s="12"/>
      <c r="H40" s="16">
        <f>SUM(H36:H39)</f>
        <v>0.89007601208582499</v>
      </c>
      <c r="I40" s="17">
        <f>SUM(I36:I39)</f>
        <v>1.139236824131324</v>
      </c>
    </row>
    <row r="41" spans="1:9" ht="15" thickTop="1" x14ac:dyDescent="0.35"/>
  </sheetData>
  <mergeCells count="3">
    <mergeCell ref="A3:I3"/>
    <mergeCell ref="A4:I4"/>
    <mergeCell ref="H13:I13"/>
  </mergeCells>
  <pageMargins left="0.7" right="0.7" top="0.75" bottom="0.75" header="0.3" footer="0.3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85808181DACE48975E5DF8A53F4B60" ma:contentTypeVersion="7" ma:contentTypeDescription="Create a new document." ma:contentTypeScope="" ma:versionID="f8be9bdb5d54db7d89b10542249605a6">
  <xsd:schema xmlns:xsd="http://www.w3.org/2001/XMLSchema" xmlns:xs="http://www.w3.org/2001/XMLSchema" xmlns:p="http://schemas.microsoft.com/office/2006/metadata/properties" xmlns:ns2="a5538768-3d78-43e9-a45f-a2180521e8cf" xmlns:ns3="4eddd32b-fe8e-411e-8e7b-b281ee8884c0" targetNamespace="http://schemas.microsoft.com/office/2006/metadata/properties" ma:root="true" ma:fieldsID="43301de0ba633f712fa2ebdcb26af45d" ns2:_="" ns3:_="">
    <xsd:import namespace="a5538768-3d78-43e9-a45f-a2180521e8cf"/>
    <xsd:import namespace="4eddd32b-fe8e-411e-8e7b-b281ee8884c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Intervenor" minOccurs="0"/>
                <xsd:element ref="ns3:Topic" minOccurs="0"/>
                <xsd:element ref="ns3:Issu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dd32b-fe8e-411e-8e7b-b281ee888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ntervenor" ma:index="15" nillable="true" ma:displayName="Intervenor" ma:format="Dropdown" ma:internalName="Intervenor">
      <xsd:simpleType>
        <xsd:restriction base="dms:Text">
          <xsd:maxLength value="255"/>
        </xsd:restriction>
      </xsd:simpleType>
    </xsd:element>
    <xsd:element name="Topic" ma:index="16" nillable="true" ma:displayName="Topic" ma:format="Dropdown" ma:internalName="Topic">
      <xsd:simpleType>
        <xsd:restriction base="dms:Text">
          <xsd:maxLength value="255"/>
        </xsd:restriction>
      </xsd:simpleType>
    </xsd:element>
    <xsd:element name="Issue" ma:index="17" nillable="true" ma:displayName="Issue" ma:format="Dropdown" ma:internalName="Issu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4eddd32b-fe8e-411e-8e7b-b281ee8884c0">Portfolio Overview</Topic>
    <Intervenor xmlns="4eddd32b-fe8e-411e-8e7b-b281ee8884c0">FRPO</Intervenor>
    <Issue xmlns="4eddd32b-fe8e-411e-8e7b-b281ee8884c0">1</Issu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DF580B6E-844A-40F7-ABD2-5315F69A1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38768-3d78-43e9-a45f-a2180521e8cf"/>
    <ds:schemaRef ds:uri="4eddd32b-fe8e-411e-8e7b-b281ee8884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4660DE-0128-4E9C-A0E5-4FAFEBC5D12A}">
  <ds:schemaRefs>
    <ds:schemaRef ds:uri="http://purl.org/dc/terms/"/>
    <ds:schemaRef ds:uri="a5538768-3d78-43e9-a45f-a2180521e8cf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4eddd32b-fe8e-411e-8e7b-b281ee8884c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24B56B3-A5E5-485C-AE5B-F5698B77B40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284EB1A-BB51-4A4D-B8F7-21B37DB48517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A84F9DB4-4C84-4ED3-85DF-D3E001A9C9B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2025-09-04T17:29:28Z</dcterms:created>
  <dcterms:modified xsi:type="dcterms:W3CDTF">2025-09-04T19:05:28Z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2025-09-04T17:29:37Z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4366fd8e-074f-467d-b4f2-da8a3f355e86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  <property fmtid="{D5CDD505-2E9C-101B-9397-08002B2CF9AE}" pid="10" name="ContentTypeId">
    <vt:lpwstr>0x0101005285808181DACE48975E5DF8A53F4B60</vt:lpwstr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_NewReviewCycle">
    <vt:lpwstr/>
  </property>
  <property fmtid="{D5CDD505-2E9C-101B-9397-08002B2CF9AE}" pid="14" name="TriggerFlowInfo">
    <vt:lpwstr/>
  </property>
  <property fmtid="{D5CDD505-2E9C-101B-9397-08002B2CF9AE}" pid="15" name="_ReviewingToolsShownOnce">
    <vt:lpwstr/>
  </property>
  <property fmtid="{D5CDD505-2E9C-101B-9397-08002B2CF9AE}" pid="16" name="_AdHocReviewCycleID">
    <vt:i4>-701705978</vt:i4>
  </property>
</Properties>
</file>