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5" documentId="114_{7247BC2D-FAAD-4468-A825-226A5089034D}" xr6:coauthVersionLast="47" xr6:coauthVersionMax="47" xr10:uidLastSave="{0309CA3D-32BE-4665-BF9D-A51FA0E944EF}"/>
  <bookViews>
    <workbookView xWindow="28680" yWindow="-120" windowWidth="29040" windowHeight="15720" xr2:uid="{863A9FC3-C410-43D0-AB1F-C340B3126C37}"/>
  </bookViews>
  <sheets>
    <sheet name="Sheet1" sheetId="1" r:id="rId1"/>
  </sheets>
  <definedNames>
    <definedName name="_xlnm.Print_Area" localSheetId="0">Sheet1!$A$3:$I$41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A36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A30" i="1"/>
  <c r="G26" i="1"/>
  <c r="F26" i="1"/>
  <c r="E26" i="1"/>
  <c r="D26" i="1"/>
  <c r="C26" i="1"/>
  <c r="G25" i="1"/>
  <c r="F25" i="1"/>
  <c r="F27" i="1" s="1"/>
  <c r="E25" i="1"/>
  <c r="D25" i="1"/>
  <c r="C25" i="1"/>
  <c r="G24" i="1"/>
  <c r="F24" i="1"/>
  <c r="E24" i="1"/>
  <c r="D24" i="1"/>
  <c r="C24" i="1"/>
  <c r="A24" i="1"/>
  <c r="G20" i="1"/>
  <c r="F20" i="1"/>
  <c r="E20" i="1"/>
  <c r="D20" i="1"/>
  <c r="C20" i="1"/>
  <c r="G19" i="1"/>
  <c r="F19" i="1"/>
  <c r="F21" i="1" s="1"/>
  <c r="E19" i="1"/>
  <c r="D19" i="1"/>
  <c r="C19" i="1"/>
  <c r="G18" i="1"/>
  <c r="F18" i="1"/>
  <c r="E18" i="1"/>
  <c r="D18" i="1"/>
  <c r="C18" i="1"/>
  <c r="A18" i="1"/>
  <c r="E39" i="1" l="1"/>
  <c r="F39" i="1"/>
  <c r="G33" i="1"/>
  <c r="G39" i="1"/>
  <c r="C27" i="1"/>
  <c r="D39" i="1"/>
  <c r="G27" i="1"/>
  <c r="H30" i="1"/>
  <c r="I30" i="1" s="1"/>
  <c r="D33" i="1"/>
  <c r="D21" i="1"/>
  <c r="D27" i="1"/>
  <c r="E21" i="1"/>
  <c r="C39" i="1"/>
  <c r="H18" i="1"/>
  <c r="I18" i="1" s="1"/>
  <c r="H36" i="1"/>
  <c r="I36" i="1" s="1"/>
  <c r="G21" i="1"/>
  <c r="H24" i="1"/>
  <c r="I24" i="1" s="1"/>
  <c r="C33" i="1"/>
  <c r="F33" i="1"/>
  <c r="E27" i="1"/>
  <c r="E33" i="1"/>
  <c r="C21" i="1"/>
  <c r="H27" i="1" l="1"/>
  <c r="I27" i="1" s="1"/>
  <c r="I28" i="1" s="1"/>
  <c r="H39" i="1"/>
  <c r="I39" i="1" s="1"/>
  <c r="I40" i="1" s="1"/>
  <c r="H21" i="1"/>
  <c r="I21" i="1" s="1"/>
  <c r="H33" i="1"/>
  <c r="I33" i="1" s="1"/>
  <c r="H34" i="1"/>
  <c r="H28" i="1"/>
  <c r="I34" i="1"/>
  <c r="I22" i="1"/>
  <c r="H22" i="1"/>
  <c r="H40" i="1" l="1"/>
</calcChain>
</file>

<file path=xl/sharedStrings.xml><?xml version="1.0" encoding="utf-8"?>
<sst xmlns="http://schemas.openxmlformats.org/spreadsheetml/2006/main" count="43" uniqueCount="35">
  <si>
    <t>Attachment 4</t>
  </si>
  <si>
    <t>Union WDA Design Day Supply Option Analysis</t>
  </si>
  <si>
    <t>Route</t>
  </si>
  <si>
    <t>Point of Supply</t>
  </si>
  <si>
    <t>Supply Cost $US/mmBtu</t>
  </si>
  <si>
    <t>Unitized Demand Charge $US/mmBtu</t>
  </si>
  <si>
    <t>Commodity Charge $US/mmBtu</t>
  </si>
  <si>
    <t>Fuel Charge $US/mmBtu</t>
  </si>
  <si>
    <t>TCPL: Long-haul</t>
  </si>
  <si>
    <t>Empress</t>
  </si>
  <si>
    <t>TCPL:  via Dawn to Parkway</t>
  </si>
  <si>
    <t>Dawn</t>
  </si>
  <si>
    <t>GL: Michcon to WDA</t>
  </si>
  <si>
    <t>Michcon</t>
  </si>
  <si>
    <t>Third-Party</t>
  </si>
  <si>
    <t>Iroquois</t>
  </si>
  <si>
    <t>Foreign Exchange</t>
  </si>
  <si>
    <t>$1 US =</t>
  </si>
  <si>
    <t>CDN</t>
  </si>
  <si>
    <t>From Bank of Canada Closing Rate October 1, 2024</t>
  </si>
  <si>
    <t>Average Cost</t>
  </si>
  <si>
    <t>2024/25</t>
  </si>
  <si>
    <t>2025/26</t>
  </si>
  <si>
    <t>2026/27</t>
  </si>
  <si>
    <t>2027/28</t>
  </si>
  <si>
    <t>2028/29</t>
  </si>
  <si>
    <t>$US M/yr</t>
  </si>
  <si>
    <t>$CAD M/yr</t>
  </si>
  <si>
    <t>Number of days</t>
  </si>
  <si>
    <t>Design Day Shortfall (GJ/d)</t>
  </si>
  <si>
    <t>Demand - yr</t>
  </si>
  <si>
    <t>Supply - 4 days</t>
  </si>
  <si>
    <t>Variable - 4 days</t>
  </si>
  <si>
    <t>Demand - 10 days</t>
  </si>
  <si>
    <t>Filed: 2025-09-04, EB-2025-0065, Exhibit I.1-FRPO-1, Attachment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</si>
</sst>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u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1" xfId="0" applyFont="1" applyBorder="1"/>
    <xf numFmtId="0" fontId="4" fillId="0" borderId="0" xfId="0" applyFont="1"/>
    <xf numFmtId="0" fontId="3" fillId="0" borderId="0" xfId="2" applyFont="1"/>
    <xf numFmtId="0" fontId="0" fillId="0" borderId="0" xfId="0" applyFont="1"/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2" fontId="0" fillId="0" borderId="1" xfId="0" applyNumberFormat="1" applyFont="1" applyBorder="1"/>
    <xf numFmtId="44" fontId="0" fillId="0" borderId="1" xfId="0" applyNumberFormat="1" applyFont="1" applyBorder="1"/>
    <xf numFmtId="164" fontId="0" fillId="0" borderId="1" xfId="0" applyNumberFormat="1" applyFont="1" applyBorder="1"/>
    <xf numFmtId="43" fontId="1" fillId="0" borderId="1" xfId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166" fontId="1" fillId="0" borderId="0" xfId="1" applyNumberFormat="1" applyFont="1"/>
    <xf numFmtId="43" fontId="1" fillId="0" borderId="0" xfId="1" applyFont="1"/>
    <xf numFmtId="165" fontId="1" fillId="0" borderId="0" xfId="1" applyNumberFormat="1" applyFont="1"/>
    <xf numFmtId="166" fontId="1" fillId="0" borderId="3" xfId="1" applyNumberFormat="1" applyFont="1" applyBorder="1"/>
    <xf numFmtId="43" fontId="1" fillId="0" borderId="4" xfId="1" applyFont="1" applyFill="1" applyBorder="1"/>
    <xf numFmtId="167" fontId="1" fillId="0" borderId="0" xfId="1" applyNumberFormat="1" applyFont="1"/>
    <xf numFmtId="0" fontId="0" fillId="0" borderId="0" xfId="0" applyFont="1" applyFill="1" applyAlignment="1">
      <alignment horizontal="center"/>
    </xf>
    <xf numFmtId="165" fontId="1" fillId="0" borderId="0" xfId="1" applyNumberFormat="1" applyFont="1" applyFill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0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155C8ED9-C778-4559-8734-CF45C7154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CC6D-385B-45A4-9E39-C8CDA259554F}">
  <sheetPr>
    <pageSetUpPr fitToPage="1"/>
  </sheetPr>
  <dimension ref="A1:L41"/>
  <sheetViews>
    <sheetView tabSelected="1" workbookViewId="0">
      <selection activeCell="J6" sqref="J6"/>
    </sheetView>
  </sheetViews>
  <sheetFormatPr defaultColWidth="8.81640625" defaultRowHeight="14.5" x14ac:dyDescent="0.35"/>
  <cols>
    <col min="1" max="1" width="32.7265625" style="4" bestFit="1" customWidth="1"/>
    <col min="2" max="2" width="16.1796875" style="4" customWidth="1"/>
    <col min="3" max="12" width="12.7265625" style="4" customWidth="1"/>
    <col min="13" max="16384" width="8.81640625" style="4"/>
  </cols>
  <sheetData>
    <row r="1" spans="1:12" x14ac:dyDescent="0.35">
      <c r="A1" s="4" t="s">
        <v>34</v>
      </c>
    </row>
    <row r="3" spans="1:12" x14ac:dyDescent="0.3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3"/>
      <c r="K3" s="3"/>
      <c r="L3" s="3"/>
    </row>
    <row r="4" spans="1:12" x14ac:dyDescent="0.3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3"/>
      <c r="K4" s="3"/>
      <c r="L4" s="3"/>
    </row>
    <row r="6" spans="1:12" ht="58" x14ac:dyDescent="0.3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</row>
    <row r="7" spans="1:12" x14ac:dyDescent="0.35">
      <c r="A7" s="7" t="s">
        <v>8</v>
      </c>
      <c r="B7" s="8" t="s">
        <v>9</v>
      </c>
      <c r="C7" s="9">
        <v>10.225366666666668</v>
      </c>
      <c r="D7" s="8">
        <v>0.31525302098552233</v>
      </c>
      <c r="E7" s="8">
        <v>0</v>
      </c>
      <c r="F7" s="10">
        <v>8.2995892777777802E-2</v>
      </c>
    </row>
    <row r="8" spans="1:12" x14ac:dyDescent="0.35">
      <c r="A8" s="1" t="s">
        <v>10</v>
      </c>
      <c r="B8" s="8" t="s">
        <v>11</v>
      </c>
      <c r="C8" s="9">
        <v>8.1270000000000007</v>
      </c>
      <c r="D8" s="8">
        <v>0.77767484855881364</v>
      </c>
      <c r="E8" s="8">
        <v>3.1341504413758617E-3</v>
      </c>
      <c r="F8" s="10">
        <v>6.8267035454970912E-2</v>
      </c>
    </row>
    <row r="9" spans="1:12" x14ac:dyDescent="0.35">
      <c r="A9" s="1" t="s">
        <v>12</v>
      </c>
      <c r="B9" s="8" t="s">
        <v>13</v>
      </c>
      <c r="C9" s="9">
        <v>4.9563333333333341</v>
      </c>
      <c r="D9" s="8">
        <v>0.40823394162435889</v>
      </c>
      <c r="E9" s="8">
        <v>1.5625743762903332E-2</v>
      </c>
      <c r="F9" s="10">
        <v>8.7314072222222233E-2</v>
      </c>
    </row>
    <row r="10" spans="1:12" x14ac:dyDescent="0.35">
      <c r="A10" s="7" t="s">
        <v>14</v>
      </c>
      <c r="B10" s="8" t="s">
        <v>15</v>
      </c>
      <c r="C10" s="9">
        <v>17.625</v>
      </c>
      <c r="D10" s="8">
        <v>0.40533333333333332</v>
      </c>
      <c r="E10" s="8">
        <v>0.38333333333333336</v>
      </c>
      <c r="F10" s="11">
        <v>0</v>
      </c>
    </row>
    <row r="11" spans="1:12" x14ac:dyDescent="0.35">
      <c r="A11" s="2" t="s">
        <v>16</v>
      </c>
      <c r="B11" s="2" t="s">
        <v>17</v>
      </c>
      <c r="C11" s="2">
        <v>1.3504</v>
      </c>
      <c r="D11" s="2" t="s">
        <v>18</v>
      </c>
      <c r="E11" s="2" t="s">
        <v>19</v>
      </c>
      <c r="F11" s="2"/>
      <c r="G11" s="2"/>
    </row>
    <row r="13" spans="1:12" x14ac:dyDescent="0.35">
      <c r="H13" s="25" t="s">
        <v>20</v>
      </c>
      <c r="I13" s="25"/>
    </row>
    <row r="14" spans="1:12" x14ac:dyDescent="0.35">
      <c r="C14" s="12" t="s">
        <v>21</v>
      </c>
      <c r="D14" s="12" t="s">
        <v>22</v>
      </c>
      <c r="E14" s="12" t="s">
        <v>23</v>
      </c>
      <c r="F14" s="12" t="s">
        <v>24</v>
      </c>
      <c r="G14" s="12" t="s">
        <v>25</v>
      </c>
      <c r="H14" s="13" t="s">
        <v>26</v>
      </c>
      <c r="I14" s="13" t="s">
        <v>27</v>
      </c>
    </row>
    <row r="15" spans="1:12" x14ac:dyDescent="0.35">
      <c r="A15" s="4" t="s">
        <v>28</v>
      </c>
      <c r="C15" s="21">
        <v>365</v>
      </c>
      <c r="D15" s="21">
        <v>365</v>
      </c>
      <c r="E15" s="21">
        <v>365</v>
      </c>
      <c r="F15" s="21">
        <v>365</v>
      </c>
      <c r="G15" s="21">
        <v>366</v>
      </c>
      <c r="H15" s="14"/>
      <c r="I15" s="14"/>
    </row>
    <row r="16" spans="1:12" x14ac:dyDescent="0.35">
      <c r="A16" s="4" t="s">
        <v>29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9" x14ac:dyDescent="0.35">
      <c r="A18" s="4" t="str">
        <f>A7</f>
        <v>TCPL: Long-haul</v>
      </c>
      <c r="B18" s="4" t="s">
        <v>30</v>
      </c>
      <c r="C18" s="15">
        <f>$D$7*C$16*C$15/1000000</f>
        <v>0</v>
      </c>
      <c r="D18" s="15">
        <f>$D$7*D$16*D$15/1000000</f>
        <v>0</v>
      </c>
      <c r="E18" s="15">
        <f>$D$7*E$16*E$15/1000000</f>
        <v>0</v>
      </c>
      <c r="F18" s="15">
        <f>$D$7*F$16*F$15/1000000</f>
        <v>0</v>
      </c>
      <c r="G18" s="15">
        <f>$D$7*G$16*G$15/1000000</f>
        <v>0</v>
      </c>
      <c r="H18" s="16">
        <f>AVERAGE(C18:G18)</f>
        <v>0</v>
      </c>
      <c r="I18" s="16">
        <f>H18*C11/1.055056</f>
        <v>0</v>
      </c>
    </row>
    <row r="19" spans="1:9" x14ac:dyDescent="0.35">
      <c r="B19" s="4" t="s">
        <v>31</v>
      </c>
      <c r="C19" s="15">
        <f>$C$7*C$16*4/1000000</f>
        <v>0</v>
      </c>
      <c r="D19" s="15">
        <f>$C$7*D$16*4/1000000</f>
        <v>0</v>
      </c>
      <c r="E19" s="15">
        <f>$C$7*E$16*4/1000000</f>
        <v>0</v>
      </c>
      <c r="F19" s="15">
        <f>$C$7*F$16*4/1000000</f>
        <v>0</v>
      </c>
      <c r="G19" s="15">
        <f>$C$7*G$16*4/1000000</f>
        <v>0</v>
      </c>
      <c r="H19" s="17"/>
      <c r="I19" s="17"/>
    </row>
    <row r="20" spans="1:9" x14ac:dyDescent="0.35">
      <c r="B20" s="4" t="s">
        <v>32</v>
      </c>
      <c r="C20" s="15">
        <f>($E$7+$F$7)*C$16*4/1000000</f>
        <v>0</v>
      </c>
      <c r="D20" s="15">
        <f>($E$7+$F$7)*D$16*4/1000000</f>
        <v>0</v>
      </c>
      <c r="E20" s="15">
        <f>($E$7+$F$7)*E$16*4/1000000</f>
        <v>0</v>
      </c>
      <c r="F20" s="15">
        <f>($E$7+$F$7)*F$16*4/1000000</f>
        <v>0</v>
      </c>
      <c r="G20" s="15">
        <f>($E$7+$F$7)*G$16*4/1000000</f>
        <v>0</v>
      </c>
      <c r="H20" s="16"/>
      <c r="I20" s="16"/>
    </row>
    <row r="21" spans="1:9" x14ac:dyDescent="0.35">
      <c r="C21" s="18">
        <f>SUM(C19:C20)</f>
        <v>0</v>
      </c>
      <c r="D21" s="18">
        <f>SUM(D19:D20)</f>
        <v>0</v>
      </c>
      <c r="E21" s="18">
        <f>SUM(E19:E20)</f>
        <v>0</v>
      </c>
      <c r="F21" s="18">
        <f>SUM(F19:F20)</f>
        <v>0</v>
      </c>
      <c r="G21" s="18">
        <f>SUM(G19:G20)</f>
        <v>0</v>
      </c>
      <c r="H21" s="16">
        <f>AVERAGE(C21:G21)</f>
        <v>0</v>
      </c>
      <c r="I21" s="16">
        <f>H21*C11/1.055056</f>
        <v>0</v>
      </c>
    </row>
    <row r="22" spans="1:9" ht="15" thickBot="1" x14ac:dyDescent="0.4">
      <c r="C22" s="15"/>
      <c r="D22" s="15"/>
      <c r="E22" s="15"/>
      <c r="F22" s="15"/>
      <c r="G22" s="15"/>
      <c r="H22" s="18">
        <f>SUM(H18:H21)</f>
        <v>0</v>
      </c>
      <c r="I22" s="19">
        <f>SUM(I18:I21)</f>
        <v>0</v>
      </c>
    </row>
    <row r="23" spans="1:9" ht="15" thickTop="1" x14ac:dyDescent="0.35">
      <c r="C23" s="15"/>
      <c r="D23" s="15"/>
      <c r="E23" s="15"/>
      <c r="F23" s="15"/>
      <c r="G23" s="15"/>
      <c r="H23" s="15"/>
      <c r="I23" s="16"/>
    </row>
    <row r="24" spans="1:9" x14ac:dyDescent="0.35">
      <c r="A24" s="4" t="str">
        <f>A8</f>
        <v>TCPL:  via Dawn to Parkway</v>
      </c>
      <c r="B24" s="4" t="s">
        <v>30</v>
      </c>
      <c r="C24" s="15">
        <f>$D$8*C$16*C$15/1000000</f>
        <v>0</v>
      </c>
      <c r="D24" s="15">
        <f>$D$8*D$16*D$15/1000000</f>
        <v>0</v>
      </c>
      <c r="E24" s="15">
        <f>$D$8*E$16*E$15/1000000</f>
        <v>0</v>
      </c>
      <c r="F24" s="15">
        <f>$D$8*F$16*F$15/1000000</f>
        <v>0</v>
      </c>
      <c r="G24" s="15">
        <f>$D$8*G$16*G$15/1000000</f>
        <v>0</v>
      </c>
      <c r="H24" s="16">
        <f>AVERAGE(C24:G24)</f>
        <v>0</v>
      </c>
      <c r="I24" s="20">
        <f>H24*C11/1.055056</f>
        <v>0</v>
      </c>
    </row>
    <row r="25" spans="1:9" x14ac:dyDescent="0.35">
      <c r="B25" s="4" t="s">
        <v>31</v>
      </c>
      <c r="C25" s="15">
        <f>$C$8*C$16*4/1000000</f>
        <v>0</v>
      </c>
      <c r="D25" s="15">
        <f>$C$8*D$16*4/1000000</f>
        <v>0</v>
      </c>
      <c r="E25" s="15">
        <f>$C$8*E$16*4/1000000</f>
        <v>0</v>
      </c>
      <c r="F25" s="15">
        <f>$C$8*F$16*4/1000000</f>
        <v>0</v>
      </c>
      <c r="G25" s="15">
        <f>$C$8*G$16*4/1000000</f>
        <v>0</v>
      </c>
      <c r="H25" s="17"/>
      <c r="I25" s="17"/>
    </row>
    <row r="26" spans="1:9" x14ac:dyDescent="0.35">
      <c r="B26" s="4" t="s">
        <v>32</v>
      </c>
      <c r="C26" s="15">
        <f>($E$8+$F$8)*C$16*4/1000000</f>
        <v>0</v>
      </c>
      <c r="D26" s="15">
        <f>($E$8+$F$8)*D$16*4/1000000</f>
        <v>0</v>
      </c>
      <c r="E26" s="15">
        <f>($E$8+$F$8)*E$16*4/1000000</f>
        <v>0</v>
      </c>
      <c r="F26" s="15">
        <f>($E$8+$F$8)*F$16*4/1000000</f>
        <v>0</v>
      </c>
      <c r="G26" s="15">
        <f>($E$8+$F$8)*G$16*4/1000000</f>
        <v>0</v>
      </c>
      <c r="H26" s="16"/>
      <c r="I26" s="16"/>
    </row>
    <row r="27" spans="1:9" x14ac:dyDescent="0.35">
      <c r="C27" s="18">
        <f>SUM(C25:C26)</f>
        <v>0</v>
      </c>
      <c r="D27" s="18">
        <f>SUM(D25:D26)</f>
        <v>0</v>
      </c>
      <c r="E27" s="18">
        <f>SUM(E25:E26)</f>
        <v>0</v>
      </c>
      <c r="F27" s="18">
        <f>SUM(F25:F26)</f>
        <v>0</v>
      </c>
      <c r="G27" s="18">
        <f>SUM(G25:G26)</f>
        <v>0</v>
      </c>
      <c r="H27" s="16">
        <f>AVERAGE(C27:G27)</f>
        <v>0</v>
      </c>
      <c r="I27" s="16">
        <f>H27*C11/1.055056</f>
        <v>0</v>
      </c>
    </row>
    <row r="28" spans="1:9" ht="15" thickBot="1" x14ac:dyDescent="0.4">
      <c r="C28" s="15"/>
      <c r="D28" s="15"/>
      <c r="E28" s="15"/>
      <c r="F28" s="15"/>
      <c r="G28" s="15"/>
      <c r="H28" s="18">
        <f>SUM(H24:H27)</f>
        <v>0</v>
      </c>
      <c r="I28" s="19">
        <f>SUM(I24:I27)</f>
        <v>0</v>
      </c>
    </row>
    <row r="29" spans="1:9" ht="15" thickTop="1" x14ac:dyDescent="0.35">
      <c r="C29" s="15"/>
      <c r="D29" s="15"/>
      <c r="E29" s="15"/>
      <c r="F29" s="15"/>
      <c r="G29" s="15"/>
      <c r="H29" s="15"/>
      <c r="I29" s="16"/>
    </row>
    <row r="30" spans="1:9" x14ac:dyDescent="0.35">
      <c r="A30" s="4" t="str">
        <f>A9</f>
        <v>GL: Michcon to WDA</v>
      </c>
      <c r="B30" s="4" t="s">
        <v>30</v>
      </c>
      <c r="C30" s="15">
        <f>$D$9*C$16*C$15/1000000</f>
        <v>0</v>
      </c>
      <c r="D30" s="15">
        <f>$D$9*D$16*D$15/1000000</f>
        <v>0</v>
      </c>
      <c r="E30" s="15">
        <f>$D$9*E$16*E$15/1000000</f>
        <v>0</v>
      </c>
      <c r="F30" s="15">
        <f>$D$9*F$16*F$15/1000000</f>
        <v>0</v>
      </c>
      <c r="G30" s="15">
        <f>$D$9*G$16*G$15/1000000</f>
        <v>0</v>
      </c>
      <c r="H30" s="16">
        <f>AVERAGE(C30:G30)</f>
        <v>0</v>
      </c>
      <c r="I30" s="16">
        <f>H30*C11/1.055056</f>
        <v>0</v>
      </c>
    </row>
    <row r="31" spans="1:9" x14ac:dyDescent="0.35">
      <c r="B31" s="4" t="s">
        <v>31</v>
      </c>
      <c r="C31" s="15">
        <f>$C$9*C$16*4/1000000</f>
        <v>0</v>
      </c>
      <c r="D31" s="15">
        <f>$C$9*D$16*4/1000000</f>
        <v>0</v>
      </c>
      <c r="E31" s="15">
        <f>$C$9*E$16*4/1000000</f>
        <v>0</v>
      </c>
      <c r="F31" s="15">
        <f>$C$9*F$16*4/1000000</f>
        <v>0</v>
      </c>
      <c r="G31" s="15">
        <f>$C$9*G$16*4/1000000</f>
        <v>0</v>
      </c>
      <c r="H31" s="17"/>
      <c r="I31" s="17"/>
    </row>
    <row r="32" spans="1:9" x14ac:dyDescent="0.35">
      <c r="B32" s="4" t="s">
        <v>32</v>
      </c>
      <c r="C32" s="15">
        <f>($E$9+$F$9)*C$16*4/1000000</f>
        <v>0</v>
      </c>
      <c r="D32" s="15">
        <f>($E$9+$F$9)*D$16*4/1000000</f>
        <v>0</v>
      </c>
      <c r="E32" s="15">
        <f>($E$9+$F$9)*E$16*4/1000000</f>
        <v>0</v>
      </c>
      <c r="F32" s="15">
        <f>($E$9+$F$9)*F$16*4/1000000</f>
        <v>0</v>
      </c>
      <c r="G32" s="15">
        <f>($E$9+$F$9)*G$16*4/1000000</f>
        <v>0</v>
      </c>
      <c r="H32" s="16"/>
      <c r="I32" s="16"/>
    </row>
    <row r="33" spans="1:9" x14ac:dyDescent="0.35">
      <c r="C33" s="18">
        <f>SUM(C31:C32)</f>
        <v>0</v>
      </c>
      <c r="D33" s="18">
        <f>SUM(D31:D32)</f>
        <v>0</v>
      </c>
      <c r="E33" s="18">
        <f>SUM(E31:E32)</f>
        <v>0</v>
      </c>
      <c r="F33" s="18">
        <f>SUM(F31:F32)</f>
        <v>0</v>
      </c>
      <c r="G33" s="18">
        <f>SUM(G31:G32)</f>
        <v>0</v>
      </c>
      <c r="H33" s="16">
        <f>AVERAGE(C33:G33)</f>
        <v>0</v>
      </c>
      <c r="I33" s="16">
        <f>H33*C11/1.055056</f>
        <v>0</v>
      </c>
    </row>
    <row r="34" spans="1:9" ht="15" thickBot="1" x14ac:dyDescent="0.4">
      <c r="C34" s="15"/>
      <c r="D34" s="15"/>
      <c r="E34" s="15"/>
      <c r="F34" s="15"/>
      <c r="G34" s="15"/>
      <c r="H34" s="18">
        <f>SUM(H30:H33)</f>
        <v>0</v>
      </c>
      <c r="I34" s="19">
        <f>SUM(I30:I33)</f>
        <v>0</v>
      </c>
    </row>
    <row r="35" spans="1:9" ht="15" thickTop="1" x14ac:dyDescent="0.35">
      <c r="C35" s="17"/>
      <c r="D35" s="17"/>
      <c r="E35" s="17"/>
      <c r="F35" s="17"/>
      <c r="G35" s="17"/>
      <c r="H35" s="17"/>
      <c r="I35" s="16"/>
    </row>
    <row r="36" spans="1:9" x14ac:dyDescent="0.35">
      <c r="A36" s="4" t="str">
        <f>A10</f>
        <v>Third-Party</v>
      </c>
      <c r="B36" s="4" t="s">
        <v>33</v>
      </c>
      <c r="C36" s="15">
        <f>$D10*C$16*10/1000000</f>
        <v>0</v>
      </c>
      <c r="D36" s="15">
        <f>$D10*D$16*10/1000000</f>
        <v>0</v>
      </c>
      <c r="E36" s="15">
        <f>$D10*E$16*10/1000000</f>
        <v>0</v>
      </c>
      <c r="F36" s="15">
        <f>$D10*F$16*10/1000000</f>
        <v>0</v>
      </c>
      <c r="G36" s="15">
        <f>$D10*G$16*10/1000000</f>
        <v>0</v>
      </c>
      <c r="H36" s="16">
        <f>AVERAGE(C36:G36)</f>
        <v>0</v>
      </c>
      <c r="I36" s="16">
        <f>H36*C11/1.055056</f>
        <v>0</v>
      </c>
    </row>
    <row r="37" spans="1:9" x14ac:dyDescent="0.35">
      <c r="B37" s="4" t="s">
        <v>31</v>
      </c>
      <c r="C37" s="15">
        <f>$C10*C$16*4/1000000</f>
        <v>0</v>
      </c>
      <c r="D37" s="15">
        <f>$C10*D$16*4/1000000</f>
        <v>0</v>
      </c>
      <c r="E37" s="15">
        <f>$C10*E$16*4/1000000</f>
        <v>0</v>
      </c>
      <c r="F37" s="15">
        <f>$C10*F$16*4/1000000</f>
        <v>0</v>
      </c>
      <c r="G37" s="15">
        <f>$C10*G$16*4/1000000</f>
        <v>0</v>
      </c>
      <c r="H37" s="17"/>
      <c r="I37" s="17"/>
    </row>
    <row r="38" spans="1:9" x14ac:dyDescent="0.35">
      <c r="B38" s="4" t="s">
        <v>32</v>
      </c>
      <c r="C38" s="15">
        <f>SUM($E10:$F10)*C$16*4/1000000</f>
        <v>0</v>
      </c>
      <c r="D38" s="15">
        <f>SUM($E10:$F10)*D$16*4/1000000</f>
        <v>0</v>
      </c>
      <c r="E38" s="15">
        <f>SUM($E10:$F10)*E$16*4/1000000</f>
        <v>0</v>
      </c>
      <c r="F38" s="15">
        <f>SUM($E10:$F10)*F$16*4/1000000</f>
        <v>0</v>
      </c>
      <c r="G38" s="15">
        <f>SUM($E10:$F10)*G$16*4/1000000</f>
        <v>0</v>
      </c>
      <c r="H38" s="16"/>
      <c r="I38" s="16"/>
    </row>
    <row r="39" spans="1:9" x14ac:dyDescent="0.35">
      <c r="C39" s="18">
        <f>SUM(C37:C38)</f>
        <v>0</v>
      </c>
      <c r="D39" s="18">
        <f>SUM(D37:D38)</f>
        <v>0</v>
      </c>
      <c r="E39" s="18">
        <f>SUM(E37:E38)</f>
        <v>0</v>
      </c>
      <c r="F39" s="18">
        <f>SUM(F37:F38)</f>
        <v>0</v>
      </c>
      <c r="G39" s="18">
        <f>SUM(G37:G38)</f>
        <v>0</v>
      </c>
      <c r="H39" s="16">
        <f>AVERAGE(C39:G39)</f>
        <v>0</v>
      </c>
      <c r="I39" s="16">
        <f>H39*C11/1.055056</f>
        <v>0</v>
      </c>
    </row>
    <row r="40" spans="1:9" ht="15" thickBot="1" x14ac:dyDescent="0.4">
      <c r="C40" s="15"/>
      <c r="D40" s="15"/>
      <c r="E40" s="15"/>
      <c r="F40" s="15"/>
      <c r="G40" s="15"/>
      <c r="H40" s="18">
        <f>SUM(H36:H39)</f>
        <v>0</v>
      </c>
      <c r="I40" s="19">
        <f>SUM(I36:I39)</f>
        <v>0</v>
      </c>
    </row>
    <row r="41" spans="1:9" ht="15" thickTop="1" x14ac:dyDescent="0.35"/>
  </sheetData>
  <mergeCells count="3">
    <mergeCell ref="A3:I3"/>
    <mergeCell ref="A4:I4"/>
    <mergeCell ref="H13:I13"/>
  </mergeCells>
  <pageMargins left="0.7" right="0.7" top="0.75" bottom="0.7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85808181DACE48975E5DF8A53F4B60" ma:contentTypeVersion="7" ma:contentTypeDescription="Create a new document." ma:contentTypeScope="" ma:versionID="f8be9bdb5d54db7d89b10542249605a6">
  <xsd:schema xmlns:xsd="http://www.w3.org/2001/XMLSchema" xmlns:xs="http://www.w3.org/2001/XMLSchema" xmlns:p="http://schemas.microsoft.com/office/2006/metadata/properties" xmlns:ns2="a5538768-3d78-43e9-a45f-a2180521e8cf" xmlns:ns3="4eddd32b-fe8e-411e-8e7b-b281ee8884c0" targetNamespace="http://schemas.microsoft.com/office/2006/metadata/properties" ma:root="true" ma:fieldsID="43301de0ba633f712fa2ebdcb26af45d" ns2:_="" ns3:_="">
    <xsd:import namespace="a5538768-3d78-43e9-a45f-a2180521e8cf"/>
    <xsd:import namespace="4eddd32b-fe8e-411e-8e7b-b281ee8884c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tervenor" minOccurs="0"/>
                <xsd:element ref="ns3:Topic" minOccurs="0"/>
                <xsd:element ref="ns3:Issu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dd32b-fe8e-411e-8e7b-b281ee888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5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Topic" ma:index="16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Issue" ma:index="17" nillable="true" ma:displayName="Issue" ma:format="Dropdown" ma:internalName="Issu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 xmlns="4eddd32b-fe8e-411e-8e7b-b281ee8884c0" xsi:nil="true"/>
    <Intervenor xmlns="4eddd32b-fe8e-411e-8e7b-b281ee8884c0" xsi:nil="true"/>
    <Topic xmlns="4eddd32b-fe8e-411e-8e7b-b281ee8884c0" xsi:nil="true"/>
  </documentManagement>
</p:properties>
</file>

<file path=customXml/itemProps1.xml><?xml version="1.0" encoding="utf-8"?>
<ds:datastoreItem xmlns:ds="http://schemas.openxmlformats.org/officeDocument/2006/customXml" ds:itemID="{D51FA17E-A0E5-4158-B276-6EF145DB8052}"/>
</file>

<file path=customXml/itemProps2.xml><?xml version="1.0" encoding="utf-8"?>
<ds:datastoreItem xmlns:ds="http://schemas.openxmlformats.org/officeDocument/2006/customXml" ds:itemID="{A9373AEC-5C27-4B24-AB5E-CDAB9B32AACA}"/>
</file>

<file path=customXml/itemProps3.xml><?xml version="1.0" encoding="utf-8"?>
<ds:datastoreItem xmlns:ds="http://schemas.openxmlformats.org/officeDocument/2006/customXml" ds:itemID="{F75479BD-FFC0-4292-B973-5A8ECE2191AB}"/>
</file>

<file path=customXml/itemProps4.xml><?xml version="1.0" encoding="utf-8"?>
<ds:datastoreItem xmlns:ds="http://schemas.openxmlformats.org/officeDocument/2006/customXml" ds:itemID="{3473EE09-24AF-441A-871D-F41C9C355DD2}"/>
</file>

<file path=customXml/itemProps5.xml><?xml version="1.0" encoding="utf-8"?>
<ds:datastoreItem xmlns:ds="http://schemas.openxmlformats.org/officeDocument/2006/customXml" ds:itemID="{1F3D8208-0254-479F-82C5-0CE81865C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2025-09-04T17:30:03Z</dcterms:created>
  <dcterms:modified xsi:type="dcterms:W3CDTF">2025-09-04T17:30:11Z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2025-09-04T17:30:11Z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5b1c98d2-6fc6-4d79-89d6-97b63203113a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0x0101005285808181DACE48975E5DF8A53F4B60</vt:lpwstr>
  </property>
</Properties>
</file>