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49" documentId="13_ncr:1_{C18B0544-A241-4A53-B327-B80BA4AB2853}" xr6:coauthVersionLast="47" xr6:coauthVersionMax="47" xr10:uidLastSave="{2F24ACAC-F4F5-4A45-A5A4-43369E8682DC}"/>
  <bookViews>
    <workbookView xWindow="28680" yWindow="-120" windowWidth="29040" windowHeight="15720" xr2:uid="{863A9FC3-C410-43D0-AB1F-C340B3126C37}"/>
  </bookViews>
  <sheets>
    <sheet name="Sheet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" l="1"/>
  <c r="C43" i="2"/>
  <c r="C45" i="2" s="1"/>
  <c r="C42" i="2"/>
  <c r="G44" i="2"/>
  <c r="F44" i="2"/>
  <c r="E44" i="2"/>
  <c r="D44" i="2"/>
  <c r="G43" i="2"/>
  <c r="G45" i="2" s="1"/>
  <c r="F43" i="2"/>
  <c r="F45" i="2" s="1"/>
  <c r="E43" i="2"/>
  <c r="E45" i="2" s="1"/>
  <c r="D43" i="2"/>
  <c r="D45" i="2" s="1"/>
  <c r="G42" i="2"/>
  <c r="F42" i="2"/>
  <c r="E42" i="2"/>
  <c r="D42" i="2"/>
  <c r="A42" i="2"/>
  <c r="G38" i="2"/>
  <c r="F38" i="2"/>
  <c r="E38" i="2"/>
  <c r="D38" i="2"/>
  <c r="C38" i="2"/>
  <c r="G37" i="2"/>
  <c r="G39" i="2" s="1"/>
  <c r="F37" i="2"/>
  <c r="E37" i="2"/>
  <c r="E39" i="2" s="1"/>
  <c r="D37" i="2"/>
  <c r="C37" i="2"/>
  <c r="G36" i="2"/>
  <c r="F36" i="2"/>
  <c r="E36" i="2"/>
  <c r="D36" i="2"/>
  <c r="C36" i="2"/>
  <c r="H36" i="2"/>
  <c r="G26" i="2"/>
  <c r="F26" i="2"/>
  <c r="E26" i="2"/>
  <c r="D26" i="2"/>
  <c r="D27" i="2" s="1"/>
  <c r="C26" i="2"/>
  <c r="C27" i="2" s="1"/>
  <c r="G25" i="2"/>
  <c r="G27" i="2" s="1"/>
  <c r="F25" i="2"/>
  <c r="E25" i="2"/>
  <c r="D25" i="2"/>
  <c r="C25" i="2"/>
  <c r="G24" i="2"/>
  <c r="F24" i="2"/>
  <c r="E24" i="2"/>
  <c r="D24" i="2"/>
  <c r="C24" i="2"/>
  <c r="H24" i="2" s="1"/>
  <c r="I24" i="2" s="1"/>
  <c r="F27" i="2"/>
  <c r="E33" i="2"/>
  <c r="D33" i="2"/>
  <c r="G32" i="2"/>
  <c r="F32" i="2"/>
  <c r="E32" i="2"/>
  <c r="D32" i="2"/>
  <c r="C32" i="2"/>
  <c r="G31" i="2"/>
  <c r="G33" i="2" s="1"/>
  <c r="F31" i="2"/>
  <c r="F33" i="2" s="1"/>
  <c r="E31" i="2"/>
  <c r="D31" i="2"/>
  <c r="C31" i="2"/>
  <c r="C33" i="2" s="1"/>
  <c r="G30" i="2"/>
  <c r="F30" i="2"/>
  <c r="E30" i="2"/>
  <c r="D30" i="2"/>
  <c r="C30" i="2"/>
  <c r="G20" i="2"/>
  <c r="F20" i="2"/>
  <c r="E20" i="2"/>
  <c r="D20" i="2"/>
  <c r="C20" i="2"/>
  <c r="G19" i="2"/>
  <c r="G21" i="2" s="1"/>
  <c r="F19" i="2"/>
  <c r="F21" i="2" s="1"/>
  <c r="E19" i="2"/>
  <c r="E21" i="2" s="1"/>
  <c r="D19" i="2"/>
  <c r="D21" i="2" s="1"/>
  <c r="C19" i="2"/>
  <c r="C21" i="2" s="1"/>
  <c r="G18" i="2"/>
  <c r="F18" i="2"/>
  <c r="E18" i="2"/>
  <c r="D18" i="2"/>
  <c r="C18" i="2"/>
  <c r="A36" i="2"/>
  <c r="A30" i="2"/>
  <c r="A24" i="2"/>
  <c r="A18" i="2"/>
  <c r="H45" i="2" l="1"/>
  <c r="I45" i="2" s="1"/>
  <c r="H21" i="2"/>
  <c r="I21" i="2" s="1"/>
  <c r="E27" i="2"/>
  <c r="C39" i="2"/>
  <c r="H33" i="2"/>
  <c r="I33" i="2" s="1"/>
  <c r="F39" i="2"/>
  <c r="H18" i="2"/>
  <c r="I18" i="2" s="1"/>
  <c r="I22" i="2" s="1"/>
  <c r="H42" i="2"/>
  <c r="H30" i="2"/>
  <c r="I30" i="2" s="1"/>
  <c r="I34" i="2" s="1"/>
  <c r="D39" i="2"/>
  <c r="I42" i="2"/>
  <c r="H39" i="2"/>
  <c r="I39" i="2" s="1"/>
  <c r="H27" i="2"/>
  <c r="I27" i="2" s="1"/>
  <c r="I28" i="2" s="1"/>
  <c r="H22" i="2"/>
  <c r="I36" i="2"/>
  <c r="H46" i="2" l="1"/>
  <c r="H34" i="2"/>
  <c r="I46" i="2"/>
  <c r="H40" i="2"/>
  <c r="I40" i="2"/>
  <c r="H28" i="2"/>
</calcChain>
</file>

<file path=xl/sharedStrings.xml><?xml version="1.0" encoding="utf-8"?>
<sst xmlns="http://schemas.openxmlformats.org/spreadsheetml/2006/main" count="47" uniqueCount="35">
  <si>
    <t>Enbridge CDA Design Day Supply Option Analysis</t>
  </si>
  <si>
    <t>Route</t>
  </si>
  <si>
    <t>Point of Supply</t>
  </si>
  <si>
    <t>Supply Cost $US/mmBtu</t>
  </si>
  <si>
    <t>Unitized Demand Charge $US/mmBtu</t>
  </si>
  <si>
    <t>Commodity Charge $US/mmBtu</t>
  </si>
  <si>
    <t>Fuel Charge $US/mmBtu</t>
  </si>
  <si>
    <t>TCPL: Long-haul</t>
  </si>
  <si>
    <t>Empress</t>
  </si>
  <si>
    <t>TCPL: Short-haul via Dawn to Parkway</t>
  </si>
  <si>
    <t>Dawn</t>
  </si>
  <si>
    <t>TCPL: Short-haul direct from Dawn</t>
  </si>
  <si>
    <t>TCPL: Short-haul via Niagara</t>
  </si>
  <si>
    <t>Niagara</t>
  </si>
  <si>
    <t>Third-Party</t>
  </si>
  <si>
    <t>Iroquois</t>
  </si>
  <si>
    <t>Foreign Exchange</t>
  </si>
  <si>
    <t>$1 US =</t>
  </si>
  <si>
    <t>CDN</t>
  </si>
  <si>
    <t>From Bank of Canada Closing Rate October 1, 2024</t>
  </si>
  <si>
    <t>Average Cost</t>
  </si>
  <si>
    <t>2024/25</t>
  </si>
  <si>
    <t>2025/26</t>
  </si>
  <si>
    <t>2026/27</t>
  </si>
  <si>
    <t>2027/28</t>
  </si>
  <si>
    <t>2028/29</t>
  </si>
  <si>
    <t>$US M/yr</t>
  </si>
  <si>
    <t>$CAD M/yr</t>
  </si>
  <si>
    <t>Number of days</t>
  </si>
  <si>
    <t>Design Day Shortfall (GJ/d)</t>
  </si>
  <si>
    <t>Demand - yr</t>
  </si>
  <si>
    <t>Supply - 4 days</t>
  </si>
  <si>
    <t>Variable - 4 days</t>
  </si>
  <si>
    <t>Demand - 10 days</t>
  </si>
  <si>
    <t>Filed: 2025-09-04, EB-2025-0065, Exhibit I.2-FRPO-4, Attachment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</si>
</sst>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1" xfId="0" applyFont="1" applyBorder="1"/>
    <xf numFmtId="0" fontId="0" fillId="0" borderId="0" xfId="0" applyFont="1" applyAlignment="1"/>
    <xf numFmtId="0" fontId="0" fillId="0" borderId="0" xfId="0" applyFont="1"/>
    <xf numFmtId="0" fontId="3" fillId="0" borderId="0" xfId="2" applyFont="1"/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2" fontId="0" fillId="0" borderId="1" xfId="0" applyNumberFormat="1" applyFont="1" applyBorder="1"/>
    <xf numFmtId="44" fontId="0" fillId="0" borderId="1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165" fontId="1" fillId="0" borderId="0" xfId="1" applyNumberFormat="1" applyFont="1"/>
    <xf numFmtId="43" fontId="1" fillId="0" borderId="0" xfId="1" applyFont="1"/>
    <xf numFmtId="164" fontId="1" fillId="0" borderId="0" xfId="1" applyNumberFormat="1" applyFont="1"/>
    <xf numFmtId="165" fontId="1" fillId="0" borderId="3" xfId="1" applyNumberFormat="1" applyFont="1" applyBorder="1"/>
    <xf numFmtId="43" fontId="1" fillId="0" borderId="3" xfId="1" applyNumberFormat="1" applyFont="1" applyBorder="1"/>
    <xf numFmtId="43" fontId="1" fillId="0" borderId="4" xfId="1" applyFont="1" applyFill="1" applyBorder="1"/>
    <xf numFmtId="0" fontId="0" fillId="0" borderId="0" xfId="0" applyFont="1" applyFill="1" applyAlignment="1">
      <alignment horizontal="center"/>
    </xf>
    <xf numFmtId="164" fontId="1" fillId="0" borderId="0" xfId="1" applyNumberFormat="1" applyFont="1" applyFill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155C8ED9-C778-4559-8734-CF45C7154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C7C8-CBBB-4A42-BA4A-AF55A892C38B}">
  <sheetPr>
    <pageSetUpPr fitToPage="1"/>
  </sheetPr>
  <dimension ref="A1:L47"/>
  <sheetViews>
    <sheetView tabSelected="1" zoomScaleNormal="100" workbookViewId="0">
      <selection activeCell="G16" sqref="C15:G16"/>
    </sheetView>
  </sheetViews>
  <sheetFormatPr defaultColWidth="8.81640625" defaultRowHeight="14.5" x14ac:dyDescent="0.35"/>
  <cols>
    <col min="1" max="1" width="32.7265625" style="3" bestFit="1" customWidth="1"/>
    <col min="2" max="2" width="16.1796875" style="3" customWidth="1"/>
    <col min="3" max="12" width="12.7265625" style="3" customWidth="1"/>
    <col min="13" max="16384" width="8.81640625" style="3"/>
  </cols>
  <sheetData>
    <row r="1" spans="1:12" x14ac:dyDescent="0.35">
      <c r="A1" s="2" t="s">
        <v>34</v>
      </c>
    </row>
    <row r="2" spans="1:12" x14ac:dyDescent="0.35">
      <c r="A2" s="21"/>
      <c r="B2" s="21"/>
      <c r="C2" s="21"/>
      <c r="D2" s="21"/>
      <c r="E2" s="21"/>
      <c r="F2" s="21"/>
      <c r="G2" s="21"/>
      <c r="H2" s="21"/>
      <c r="I2" s="21"/>
      <c r="J2" s="4"/>
      <c r="K2" s="4"/>
      <c r="L2" s="4"/>
    </row>
    <row r="3" spans="1:12" x14ac:dyDescent="0.3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4"/>
      <c r="K3" s="4"/>
      <c r="L3" s="4"/>
    </row>
    <row r="5" spans="1:12" ht="58" x14ac:dyDescent="0.35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12" x14ac:dyDescent="0.35">
      <c r="A6" s="7" t="s">
        <v>7</v>
      </c>
      <c r="B6" s="8" t="s">
        <v>8</v>
      </c>
      <c r="C6" s="9">
        <v>10.225366666666668</v>
      </c>
      <c r="D6" s="9">
        <v>0.77316988127507646</v>
      </c>
      <c r="E6" s="9">
        <v>0</v>
      </c>
      <c r="F6" s="9">
        <v>0.43338512388888895</v>
      </c>
    </row>
    <row r="7" spans="1:12" x14ac:dyDescent="0.35">
      <c r="A7" s="1" t="s">
        <v>9</v>
      </c>
      <c r="B7" s="8" t="s">
        <v>10</v>
      </c>
      <c r="C7" s="9">
        <v>8.1270000000000007</v>
      </c>
      <c r="D7" s="9">
        <v>0.19376563913988504</v>
      </c>
      <c r="E7" s="9">
        <v>3.1328151671436936E-3</v>
      </c>
      <c r="F7" s="9">
        <v>6.4793901580316934E-2</v>
      </c>
    </row>
    <row r="8" spans="1:12" x14ac:dyDescent="0.35">
      <c r="A8" s="1" t="s">
        <v>11</v>
      </c>
      <c r="B8" s="8" t="s">
        <v>10</v>
      </c>
      <c r="C8" s="9">
        <v>8.1270000000000007</v>
      </c>
      <c r="D8" s="9">
        <v>8.1939280659611757E-2</v>
      </c>
      <c r="E8" s="9">
        <v>3.1251658767772511E-3</v>
      </c>
      <c r="F8" s="9">
        <v>4.4840722499999992E-2</v>
      </c>
    </row>
    <row r="9" spans="1:12" x14ac:dyDescent="0.35">
      <c r="A9" s="1" t="s">
        <v>12</v>
      </c>
      <c r="B9" s="8" t="s">
        <v>13</v>
      </c>
      <c r="C9" s="9">
        <v>6.3909999999999991</v>
      </c>
      <c r="D9" s="9">
        <v>0.13667913195741091</v>
      </c>
      <c r="E9" s="9">
        <v>0</v>
      </c>
      <c r="F9" s="9">
        <v>2.0291424999999995E-2</v>
      </c>
    </row>
    <row r="10" spans="1:12" x14ac:dyDescent="0.35">
      <c r="A10" s="7" t="s">
        <v>14</v>
      </c>
      <c r="B10" s="8" t="s">
        <v>15</v>
      </c>
      <c r="C10" s="9">
        <v>17.625</v>
      </c>
      <c r="D10" s="9">
        <v>0.67360486003188902</v>
      </c>
      <c r="E10" s="9">
        <v>7.6201563666821404E-2</v>
      </c>
      <c r="F10" s="9"/>
    </row>
    <row r="11" spans="1:12" x14ac:dyDescent="0.35">
      <c r="A11" s="3" t="s">
        <v>16</v>
      </c>
      <c r="B11" s="3" t="s">
        <v>17</v>
      </c>
      <c r="C11" s="3">
        <v>1.3504</v>
      </c>
      <c r="D11" s="3" t="s">
        <v>18</v>
      </c>
      <c r="E11" s="3" t="s">
        <v>19</v>
      </c>
    </row>
    <row r="13" spans="1:12" x14ac:dyDescent="0.35">
      <c r="H13" s="23" t="s">
        <v>20</v>
      </c>
      <c r="I13" s="23"/>
    </row>
    <row r="14" spans="1:12" x14ac:dyDescent="0.35">
      <c r="C14" s="10" t="s">
        <v>21</v>
      </c>
      <c r="D14" s="10" t="s">
        <v>22</v>
      </c>
      <c r="E14" s="10" t="s">
        <v>23</v>
      </c>
      <c r="F14" s="10" t="s">
        <v>24</v>
      </c>
      <c r="G14" s="10" t="s">
        <v>25</v>
      </c>
      <c r="H14" s="11" t="s">
        <v>26</v>
      </c>
      <c r="I14" s="11" t="s">
        <v>27</v>
      </c>
    </row>
    <row r="15" spans="1:12" x14ac:dyDescent="0.35">
      <c r="A15" s="3" t="s">
        <v>28</v>
      </c>
      <c r="C15" s="19">
        <v>365</v>
      </c>
      <c r="D15" s="19">
        <v>365</v>
      </c>
      <c r="E15" s="19">
        <v>365</v>
      </c>
      <c r="F15" s="19">
        <v>365</v>
      </c>
      <c r="G15" s="19">
        <v>366</v>
      </c>
      <c r="H15" s="12"/>
      <c r="I15" s="12"/>
    </row>
    <row r="16" spans="1:12" x14ac:dyDescent="0.35">
      <c r="A16" s="3" t="s">
        <v>29</v>
      </c>
      <c r="C16" s="20">
        <v>252887.89999999991</v>
      </c>
      <c r="D16" s="20">
        <v>280974.60000000009</v>
      </c>
      <c r="E16" s="20">
        <v>309100.70000000019</v>
      </c>
      <c r="F16" s="20">
        <v>310905.10000000009</v>
      </c>
      <c r="G16" s="20">
        <v>309456.39999999991</v>
      </c>
    </row>
    <row r="18" spans="1:9" x14ac:dyDescent="0.35">
      <c r="A18" s="3" t="str">
        <f>A6</f>
        <v>TCPL: Long-haul</v>
      </c>
      <c r="B18" s="3" t="s">
        <v>30</v>
      </c>
      <c r="C18" s="13">
        <f>$D$6*C$16*C$15/1000000</f>
        <v>71.366737280899713</v>
      </c>
      <c r="D18" s="13">
        <f>$D$6*D$16*D$15/1000000</f>
        <v>79.293000815008938</v>
      </c>
      <c r="E18" s="13">
        <f>$D$6*E$16*E$15/1000000</f>
        <v>87.230383305180752</v>
      </c>
      <c r="F18" s="13">
        <f>$D$6*F$16*F$15/1000000</f>
        <v>87.739597628007786</v>
      </c>
      <c r="G18" s="13">
        <f>$D$6*G$16*G$15/1000000</f>
        <v>87.570026705499359</v>
      </c>
      <c r="H18" s="14">
        <f>AVERAGE(C18:G18)</f>
        <v>82.639949146919307</v>
      </c>
      <c r="I18" s="14">
        <f>H18*C11/1.055056</f>
        <v>105.7735203894389</v>
      </c>
    </row>
    <row r="19" spans="1:9" x14ac:dyDescent="0.35">
      <c r="B19" s="3" t="s">
        <v>31</v>
      </c>
      <c r="C19" s="13">
        <f>$C$6*C$16*4/1000000</f>
        <v>10.343486012253331</v>
      </c>
      <c r="D19" s="13">
        <f>$C$6*D$16*4/1000000</f>
        <v>11.492273236080006</v>
      </c>
      <c r="E19" s="13">
        <f>$C$6*E$16*4/1000000</f>
        <v>12.642671977693341</v>
      </c>
      <c r="F19" s="13">
        <f>$C$6*F$16*4/1000000</f>
        <v>12.71647458414667</v>
      </c>
      <c r="G19" s="13">
        <f>$C$6*G$16*4/1000000</f>
        <v>12.657220629386664</v>
      </c>
      <c r="H19" s="15"/>
      <c r="I19" s="15"/>
    </row>
    <row r="20" spans="1:9" x14ac:dyDescent="0.35">
      <c r="B20" s="3" t="s">
        <v>32</v>
      </c>
      <c r="C20" s="13">
        <f>($E$6+$F$6)*C$16*4/1000000</f>
        <v>0.43839141548600369</v>
      </c>
      <c r="D20" s="13">
        <f t="shared" ref="D20:G20" si="0">($E$6+$F$6)*D$16*4/1000000</f>
        <v>0.48708084732252421</v>
      </c>
      <c r="E20" s="13">
        <f t="shared" si="0"/>
        <v>0.53583858065456957</v>
      </c>
      <c r="F20" s="13">
        <f t="shared" si="0"/>
        <v>0.53896658112474971</v>
      </c>
      <c r="G20" s="13">
        <f t="shared" si="0"/>
        <v>0.53645520100883815</v>
      </c>
      <c r="H20" s="14"/>
      <c r="I20" s="14"/>
    </row>
    <row r="21" spans="1:9" x14ac:dyDescent="0.35">
      <c r="C21" s="16">
        <f>SUM(C19:C20)</f>
        <v>10.781877427739335</v>
      </c>
      <c r="D21" s="16">
        <f t="shared" ref="D21:G21" si="1">SUM(D19:D20)</f>
        <v>11.97935408340253</v>
      </c>
      <c r="E21" s="16">
        <f t="shared" si="1"/>
        <v>13.178510558347911</v>
      </c>
      <c r="F21" s="16">
        <f t="shared" si="1"/>
        <v>13.255441165271421</v>
      </c>
      <c r="G21" s="16">
        <f t="shared" si="1"/>
        <v>13.193675830395502</v>
      </c>
      <c r="H21" s="14">
        <f>AVERAGE(C21:G21)</f>
        <v>12.477771813031339</v>
      </c>
      <c r="I21" s="14">
        <f>H21*C11/1.055056</f>
        <v>15.970700186831333</v>
      </c>
    </row>
    <row r="22" spans="1:9" ht="15" thickBot="1" x14ac:dyDescent="0.4">
      <c r="C22" s="13"/>
      <c r="D22" s="13"/>
      <c r="E22" s="13"/>
      <c r="F22" s="13"/>
      <c r="G22" s="13"/>
      <c r="H22" s="17">
        <f>SUM(H18:H21)</f>
        <v>95.117720959950645</v>
      </c>
      <c r="I22" s="18">
        <f>SUM(I18:I21)</f>
        <v>121.74422057627024</v>
      </c>
    </row>
    <row r="23" spans="1:9" ht="15" thickTop="1" x14ac:dyDescent="0.35">
      <c r="C23" s="13"/>
      <c r="D23" s="13"/>
      <c r="E23" s="13"/>
      <c r="F23" s="13"/>
      <c r="G23" s="13"/>
      <c r="H23" s="13"/>
      <c r="I23" s="14"/>
    </row>
    <row r="24" spans="1:9" x14ac:dyDescent="0.35">
      <c r="A24" s="3" t="str">
        <f>A7</f>
        <v>TCPL: Short-haul via Dawn to Parkway</v>
      </c>
      <c r="B24" s="3" t="s">
        <v>30</v>
      </c>
      <c r="C24" s="13">
        <f>$D$7*C$16*C$15/1000000</f>
        <v>17.885359734598808</v>
      </c>
      <c r="D24" s="13">
        <f t="shared" ref="D24:G24" si="2">$D$7*D$16*D$15/1000000</f>
        <v>19.871776377141853</v>
      </c>
      <c r="E24" s="13">
        <f t="shared" si="2"/>
        <v>21.860979563341353</v>
      </c>
      <c r="F24" s="13">
        <f t="shared" si="2"/>
        <v>21.988594775872706</v>
      </c>
      <c r="G24" s="13">
        <f t="shared" si="2"/>
        <v>21.946098270285614</v>
      </c>
      <c r="H24" s="14">
        <f>AVERAGE(C24:G24)</f>
        <v>20.710561744248068</v>
      </c>
      <c r="I24" s="14">
        <f>H24*C11/1.055056</f>
        <v>26.508111966978618</v>
      </c>
    </row>
    <row r="25" spans="1:9" x14ac:dyDescent="0.35">
      <c r="B25" s="3" t="s">
        <v>31</v>
      </c>
      <c r="C25" s="13">
        <f>$C$7*C$16*4/1000000</f>
        <v>8.2208798531999978</v>
      </c>
      <c r="D25" s="13">
        <f t="shared" ref="D25:G25" si="3">$C$7*D$16*4/1000000</f>
        <v>9.1339222968000051</v>
      </c>
      <c r="E25" s="13">
        <f t="shared" si="3"/>
        <v>10.048245555600007</v>
      </c>
      <c r="F25" s="13">
        <f t="shared" si="3"/>
        <v>10.106902990800004</v>
      </c>
      <c r="G25" s="13">
        <f t="shared" si="3"/>
        <v>10.059808651199999</v>
      </c>
      <c r="H25" s="15"/>
      <c r="I25" s="15"/>
    </row>
    <row r="26" spans="1:9" x14ac:dyDescent="0.35">
      <c r="B26" s="3" t="s">
        <v>32</v>
      </c>
      <c r="C26" s="13">
        <f>($E$7+$F$7)*C$16*4/1000000</f>
        <v>6.8711379008640577E-2</v>
      </c>
      <c r="D26" s="13">
        <f t="shared" ref="D26:G26" si="4">($E$7+$F$7)*D$16*4/1000000</f>
        <v>7.6342728269724228E-2</v>
      </c>
      <c r="E26" s="13">
        <f t="shared" si="4"/>
        <v>8.3984782781367284E-2</v>
      </c>
      <c r="F26" s="13">
        <f t="shared" si="4"/>
        <v>8.4475050652163708E-2</v>
      </c>
      <c r="G26" s="13">
        <f t="shared" si="4"/>
        <v>8.408142891395548E-2</v>
      </c>
      <c r="H26" s="14"/>
      <c r="I26" s="14"/>
    </row>
    <row r="27" spans="1:9" x14ac:dyDescent="0.35">
      <c r="C27" s="16">
        <f>SUM(C25:C26)</f>
        <v>8.2895912322086378</v>
      </c>
      <c r="D27" s="16">
        <f t="shared" ref="D27:G27" si="5">SUM(D25:D26)</f>
        <v>9.2102650250697291</v>
      </c>
      <c r="E27" s="16">
        <f t="shared" si="5"/>
        <v>10.132230338381374</v>
      </c>
      <c r="F27" s="16">
        <f t="shared" si="5"/>
        <v>10.191378041452168</v>
      </c>
      <c r="G27" s="16">
        <f t="shared" si="5"/>
        <v>10.143890080113955</v>
      </c>
      <c r="H27" s="14">
        <f>AVERAGE(C27:G27)</f>
        <v>9.5934709434451726</v>
      </c>
      <c r="I27" s="14">
        <f>H27*C11/1.055056</f>
        <v>12.278991031782542</v>
      </c>
    </row>
    <row r="28" spans="1:9" ht="15" thickBot="1" x14ac:dyDescent="0.4">
      <c r="C28" s="13"/>
      <c r="D28" s="13"/>
      <c r="E28" s="13"/>
      <c r="F28" s="13"/>
      <c r="G28" s="13"/>
      <c r="H28" s="17">
        <f>SUM(H24:H27)</f>
        <v>30.30403268769324</v>
      </c>
      <c r="I28" s="18">
        <f>SUM(I24:I27)</f>
        <v>38.787102998761156</v>
      </c>
    </row>
    <row r="29" spans="1:9" ht="15" thickTop="1" x14ac:dyDescent="0.35">
      <c r="C29" s="13"/>
      <c r="D29" s="13"/>
      <c r="E29" s="13"/>
      <c r="F29" s="13"/>
      <c r="G29" s="13"/>
      <c r="H29" s="13"/>
      <c r="I29" s="14"/>
    </row>
    <row r="30" spans="1:9" x14ac:dyDescent="0.35">
      <c r="A30" s="3" t="str">
        <f>A8</f>
        <v>TCPL: Short-haul direct from Dawn</v>
      </c>
      <c r="B30" s="3" t="s">
        <v>30</v>
      </c>
      <c r="C30" s="13">
        <f>$D$8*C$16*C$15/1000000</f>
        <v>7.5633302039347354</v>
      </c>
      <c r="D30" s="13">
        <f>$D$8*D$16*D$15/1000000</f>
        <v>8.4033426617820872</v>
      </c>
      <c r="E30" s="13">
        <f>$D$8*E$16*E$15/1000000</f>
        <v>9.2445334884246027</v>
      </c>
      <c r="F30" s="13">
        <f>$D$8*F$16*F$15/1000000</f>
        <v>9.298499190302703</v>
      </c>
      <c r="G30" s="13">
        <f>$D$8*G$16*G$15/1000000</f>
        <v>9.2805283410137829</v>
      </c>
      <c r="H30" s="14">
        <f>AVERAGE(C30:G30)</f>
        <v>8.7580467770915824</v>
      </c>
      <c r="I30" s="14">
        <f>H30*C11/1.055056</f>
        <v>11.209704857168221</v>
      </c>
    </row>
    <row r="31" spans="1:9" x14ac:dyDescent="0.35">
      <c r="B31" s="3" t="s">
        <v>31</v>
      </c>
      <c r="C31" s="13">
        <f>$C$8*C$16*4/1000000</f>
        <v>8.2208798531999978</v>
      </c>
      <c r="D31" s="13">
        <f>$C$8*D$16*4/1000000</f>
        <v>9.1339222968000051</v>
      </c>
      <c r="E31" s="13">
        <f>$C$8*E$16*4/1000000</f>
        <v>10.048245555600007</v>
      </c>
      <c r="F31" s="13">
        <f>$C$8*F$16*4/1000000</f>
        <v>10.106902990800004</v>
      </c>
      <c r="G31" s="13">
        <f>$C$8*G$16*4/1000000</f>
        <v>10.059808651199999</v>
      </c>
      <c r="H31" s="15"/>
      <c r="I31" s="15"/>
    </row>
    <row r="32" spans="1:9" x14ac:dyDescent="0.35">
      <c r="B32" s="3" t="s">
        <v>32</v>
      </c>
      <c r="C32" s="13">
        <f>($E$8+$F$8)*C$16*4/1000000</f>
        <v>4.8519971132950403E-2</v>
      </c>
      <c r="D32" s="13">
        <f t="shared" ref="D32:G32" si="6">($E$8+$F$8)*D$16*4/1000000</f>
        <v>5.3908785201238561E-2</v>
      </c>
      <c r="E32" s="13">
        <f t="shared" si="6"/>
        <v>5.9305158693534872E-2</v>
      </c>
      <c r="F32" s="13">
        <f t="shared" si="6"/>
        <v>5.9651357289483085E-2</v>
      </c>
      <c r="G32" s="13">
        <f t="shared" si="6"/>
        <v>5.9373404559517298E-2</v>
      </c>
      <c r="H32" s="14"/>
      <c r="I32" s="14"/>
    </row>
    <row r="33" spans="1:9" x14ac:dyDescent="0.35">
      <c r="C33" s="16">
        <f>SUM(C31:C32)</f>
        <v>8.2693998243329485</v>
      </c>
      <c r="D33" s="16">
        <f t="shared" ref="D33:G33" si="7">SUM(D31:D32)</f>
        <v>9.1878310820012441</v>
      </c>
      <c r="E33" s="16">
        <f t="shared" si="7"/>
        <v>10.107550714293541</v>
      </c>
      <c r="F33" s="16">
        <f t="shared" si="7"/>
        <v>10.166554348089488</v>
      </c>
      <c r="G33" s="16">
        <f t="shared" si="7"/>
        <v>10.119182055759516</v>
      </c>
      <c r="H33" s="14">
        <f>AVERAGE(C33:G33)</f>
        <v>9.5701036048953476</v>
      </c>
      <c r="I33" s="14">
        <f>H33*C11/1.055056</f>
        <v>12.249082426004572</v>
      </c>
    </row>
    <row r="34" spans="1:9" ht="15" thickBot="1" x14ac:dyDescent="0.4">
      <c r="C34" s="13"/>
      <c r="D34" s="13"/>
      <c r="E34" s="13"/>
      <c r="F34" s="13"/>
      <c r="G34" s="13"/>
      <c r="H34" s="17">
        <f>SUM(H30:H33)</f>
        <v>18.32815038198693</v>
      </c>
      <c r="I34" s="18">
        <f>SUM(I30:I33)</f>
        <v>23.458787283172793</v>
      </c>
    </row>
    <row r="35" spans="1:9" ht="15" thickTop="1" x14ac:dyDescent="0.35">
      <c r="C35" s="13"/>
      <c r="D35" s="13"/>
      <c r="E35" s="13"/>
      <c r="F35" s="13"/>
      <c r="G35" s="13"/>
      <c r="H35" s="13"/>
      <c r="I35" s="14"/>
    </row>
    <row r="36" spans="1:9" x14ac:dyDescent="0.35">
      <c r="A36" s="3" t="str">
        <f>A9</f>
        <v>TCPL: Short-haul via Niagara</v>
      </c>
      <c r="B36" s="3" t="s">
        <v>30</v>
      </c>
      <c r="C36" s="13">
        <f>$D$9*C$16*C$15/1000000</f>
        <v>12.616042008904371</v>
      </c>
      <c r="D36" s="13">
        <f>$D$9*D$16*D$15/1000000</f>
        <v>14.017228016979477</v>
      </c>
      <c r="E36" s="13">
        <f>$D$9*E$16*E$15/1000000</f>
        <v>15.42037960765126</v>
      </c>
      <c r="F36" s="13">
        <f>$D$9*F$16*F$15/1000000</f>
        <v>15.510397304033196</v>
      </c>
      <c r="G36" s="13">
        <f>$D$9*G$16*G$15/1000000</f>
        <v>15.480420959823507</v>
      </c>
      <c r="H36" s="14">
        <f>AVERAGE(C36:G36)</f>
        <v>14.608893579478362</v>
      </c>
      <c r="I36" s="14">
        <f>H36*C11/1.055056</f>
        <v>18.698391260490041</v>
      </c>
    </row>
    <row r="37" spans="1:9" x14ac:dyDescent="0.35">
      <c r="B37" s="3" t="s">
        <v>31</v>
      </c>
      <c r="C37" s="13">
        <f>$C9*C$16*4/1000000</f>
        <v>6.4648262755999966</v>
      </c>
      <c r="D37" s="13">
        <f>$C9*D$16*4/1000000</f>
        <v>7.1828346744000013</v>
      </c>
      <c r="E37" s="13">
        <f>$C9*E$16*4/1000000</f>
        <v>7.9018502948000036</v>
      </c>
      <c r="F37" s="13">
        <f>$C9*F$16*4/1000000</f>
        <v>7.9479779764000007</v>
      </c>
      <c r="G37" s="13">
        <f>$C9*G$16*4/1000000</f>
        <v>7.9109434095999962</v>
      </c>
      <c r="H37" s="15"/>
      <c r="I37" s="15"/>
    </row>
    <row r="38" spans="1:9" x14ac:dyDescent="0.35">
      <c r="B38" s="3" t="s">
        <v>32</v>
      </c>
      <c r="C38" s="13">
        <f>($E$9+$F$9)*C$16*4/1000000</f>
        <v>2.0525823425029985E-2</v>
      </c>
      <c r="D38" s="13">
        <f t="shared" ref="D38:G38" si="8">($E$9+$F$9)*D$16*4/1000000</f>
        <v>2.280550009122E-2</v>
      </c>
      <c r="E38" s="13">
        <f t="shared" si="8"/>
        <v>2.5088374685990008E-2</v>
      </c>
      <c r="F38" s="13">
        <f t="shared" si="8"/>
        <v>2.5234830075069999E-2</v>
      </c>
      <c r="G38" s="13">
        <f t="shared" si="8"/>
        <v>2.5117245325479987E-2</v>
      </c>
      <c r="H38" s="14"/>
      <c r="I38" s="14"/>
    </row>
    <row r="39" spans="1:9" x14ac:dyDescent="0.35">
      <c r="C39" s="16">
        <f>SUM(C37:C38)</f>
        <v>6.4853520990250262</v>
      </c>
      <c r="D39" s="16">
        <f t="shared" ref="D39:G39" si="9">SUM(D37:D38)</f>
        <v>7.2056401744912213</v>
      </c>
      <c r="E39" s="16">
        <f t="shared" si="9"/>
        <v>7.9269386694859936</v>
      </c>
      <c r="F39" s="16">
        <f t="shared" si="9"/>
        <v>7.9732128064750709</v>
      </c>
      <c r="G39" s="16">
        <f t="shared" si="9"/>
        <v>7.936060654925476</v>
      </c>
      <c r="H39" s="14">
        <f>AVERAGE(C39:G39)</f>
        <v>7.5054408808805579</v>
      </c>
      <c r="I39" s="14">
        <f>H39*C11/1.055056</f>
        <v>9.6064544114635684</v>
      </c>
    </row>
    <row r="40" spans="1:9" ht="15" thickBot="1" x14ac:dyDescent="0.4">
      <c r="C40" s="13"/>
      <c r="D40" s="13"/>
      <c r="E40" s="13"/>
      <c r="F40" s="13"/>
      <c r="G40" s="13"/>
      <c r="H40" s="17">
        <f>SUM(H36:H39)</f>
        <v>22.114334460358918</v>
      </c>
      <c r="I40" s="18">
        <f>SUM(I36:I39)</f>
        <v>28.304845671953608</v>
      </c>
    </row>
    <row r="41" spans="1:9" ht="15" thickTop="1" x14ac:dyDescent="0.35"/>
    <row r="42" spans="1:9" x14ac:dyDescent="0.35">
      <c r="A42" s="3" t="str">
        <f>A10</f>
        <v>Third-Party</v>
      </c>
      <c r="B42" s="3" t="s">
        <v>33</v>
      </c>
      <c r="C42" s="13">
        <f>$D10*C$16*10/1000000</f>
        <v>1.703465184832583</v>
      </c>
      <c r="D42" s="13">
        <f>$D10*D$16*10/1000000</f>
        <v>1.8926585610551605</v>
      </c>
      <c r="E42" s="13">
        <f>$D10*E$16*10/1000000</f>
        <v>2.0821173375925905</v>
      </c>
      <c r="F42" s="13">
        <f>$D10*F$16*10/1000000</f>
        <v>2.0942718636870055</v>
      </c>
      <c r="G42" s="13">
        <f>$D10*G$16*10/1000000</f>
        <v>2.0845133500797219</v>
      </c>
      <c r="H42" s="14">
        <f>AVERAGE(C42:G42)</f>
        <v>1.971405259449412</v>
      </c>
      <c r="I42" s="14">
        <f>H42*C11/1.055056</f>
        <v>2.523264795764856</v>
      </c>
    </row>
    <row r="43" spans="1:9" x14ac:dyDescent="0.35">
      <c r="B43" s="3" t="s">
        <v>31</v>
      </c>
      <c r="C43" s="13">
        <f>$C10*C$16*4/1000000</f>
        <v>17.828596949999991</v>
      </c>
      <c r="D43" s="13">
        <f>$C10*D$16*4/1000000</f>
        <v>19.808709300000007</v>
      </c>
      <c r="E43" s="13">
        <f>$C10*E$16*4/1000000</f>
        <v>21.791599350000013</v>
      </c>
      <c r="F43" s="13">
        <f>$C10*F$16*4/1000000</f>
        <v>21.91880955000001</v>
      </c>
      <c r="G43" s="13">
        <f>$C10*G$16*4/1000000</f>
        <v>21.816676199999993</v>
      </c>
      <c r="H43" s="15"/>
      <c r="I43" s="15"/>
    </row>
    <row r="44" spans="1:9" x14ac:dyDescent="0.35">
      <c r="B44" s="3" t="s">
        <v>32</v>
      </c>
      <c r="C44" s="13">
        <f>SUM($E10:$F10)*C$16*4/1000000</f>
        <v>7.7081813649675021E-2</v>
      </c>
      <c r="D44" s="13">
        <f>SUM($E10:$F10)*D$16*4/1000000</f>
        <v>8.5642815482638732E-2</v>
      </c>
      <c r="E44" s="13">
        <f>SUM($E10:$F10)*E$16*4/1000000</f>
        <v>9.4215826682036305E-2</v>
      </c>
      <c r="F44" s="13">
        <f>SUM($E10:$F10)*F$16*4/1000000</f>
        <v>9.4765819087957934E-2</v>
      </c>
      <c r="G44" s="13">
        <f>SUM($E10:$F10)*G$16*4/1000000</f>
        <v>9.4324246266821371E-2</v>
      </c>
      <c r="H44" s="14"/>
      <c r="I44" s="14"/>
    </row>
    <row r="45" spans="1:9" x14ac:dyDescent="0.35">
      <c r="C45" s="16">
        <f>SUM(C43:C44)</f>
        <v>17.905678763649664</v>
      </c>
      <c r="D45" s="16">
        <f t="shared" ref="D45:G45" si="10">SUM(D43:D44)</f>
        <v>19.894352115482647</v>
      </c>
      <c r="E45" s="16">
        <f t="shared" si="10"/>
        <v>21.885815176682048</v>
      </c>
      <c r="F45" s="16">
        <f t="shared" si="10"/>
        <v>22.013575369087967</v>
      </c>
      <c r="G45" s="16">
        <f t="shared" si="10"/>
        <v>21.911000446266815</v>
      </c>
      <c r="H45" s="14">
        <f>AVERAGE(C45:G45)</f>
        <v>20.722084374233823</v>
      </c>
      <c r="I45" s="14">
        <f>H45*C11/1.055056</f>
        <v>26.522860150518415</v>
      </c>
    </row>
    <row r="46" spans="1:9" ht="15" thickBot="1" x14ac:dyDescent="0.4">
      <c r="C46" s="13"/>
      <c r="D46" s="13"/>
      <c r="E46" s="13"/>
      <c r="F46" s="13"/>
      <c r="G46" s="13"/>
      <c r="H46" s="17">
        <f>SUM(H42:H45)</f>
        <v>22.693489633683235</v>
      </c>
      <c r="I46" s="18">
        <f>SUM(I42:I45)</f>
        <v>29.046124946283271</v>
      </c>
    </row>
    <row r="47" spans="1:9" ht="15" thickTop="1" x14ac:dyDescent="0.35"/>
  </sheetData>
  <mergeCells count="3">
    <mergeCell ref="A2:I2"/>
    <mergeCell ref="A3:I3"/>
    <mergeCell ref="H13:I13"/>
  </mergeCells>
  <printOptions horizontalCentered="1"/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85808181DACE48975E5DF8A53F4B60" ma:contentTypeVersion="7" ma:contentTypeDescription="Create a new document." ma:contentTypeScope="" ma:versionID="f8be9bdb5d54db7d89b10542249605a6">
  <xsd:schema xmlns:xsd="http://www.w3.org/2001/XMLSchema" xmlns:xs="http://www.w3.org/2001/XMLSchema" xmlns:p="http://schemas.microsoft.com/office/2006/metadata/properties" xmlns:ns2="a5538768-3d78-43e9-a45f-a2180521e8cf" xmlns:ns3="4eddd32b-fe8e-411e-8e7b-b281ee8884c0" targetNamespace="http://schemas.microsoft.com/office/2006/metadata/properties" ma:root="true" ma:fieldsID="43301de0ba633f712fa2ebdcb26af45d" ns2:_="" ns3:_="">
    <xsd:import namespace="a5538768-3d78-43e9-a45f-a2180521e8cf"/>
    <xsd:import namespace="4eddd32b-fe8e-411e-8e7b-b281ee8884c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Intervenor" minOccurs="0"/>
                <xsd:element ref="ns3:Topic" minOccurs="0"/>
                <xsd:element ref="ns3:Issu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dd32b-fe8e-411e-8e7b-b281ee888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" ma:index="15" nillable="true" ma:displayName="Intervenor" ma:format="Dropdown" ma:internalName="Intervenor">
      <xsd:simpleType>
        <xsd:restriction base="dms:Text">
          <xsd:maxLength value="255"/>
        </xsd:restriction>
      </xsd:simpleType>
    </xsd:element>
    <xsd:element name="Topic" ma:index="16" nillable="true" ma:displayName="Topic" ma:format="Dropdown" ma:internalName="Topic">
      <xsd:simpleType>
        <xsd:restriction base="dms:Text">
          <xsd:maxLength value="255"/>
        </xsd:restriction>
      </xsd:simpleType>
    </xsd:element>
    <xsd:element name="Issue" ma:index="17" nillable="true" ma:displayName="Issue" ma:format="Dropdown" ma:internalName="Issu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4eddd32b-fe8e-411e-8e7b-b281ee8884c0" xsi:nil="true"/>
    <Intervenor xmlns="4eddd32b-fe8e-411e-8e7b-b281ee8884c0" xsi:nil="true"/>
    <Issue xmlns="4eddd32b-fe8e-411e-8e7b-b281ee8884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D56B7DD0-E042-4580-A480-39F553BCD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38768-3d78-43e9-a45f-a2180521e8cf"/>
    <ds:schemaRef ds:uri="4eddd32b-fe8e-411e-8e7b-b281ee888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0BF52-87DD-4A79-85CB-23575DE6757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5538768-3d78-43e9-a45f-a2180521e8cf"/>
    <ds:schemaRef ds:uri="http://schemas.microsoft.com/office/2006/documentManagement/types"/>
    <ds:schemaRef ds:uri="http://schemas.microsoft.com/office/2006/metadata/properties"/>
    <ds:schemaRef ds:uri="http://purl.org/dc/elements/1.1/"/>
    <ds:schemaRef ds:uri="4eddd32b-fe8e-411e-8e7b-b281ee8884c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DA52B2-E763-4571-912A-78C43D3D56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01AD59-E0D5-4196-A5AF-592946671318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91C89DDA-EB4F-47DA-979B-9030D34A97C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2025-09-04T17:30:49Z</dcterms:created>
  <dcterms:modified xsi:type="dcterms:W3CDTF">2025-09-04T19:06:09Z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2025-09-04T17:30:54Z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57e5e915-e282-471d-a9e8-34741332e452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ContentTypeId">
    <vt:lpwstr>0x0101005285808181DACE48975E5DF8A53F4B60</vt:lpwstr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_NewReviewCycle">
    <vt:lpwstr/>
  </property>
  <property fmtid="{D5CDD505-2E9C-101B-9397-08002B2CF9AE}" pid="14" name="TriggerFlowInfo">
    <vt:lpwstr/>
  </property>
  <property fmtid="{D5CDD505-2E9C-101B-9397-08002B2CF9AE}" pid="15" name="_ReviewingToolsShownOnce">
    <vt:lpwstr/>
  </property>
  <property fmtid="{D5CDD505-2E9C-101B-9397-08002B2CF9AE}" pid="16" name="_AdHocReviewCycleID">
    <vt:i4>1563095627</vt:i4>
  </property>
</Properties>
</file>