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updateLinks="never"/>
  <mc:AlternateContent xmlns:mc="http://schemas.openxmlformats.org/markup-compatibility/2006">
    <mc:Choice Requires="x15">
      <x15ac:absPath xmlns:x15ac="http://schemas.microsoft.com/office/spreadsheetml/2010/11/ac" url="R:\Applications\2026 Cost of Service\Settlement Conference\Settlement Proposal\Sent to Intervenors Aug 27\Models\"/>
    </mc:Choice>
  </mc:AlternateContent>
  <xr:revisionPtr revIDLastSave="0" documentId="13_ncr:1_{2F585FA4-F322-4A6E-8A99-020109EF0BA1}" xr6:coauthVersionLast="47" xr6:coauthVersionMax="47" xr10:uidLastSave="{00000000-0000-0000-0000-000000000000}"/>
  <bookViews>
    <workbookView xWindow="-120" yWindow="-120" windowWidth="29040" windowHeight="15720" activeTab="4" xr2:uid="{00000000-000D-0000-FFFF-FFFF00000000}"/>
  </bookViews>
  <sheets>
    <sheet name="Model Inputs" sheetId="4" r:id="rId1"/>
    <sheet name="Model Input back-up" sheetId="6" r:id="rId2"/>
    <sheet name="Benchmarking Calculations" sheetId="1" r:id="rId3"/>
    <sheet name="Results" sheetId="5" r:id="rId4"/>
    <sheet name="Table for Application" sheetId="7" r:id="rId5"/>
    <sheet name="2023 Benchmarking _Cap" sheetId="11" state="hidden" r:id="rId6"/>
  </sheets>
  <definedNames>
    <definedName name="__d2" localSheetId="5">#REF!</definedName>
    <definedName name="__d2">#REF!</definedName>
    <definedName name="_d2" localSheetId="5">#REF!</definedName>
    <definedName name="_d2">#REF!</definedName>
    <definedName name="_Parse_Out" localSheetId="5" hidden="1">#REF!</definedName>
    <definedName name="_Parse_Out" localSheetId="2" hidden="1">#REF!</definedName>
    <definedName name="_Parse_Out" hidden="1">#REF!</definedName>
    <definedName name="A" localSheetId="5">#REF!</definedName>
    <definedName name="A">#REF!</definedName>
    <definedName name="A2159244F">#REF!,#REF!</definedName>
    <definedName name="A2159253J">#REF!,#REF!</definedName>
    <definedName name="A2159262K">#REF!,#REF!</definedName>
    <definedName name="A2159263L">#REF!,#REF!</definedName>
    <definedName name="A2159264R">#REF!,#REF!</definedName>
    <definedName name="A2159265T">#REF!,#REF!</definedName>
    <definedName name="A2159266V">#REF!,#REF!</definedName>
    <definedName name="A2159267W">#REF!,#REF!</definedName>
    <definedName name="A2159268X">#REF!,#REF!</definedName>
    <definedName name="A2159269A">#REF!,#REF!</definedName>
    <definedName name="A2159270K">#REF!,#REF!</definedName>
    <definedName name="A2159271L">#REF!,#REF!</definedName>
    <definedName name="A2159272R">#REF!,#REF!</definedName>
    <definedName name="A2159273T">#REF!,#REF!</definedName>
    <definedName name="A2159274V">#REF!,#REF!</definedName>
    <definedName name="A2159275W">#REF!,#REF!</definedName>
    <definedName name="A2159276X">#REF!,#REF!</definedName>
    <definedName name="A2159277A">#REF!,#REF!</definedName>
    <definedName name="A2159278C">#REF!,#REF!</definedName>
    <definedName name="A2159279F">#REF!,#REF!</definedName>
    <definedName name="A2159280R">#REF!,#REF!</definedName>
    <definedName name="A2159281T">#REF!,#REF!</definedName>
    <definedName name="A2159282V">#REF!,#REF!</definedName>
    <definedName name="A2159283W">#REF!,#REF!</definedName>
    <definedName name="A2159284X">#REF!,#REF!</definedName>
    <definedName name="A2159285A">#REF!,#REF!</definedName>
    <definedName name="A2159286C">#REF!,#REF!</definedName>
    <definedName name="A2159287F">#REF!,#REF!</definedName>
    <definedName name="A2159288J">#REF!,#REF!</definedName>
    <definedName name="A2159289K">#REF!,#REF!</definedName>
    <definedName name="A2159290V">#REF!,#REF!</definedName>
    <definedName name="A2159291W">#REF!,#REF!</definedName>
    <definedName name="A2159292X">#REF!,#REF!</definedName>
    <definedName name="A2159293A">#REF!,#REF!</definedName>
    <definedName name="A2159294C">#REF!,#REF!</definedName>
    <definedName name="A2159295F">#REF!,#REF!</definedName>
    <definedName name="A2159296J">#REF!,#REF!</definedName>
    <definedName name="A2159297K">#REF!,#REF!</definedName>
    <definedName name="A2159298L">#REF!,#REF!</definedName>
    <definedName name="A2325806K">#REF!,#REF!</definedName>
    <definedName name="A2325807L">#REF!,#REF!</definedName>
    <definedName name="A2325810A">#REF!,#REF!</definedName>
    <definedName name="A2325811C">#REF!,#REF!</definedName>
    <definedName name="A2325812F">#REF!,#REF!</definedName>
    <definedName name="A2325815L">#REF!,#REF!</definedName>
    <definedName name="A2325816R">#REF!,#REF!</definedName>
    <definedName name="A2325817T">#REF!,#REF!</definedName>
    <definedName name="A2325820F">#REF!,#REF!</definedName>
    <definedName name="A2325821J">#REF!,#REF!</definedName>
    <definedName name="A2325822K">#REF!,#REF!</definedName>
    <definedName name="A2325825T">#REF!,#REF!</definedName>
    <definedName name="A2325826V">#REF!,#REF!</definedName>
    <definedName name="A2325827W">#REF!,#REF!</definedName>
    <definedName name="A2325830K">#REF!,#REF!</definedName>
    <definedName name="A2325831L">#REF!,#REF!</definedName>
    <definedName name="A2325832R">#REF!,#REF!</definedName>
    <definedName name="A2325835W">#REF!,#REF!</definedName>
    <definedName name="A2325836X">#REF!,#REF!</definedName>
    <definedName name="A2325837A">#REF!,#REF!</definedName>
    <definedName name="A2325840R">#REF!,#REF!</definedName>
    <definedName name="A2325841T">#REF!,#REF!</definedName>
    <definedName name="A2325842V">#REF!,#REF!</definedName>
    <definedName name="A2325845A">#REF!,#REF!</definedName>
    <definedName name="A2325846C">#REF!,#REF!</definedName>
    <definedName name="A2325847F">#REF!,#REF!</definedName>
    <definedName name="A2325850V">#REF!,#REF!</definedName>
    <definedName name="AS2DocOpenMode" hidden="1">"AS2DocumentEdit"</definedName>
    <definedName name="Bk_of_Cda">#REF!</definedName>
    <definedName name="Bloomberg">#REF!</definedName>
    <definedName name="BTP" localSheetId="5">#REF!</definedName>
    <definedName name="BTP">#REF!</definedName>
    <definedName name="CCCA" localSheetId="5">#REF!</definedName>
    <definedName name="CCCA">#REF!</definedName>
    <definedName name="CIVA" localSheetId="5">#REF!</definedName>
    <definedName name="CIVA">#REF!</definedName>
    <definedName name="COMP" localSheetId="5">#REF!</definedName>
    <definedName name="COMP">#REF!</definedName>
    <definedName name="CompanyList" localSheetId="5">'2023 Benchmarking _Cap'!$I$3:$CD$3</definedName>
    <definedName name="CompanyList">#REF!</definedName>
    <definedName name="data00">#REF!</definedName>
    <definedName name="data01">#REF!</definedName>
    <definedName name="data02" localSheetId="5">#REF!</definedName>
    <definedName name="data02">#REF!</definedName>
    <definedName name="data0211" localSheetId="5">#REF!</definedName>
    <definedName name="data0211">#REF!</definedName>
    <definedName name="data03" localSheetId="5">#REF!</definedName>
    <definedName name="data03">#REF!</definedName>
    <definedName name="data04" localSheetId="5">#REF!</definedName>
    <definedName name="data04">#REF!</definedName>
    <definedName name="data05" localSheetId="5">#REF!</definedName>
    <definedName name="data05">#REF!</definedName>
    <definedName name="data06" localSheetId="5">#REF!</definedName>
    <definedName name="data06">#REF!</definedName>
    <definedName name="data07" localSheetId="5">#REF!</definedName>
    <definedName name="data07">#REF!</definedName>
    <definedName name="data08" localSheetId="5">#REF!</definedName>
    <definedName name="data08">#REF!</definedName>
    <definedName name="data09" localSheetId="5">#REF!</definedName>
    <definedName name="data09">#REF!</definedName>
    <definedName name="data10" localSheetId="5">#REF!</definedName>
    <definedName name="data10">#REF!</definedName>
    <definedName name="data11" localSheetId="5">#REF!</definedName>
    <definedName name="data11">#REF!</definedName>
    <definedName name="_xlnm.Database" localSheetId="5">#REF!</definedName>
    <definedName name="_xlnm.Database">#REF!</definedName>
    <definedName name="Date_Range">#REF!,#REF!</definedName>
    <definedName name="DATES">#N/A</definedName>
    <definedName name="db" localSheetId="5">#REF!</definedName>
    <definedName name="db">#REF!</definedName>
    <definedName name="DISTRIBUTOR_NAME">#REF!</definedName>
    <definedName name="fgngdh">#REF!</definedName>
    <definedName name="FortyFivePercent" localSheetId="5">#REF!</definedName>
    <definedName name="FortyFivePercent">#REF!</definedName>
    <definedName name="FTE" localSheetId="5">#REF!</definedName>
    <definedName name="FTE">#REF!</definedName>
    <definedName name="FTPT" localSheetId="5">#REF!</definedName>
    <definedName name="FTPT">#REF!</definedName>
    <definedName name="fvsv">#REF!</definedName>
    <definedName name="GCFC" localSheetId="5">#REF!</definedName>
    <definedName name="GCFC">#REF!</definedName>
    <definedName name="GOC" localSheetId="5">#REF!</definedName>
    <definedName name="GOC">#REF!</definedName>
    <definedName name="GOCWI" localSheetId="5">#REF!</definedName>
    <definedName name="GOCWI">#REF!</definedName>
    <definedName name="GOIPD" localSheetId="5">#REF!</definedName>
    <definedName name="GOIPD">#REF!</definedName>
    <definedName name="GOX" localSheetId="5">#REF!</definedName>
    <definedName name="GOX">#REF!</definedName>
    <definedName name="GPO" localSheetId="5">#REF!</definedName>
    <definedName name="GPO">#REF!</definedName>
    <definedName name="GPOCWI" localSheetId="5">#REF!</definedName>
    <definedName name="GPOCWI">#REF!</definedName>
    <definedName name="GPOIPD" localSheetId="5">#REF!</definedName>
    <definedName name="GPOIPD">#REF!</definedName>
    <definedName name="GPOX" localSheetId="5">#REF!</definedName>
    <definedName name="GPOX">#REF!</definedName>
    <definedName name="GPSHR" localSheetId="5">#REF!</definedName>
    <definedName name="GPSHR">#REF!</definedName>
    <definedName name="grossplant">#REF!</definedName>
    <definedName name="HVDS_LOW" localSheetId="5">#REF!</definedName>
    <definedName name="HVDS_LOW">#REF!</definedName>
    <definedName name="IBT" localSheetId="5">#REF!</definedName>
    <definedName name="IBT">#REF!</definedName>
    <definedName name="IIC" localSheetId="5">#REF!</definedName>
    <definedName name="IIC">#REF!</definedName>
    <definedName name="IICWI" localSheetId="5">#REF!</definedName>
    <definedName name="IICWI">#REF!</definedName>
    <definedName name="IIIPD" localSheetId="5">#REF!</definedName>
    <definedName name="IIIPD">#REF!</definedName>
    <definedName name="IIX" localSheetId="5">#REF!</definedName>
    <definedName name="IIX">#REF!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IUE" localSheetId="5">#REF!</definedName>
    <definedName name="IUE">#REF!</definedName>
    <definedName name="NCCA" localSheetId="5">#REF!</definedName>
    <definedName name="NCCA">#REF!</definedName>
    <definedName name="NETINT" localSheetId="5">#REF!</definedName>
    <definedName name="NETINT">#REF!</definedName>
    <definedName name="PBT" localSheetId="5">#REF!</definedName>
    <definedName name="PBT">#REF!</definedName>
    <definedName name="PeerGroup1">#REF!</definedName>
    <definedName name="PeerGroup2">#REF!</definedName>
    <definedName name="PeerGroup3">#REF!</definedName>
    <definedName name="PeerGroup4">#REF!</definedName>
    <definedName name="PeerGroup5">#REF!</definedName>
    <definedName name="PeerGroup6">#REF!</definedName>
    <definedName name="PEP" localSheetId="5">#REF!</definedName>
    <definedName name="PEP">#REF!</definedName>
    <definedName name="PIVA" localSheetId="5">#REF!</definedName>
    <definedName name="PIVA">#REF!</definedName>
    <definedName name="PTI" localSheetId="5">#REF!</definedName>
    <definedName name="PTI">#REF!</definedName>
    <definedName name="RIP" localSheetId="5">#REF!</definedName>
    <definedName name="RIP">#REF!</definedName>
    <definedName name="SGDP" localSheetId="5">#REF!</definedName>
    <definedName name="SGDP">#REF!</definedName>
    <definedName name="St._Thomas_Energy_Inc.">#REF!</definedName>
    <definedName name="SUB" localSheetId="5">#REF!</definedName>
    <definedName name="SUB">#REF!</definedName>
    <definedName name="SUPPS" localSheetId="5">#REF!</definedName>
    <definedName name="SUPPS">#REF!</definedName>
    <definedName name="SUR" localSheetId="5">#REF!</definedName>
    <definedName name="SUR">#REF!</definedName>
    <definedName name="TableName">"Dummy"</definedName>
    <definedName name="TFP_PG_Comp_121307_b" localSheetId="5">#REF!</definedName>
    <definedName name="TFP_PG_Comp_121307_b">#REF!</definedName>
    <definedName name="TrialBalance02">#REF!</definedName>
    <definedName name="TrialBalance03">#REF!</definedName>
    <definedName name="TrialBalance04">#REF!</definedName>
    <definedName name="TrialBalance05">#REF!</definedName>
    <definedName name="TrialBalance06">#REF!</definedName>
    <definedName name="TrialBalance07">#REF!</definedName>
    <definedName name="TrialBalance08">#REF!</definedName>
    <definedName name="TrialBalance09">#REF!</definedName>
    <definedName name="TrialBalance10">#REF!</definedName>
    <definedName name="TrialBalance11">#REF!</definedName>
    <definedName name="TrialBalance89">#REF!</definedName>
    <definedName name="TrialBalance90">#REF!</definedName>
    <definedName name="TrialBalance91">#REF!</definedName>
    <definedName name="Trialbalance92">#REF!</definedName>
    <definedName name="TrialBalance93">#REF!</definedName>
    <definedName name="TrialBalance94">#REF!</definedName>
    <definedName name="TrialBalance95">#REF!</definedName>
    <definedName name="TrialBalance96">#REF!</definedName>
    <definedName name="TrialBalance97">#REF!</definedName>
    <definedName name="TrialBalance98">#REF!</definedName>
    <definedName name="WS" localSheetId="5">#REF!</definedName>
    <definedName name="WS">#REF!</definedName>
    <definedName name="XK_by_Peer_Group" localSheetId="5">#REF!</definedName>
    <definedName name="XK_by_Peer_Group">#REF!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1" i="1" l="1"/>
  <c r="J16" i="4" l="1"/>
  <c r="I16" i="4"/>
  <c r="BY288" i="11" l="1"/>
  <c r="BT288" i="11"/>
  <c r="BS288" i="11"/>
  <c r="BK288" i="11"/>
  <c r="BI288" i="11"/>
  <c r="BE288" i="11"/>
  <c r="AY288" i="11"/>
  <c r="AX288" i="11"/>
  <c r="AW288" i="11"/>
  <c r="AU288" i="11"/>
  <c r="AR288" i="11"/>
  <c r="AQ288" i="11"/>
  <c r="AD288" i="11"/>
  <c r="AC288" i="11"/>
  <c r="X288" i="11"/>
  <c r="U288" i="11"/>
  <c r="S288" i="11"/>
  <c r="R288" i="11"/>
  <c r="J288" i="11"/>
  <c r="BZ287" i="11"/>
  <c r="BU287" i="11"/>
  <c r="BT287" i="11"/>
  <c r="BO287" i="11"/>
  <c r="BM287" i="11"/>
  <c r="BL287" i="11"/>
  <c r="BG287" i="11"/>
  <c r="AM287" i="11"/>
  <c r="AL287" i="11"/>
  <c r="AJ287" i="11"/>
  <c r="AE287" i="11"/>
  <c r="X287" i="11"/>
  <c r="V287" i="11"/>
  <c r="J287" i="11"/>
  <c r="BT286" i="11"/>
  <c r="BN286" i="11"/>
  <c r="BM286" i="11"/>
  <c r="AX286" i="11"/>
  <c r="AW286" i="11"/>
  <c r="AT286" i="11"/>
  <c r="AS286" i="11"/>
  <c r="AI286" i="11"/>
  <c r="U286" i="11"/>
  <c r="S286" i="11"/>
  <c r="I286" i="11"/>
  <c r="CD285" i="11"/>
  <c r="CB285" i="11"/>
  <c r="CA285" i="11"/>
  <c r="BZ285" i="11"/>
  <c r="BM285" i="11"/>
  <c r="BG285" i="11"/>
  <c r="BB285" i="11"/>
  <c r="AS285" i="11"/>
  <c r="AP285" i="11"/>
  <c r="AN285" i="11"/>
  <c r="AK285" i="11"/>
  <c r="Y285" i="11"/>
  <c r="W285" i="11"/>
  <c r="V285" i="11"/>
  <c r="Q285" i="11"/>
  <c r="N285" i="11"/>
  <c r="L285" i="11"/>
  <c r="J285" i="11"/>
  <c r="BF287" i="11"/>
  <c r="AD287" i="11"/>
  <c r="AC287" i="11"/>
  <c r="BZ286" i="11"/>
  <c r="BV286" i="11"/>
  <c r="AZ286" i="11"/>
  <c r="AY286" i="11"/>
  <c r="AE286" i="11"/>
  <c r="X286" i="11"/>
  <c r="W286" i="11"/>
  <c r="V286" i="11"/>
  <c r="J286" i="11"/>
  <c r="H286" i="11"/>
  <c r="BU285" i="11"/>
  <c r="BF285" i="11"/>
  <c r="BE285" i="11"/>
  <c r="BA285" i="11"/>
  <c r="AR285" i="11"/>
  <c r="AQ285" i="11"/>
  <c r="AE285" i="11"/>
  <c r="AD285" i="11"/>
  <c r="P285" i="11"/>
  <c r="K285" i="11"/>
  <c r="CF278" i="11"/>
  <c r="CF288" i="11" s="1"/>
  <c r="CE278" i="11"/>
  <c r="CE288" i="11" s="1"/>
  <c r="CD278" i="11"/>
  <c r="CD288" i="11" s="1"/>
  <c r="CC278" i="11"/>
  <c r="CC288" i="11" s="1"/>
  <c r="CB278" i="11"/>
  <c r="CB288" i="11" s="1"/>
  <c r="CA278" i="11"/>
  <c r="CA288" i="11" s="1"/>
  <c r="BZ278" i="11"/>
  <c r="BZ288" i="11" s="1"/>
  <c r="BY278" i="11"/>
  <c r="BX278" i="11"/>
  <c r="BX288" i="11" s="1"/>
  <c r="BW278" i="11"/>
  <c r="BW288" i="11" s="1"/>
  <c r="BV278" i="11"/>
  <c r="BV288" i="11" s="1"/>
  <c r="BU278" i="11"/>
  <c r="BU288" i="11" s="1"/>
  <c r="BT278" i="11"/>
  <c r="BS278" i="11"/>
  <c r="BR278" i="11"/>
  <c r="BR288" i="11" s="1"/>
  <c r="BQ278" i="11"/>
  <c r="BQ288" i="11" s="1"/>
  <c r="BP278" i="11"/>
  <c r="BP288" i="11" s="1"/>
  <c r="BO278" i="11"/>
  <c r="BO288" i="11" s="1"/>
  <c r="BN278" i="11"/>
  <c r="BN288" i="11" s="1"/>
  <c r="BM278" i="11"/>
  <c r="BM288" i="11" s="1"/>
  <c r="BL278" i="11"/>
  <c r="BL288" i="11" s="1"/>
  <c r="BK278" i="11"/>
  <c r="BJ278" i="11"/>
  <c r="BJ288" i="11" s="1"/>
  <c r="BI278" i="11"/>
  <c r="BH278" i="11"/>
  <c r="BH288" i="11" s="1"/>
  <c r="BG278" i="11"/>
  <c r="BG288" i="11" s="1"/>
  <c r="BF278" i="11"/>
  <c r="BF288" i="11" s="1"/>
  <c r="BE278" i="11"/>
  <c r="BD278" i="11"/>
  <c r="BD288" i="11" s="1"/>
  <c r="BC278" i="11"/>
  <c r="BC288" i="11" s="1"/>
  <c r="BB278" i="11"/>
  <c r="BB288" i="11" s="1"/>
  <c r="BA278" i="11"/>
  <c r="BA288" i="11" s="1"/>
  <c r="AZ278" i="11"/>
  <c r="AZ288" i="11" s="1"/>
  <c r="AY278" i="11"/>
  <c r="AX278" i="11"/>
  <c r="AW278" i="11"/>
  <c r="AV278" i="11"/>
  <c r="AV288" i="11" s="1"/>
  <c r="AU278" i="11"/>
  <c r="AT278" i="11"/>
  <c r="AT288" i="11" s="1"/>
  <c r="AS278" i="11"/>
  <c r="AS288" i="11" s="1"/>
  <c r="AR278" i="11"/>
  <c r="AQ278" i="11"/>
  <c r="AP278" i="11"/>
  <c r="AP288" i="11" s="1"/>
  <c r="AO278" i="11"/>
  <c r="AO288" i="11" s="1"/>
  <c r="AN278" i="11"/>
  <c r="AN288" i="11" s="1"/>
  <c r="AM278" i="11"/>
  <c r="AM288" i="11" s="1"/>
  <c r="AL278" i="11"/>
  <c r="AL288" i="11" s="1"/>
  <c r="AK278" i="11"/>
  <c r="AK288" i="11" s="1"/>
  <c r="AJ278" i="11"/>
  <c r="AJ288" i="11" s="1"/>
  <c r="AI278" i="11"/>
  <c r="AI288" i="11" s="1"/>
  <c r="AH278" i="11"/>
  <c r="AH288" i="11" s="1"/>
  <c r="AG278" i="11"/>
  <c r="AG288" i="11" s="1"/>
  <c r="AF278" i="11"/>
  <c r="AF288" i="11" s="1"/>
  <c r="AE278" i="11"/>
  <c r="AE288" i="11" s="1"/>
  <c r="AD278" i="11"/>
  <c r="AC278" i="11"/>
  <c r="AB278" i="11"/>
  <c r="AB288" i="11" s="1"/>
  <c r="AA278" i="11"/>
  <c r="AA288" i="11" s="1"/>
  <c r="Z278" i="11"/>
  <c r="Z288" i="11" s="1"/>
  <c r="Y278" i="11"/>
  <c r="Y288" i="11" s="1"/>
  <c r="X278" i="11"/>
  <c r="W278" i="11"/>
  <c r="W288" i="11" s="1"/>
  <c r="V278" i="11"/>
  <c r="V288" i="11" s="1"/>
  <c r="U278" i="11"/>
  <c r="T278" i="11"/>
  <c r="T288" i="11" s="1"/>
  <c r="S278" i="11"/>
  <c r="R278" i="11"/>
  <c r="Q278" i="11"/>
  <c r="Q288" i="11" s="1"/>
  <c r="P278" i="11"/>
  <c r="P288" i="11" s="1"/>
  <c r="O278" i="11"/>
  <c r="O288" i="11" s="1"/>
  <c r="N278" i="11"/>
  <c r="N288" i="11" s="1"/>
  <c r="M278" i="11"/>
  <c r="M288" i="11" s="1"/>
  <c r="L278" i="11"/>
  <c r="L288" i="11" s="1"/>
  <c r="K278" i="11"/>
  <c r="K288" i="11" s="1"/>
  <c r="J278" i="11"/>
  <c r="I278" i="11"/>
  <c r="I288" i="11" s="1"/>
  <c r="H278" i="11"/>
  <c r="H288" i="11" s="1"/>
  <c r="CD277" i="11"/>
  <c r="CD287" i="11" s="1"/>
  <c r="CC277" i="11"/>
  <c r="CC287" i="11" s="1"/>
  <c r="CB277" i="11"/>
  <c r="CA277" i="11"/>
  <c r="CA287" i="11" s="1"/>
  <c r="BZ277" i="11"/>
  <c r="BY277" i="11"/>
  <c r="BY287" i="11" s="1"/>
  <c r="BX277" i="11"/>
  <c r="BX287" i="11" s="1"/>
  <c r="BW277" i="11"/>
  <c r="BW287" i="11" s="1"/>
  <c r="BV277" i="11"/>
  <c r="BV287" i="11" s="1"/>
  <c r="BU277" i="11"/>
  <c r="BT277" i="11"/>
  <c r="BS277" i="11"/>
  <c r="BR277" i="11"/>
  <c r="BR287" i="11" s="1"/>
  <c r="BQ277" i="11"/>
  <c r="BQ287" i="11" s="1"/>
  <c r="BP277" i="11"/>
  <c r="BP287" i="11" s="1"/>
  <c r="BO277" i="11"/>
  <c r="BN277" i="11"/>
  <c r="BM277" i="11"/>
  <c r="BL277" i="11"/>
  <c r="BK277" i="11"/>
  <c r="BK287" i="11" s="1"/>
  <c r="BJ277" i="11"/>
  <c r="BJ287" i="11" s="1"/>
  <c r="BI277" i="11"/>
  <c r="BI287" i="11" s="1"/>
  <c r="BH277" i="11"/>
  <c r="BH287" i="11" s="1"/>
  <c r="BG277" i="11"/>
  <c r="BF277" i="11"/>
  <c r="BE277" i="11"/>
  <c r="BC277" i="11"/>
  <c r="BC287" i="11" s="1"/>
  <c r="BB277" i="11"/>
  <c r="BB287" i="11" s="1"/>
  <c r="BA277" i="11"/>
  <c r="BA287" i="11" s="1"/>
  <c r="AZ277" i="11"/>
  <c r="AY277" i="11"/>
  <c r="AY287" i="11" s="1"/>
  <c r="AX277" i="11"/>
  <c r="AX287" i="11" s="1"/>
  <c r="AW277" i="11"/>
  <c r="AW287" i="11" s="1"/>
  <c r="AV277" i="11"/>
  <c r="AV287" i="11" s="1"/>
  <c r="AU277" i="11"/>
  <c r="AU287" i="11" s="1"/>
  <c r="AT277" i="11"/>
  <c r="AT287" i="11" s="1"/>
  <c r="AS277" i="11"/>
  <c r="AR277" i="11"/>
  <c r="AQ277" i="11"/>
  <c r="AP277" i="11"/>
  <c r="AP287" i="11" s="1"/>
  <c r="AO277" i="11"/>
  <c r="AO287" i="11" s="1"/>
  <c r="AN277" i="11"/>
  <c r="AN287" i="11" s="1"/>
  <c r="AM277" i="11"/>
  <c r="AL277" i="11"/>
  <c r="AK277" i="11"/>
  <c r="AK287" i="11" s="1"/>
  <c r="AJ277" i="11"/>
  <c r="AI277" i="11"/>
  <c r="AI287" i="11" s="1"/>
  <c r="AH277" i="11"/>
  <c r="AH287" i="11" s="1"/>
  <c r="AG277" i="11"/>
  <c r="AG287" i="11" s="1"/>
  <c r="AF277" i="11"/>
  <c r="AF287" i="11" s="1"/>
  <c r="AE277" i="11"/>
  <c r="AD277" i="11"/>
  <c r="AC277" i="11"/>
  <c r="AB277" i="11"/>
  <c r="AB287" i="11" s="1"/>
  <c r="AA277" i="11"/>
  <c r="AA287" i="11" s="1"/>
  <c r="Z277" i="11"/>
  <c r="Z287" i="11" s="1"/>
  <c r="Y277" i="11"/>
  <c r="Y287" i="11" s="1"/>
  <c r="X277" i="11"/>
  <c r="W277" i="11"/>
  <c r="W287" i="11" s="1"/>
  <c r="V277" i="11"/>
  <c r="U277" i="11"/>
  <c r="U287" i="11" s="1"/>
  <c r="T277" i="11"/>
  <c r="T287" i="11" s="1"/>
  <c r="S277" i="11"/>
  <c r="S287" i="11" s="1"/>
  <c r="R277" i="11"/>
  <c r="R287" i="11" s="1"/>
  <c r="Q277" i="11"/>
  <c r="Q287" i="11" s="1"/>
  <c r="P277" i="11"/>
  <c r="O277" i="11"/>
  <c r="N277" i="11"/>
  <c r="N287" i="11" s="1"/>
  <c r="M277" i="11"/>
  <c r="M287" i="11" s="1"/>
  <c r="L277" i="11"/>
  <c r="L287" i="11" s="1"/>
  <c r="K277" i="11"/>
  <c r="K287" i="11" s="1"/>
  <c r="J277" i="11"/>
  <c r="I277" i="11"/>
  <c r="I287" i="11" s="1"/>
  <c r="H277" i="11"/>
  <c r="H287" i="11" s="1"/>
  <c r="CD276" i="11"/>
  <c r="CD286" i="11" s="1"/>
  <c r="CC276" i="11"/>
  <c r="CC286" i="11" s="1"/>
  <c r="CB276" i="11"/>
  <c r="CA276" i="11"/>
  <c r="BZ276" i="11"/>
  <c r="BY276" i="11"/>
  <c r="BY286" i="11" s="1"/>
  <c r="BX276" i="11"/>
  <c r="BX286" i="11" s="1"/>
  <c r="BW276" i="11"/>
  <c r="BW286" i="11" s="1"/>
  <c r="BV276" i="11"/>
  <c r="BU276" i="11"/>
  <c r="BU286" i="11" s="1"/>
  <c r="BT276" i="11"/>
  <c r="BS276" i="11"/>
  <c r="BS286" i="11" s="1"/>
  <c r="BR276" i="11"/>
  <c r="BR286" i="11" s="1"/>
  <c r="BQ276" i="11"/>
  <c r="BQ286" i="11" s="1"/>
  <c r="BP276" i="11"/>
  <c r="BP286" i="11" s="1"/>
  <c r="BO276" i="11"/>
  <c r="BO286" i="11" s="1"/>
  <c r="BN276" i="11"/>
  <c r="BM276" i="11"/>
  <c r="BL276" i="11"/>
  <c r="BK276" i="11"/>
  <c r="BK286" i="11" s="1"/>
  <c r="BJ276" i="11"/>
  <c r="BJ286" i="11" s="1"/>
  <c r="BI276" i="11"/>
  <c r="BI286" i="11" s="1"/>
  <c r="BH276" i="11"/>
  <c r="BH286" i="11" s="1"/>
  <c r="BG276" i="11"/>
  <c r="BG286" i="11" s="1"/>
  <c r="BF276" i="11"/>
  <c r="BF286" i="11" s="1"/>
  <c r="BE276" i="11"/>
  <c r="BE286" i="11" s="1"/>
  <c r="BC276" i="11"/>
  <c r="BC286" i="11" s="1"/>
  <c r="BB276" i="11"/>
  <c r="BB286" i="11" s="1"/>
  <c r="BA276" i="11"/>
  <c r="BA286" i="11" s="1"/>
  <c r="AZ276" i="11"/>
  <c r="AY276" i="11"/>
  <c r="AX276" i="11"/>
  <c r="AW276" i="11"/>
  <c r="AV276" i="11"/>
  <c r="AV286" i="11" s="1"/>
  <c r="AU276" i="11"/>
  <c r="AT276" i="11"/>
  <c r="AS276" i="11"/>
  <c r="AR276" i="11"/>
  <c r="AR286" i="11" s="1"/>
  <c r="AQ276" i="11"/>
  <c r="AQ286" i="11" s="1"/>
  <c r="AP276" i="11"/>
  <c r="AP286" i="11" s="1"/>
  <c r="AO276" i="11"/>
  <c r="AO286" i="11" s="1"/>
  <c r="AN276" i="11"/>
  <c r="AN286" i="11" s="1"/>
  <c r="AM276" i="11"/>
  <c r="AM286" i="11" s="1"/>
  <c r="AL276" i="11"/>
  <c r="AL286" i="11" s="1"/>
  <c r="AK276" i="11"/>
  <c r="AJ276" i="11"/>
  <c r="AI276" i="11"/>
  <c r="AH276" i="11"/>
  <c r="AH286" i="11" s="1"/>
  <c r="AG276" i="11"/>
  <c r="AF276" i="11"/>
  <c r="AF286" i="11" s="1"/>
  <c r="AE276" i="11"/>
  <c r="AD276" i="11"/>
  <c r="AD286" i="11" s="1"/>
  <c r="AC276" i="11"/>
  <c r="AC286" i="11" s="1"/>
  <c r="AB276" i="11"/>
  <c r="AB286" i="11" s="1"/>
  <c r="AA276" i="11"/>
  <c r="AA286" i="11" s="1"/>
  <c r="Z276" i="11"/>
  <c r="Z286" i="11" s="1"/>
  <c r="Y276" i="11"/>
  <c r="Y286" i="11" s="1"/>
  <c r="X276" i="11"/>
  <c r="W276" i="11"/>
  <c r="V276" i="11"/>
  <c r="U276" i="11"/>
  <c r="T276" i="11"/>
  <c r="T286" i="11" s="1"/>
  <c r="S276" i="11"/>
  <c r="R276" i="11"/>
  <c r="R286" i="11" s="1"/>
  <c r="Q276" i="11"/>
  <c r="Q286" i="11" s="1"/>
  <c r="P276" i="11"/>
  <c r="P286" i="11" s="1"/>
  <c r="O276" i="11"/>
  <c r="O286" i="11" s="1"/>
  <c r="N276" i="11"/>
  <c r="N286" i="11" s="1"/>
  <c r="M276" i="11"/>
  <c r="M286" i="11" s="1"/>
  <c r="L276" i="11"/>
  <c r="L286" i="11" s="1"/>
  <c r="K276" i="11"/>
  <c r="K286" i="11" s="1"/>
  <c r="J276" i="11"/>
  <c r="I276" i="11"/>
  <c r="H276" i="11"/>
  <c r="CD275" i="11"/>
  <c r="CC275" i="11"/>
  <c r="CB275" i="11"/>
  <c r="CA275" i="11"/>
  <c r="BZ275" i="11"/>
  <c r="BY275" i="11"/>
  <c r="BY285" i="11" s="1"/>
  <c r="BX275" i="11"/>
  <c r="BX285" i="11" s="1"/>
  <c r="BW275" i="11"/>
  <c r="BW285" i="11" s="1"/>
  <c r="BV275" i="11"/>
  <c r="BV285" i="11" s="1"/>
  <c r="BU275" i="11"/>
  <c r="BT275" i="11"/>
  <c r="BS275" i="11"/>
  <c r="BR275" i="11"/>
  <c r="BR285" i="11" s="1"/>
  <c r="BQ275" i="11"/>
  <c r="BQ285" i="11" s="1"/>
  <c r="BP275" i="11"/>
  <c r="BP285" i="11" s="1"/>
  <c r="BO275" i="11"/>
  <c r="BN275" i="11"/>
  <c r="BN285" i="11" s="1"/>
  <c r="BM275" i="11"/>
  <c r="BL275" i="11"/>
  <c r="BL285" i="11" s="1"/>
  <c r="BK275" i="11"/>
  <c r="BK285" i="11" s="1"/>
  <c r="BJ275" i="11"/>
  <c r="BJ285" i="11" s="1"/>
  <c r="BI275" i="11"/>
  <c r="BI285" i="11" s="1"/>
  <c r="BH275" i="11"/>
  <c r="BH285" i="11" s="1"/>
  <c r="BG275" i="11"/>
  <c r="BF275" i="11"/>
  <c r="BE275" i="11"/>
  <c r="BC275" i="11"/>
  <c r="BC285" i="11" s="1"/>
  <c r="BB275" i="11"/>
  <c r="BA275" i="11"/>
  <c r="AZ275" i="11"/>
  <c r="AY275" i="11"/>
  <c r="AY285" i="11" s="1"/>
  <c r="AX275" i="11"/>
  <c r="AX285" i="11" s="1"/>
  <c r="AW275" i="11"/>
  <c r="AW285" i="11" s="1"/>
  <c r="AV275" i="11"/>
  <c r="AV285" i="11" s="1"/>
  <c r="AU275" i="11"/>
  <c r="AU285" i="11" s="1"/>
  <c r="AT275" i="11"/>
  <c r="AT285" i="11" s="1"/>
  <c r="AS275" i="11"/>
  <c r="AR275" i="11"/>
  <c r="AQ275" i="11"/>
  <c r="AP275" i="11"/>
  <c r="AO275" i="11"/>
  <c r="AO285" i="11" s="1"/>
  <c r="AN275" i="11"/>
  <c r="AM275" i="11"/>
  <c r="AM285" i="11" s="1"/>
  <c r="AL275" i="11"/>
  <c r="AK275" i="11"/>
  <c r="AJ275" i="11"/>
  <c r="AJ285" i="11" s="1"/>
  <c r="AI275" i="11"/>
  <c r="AI285" i="11" s="1"/>
  <c r="AH275" i="11"/>
  <c r="AH285" i="11" s="1"/>
  <c r="AG275" i="11"/>
  <c r="AG285" i="11" s="1"/>
  <c r="AF275" i="11"/>
  <c r="AF285" i="11" s="1"/>
  <c r="AE275" i="11"/>
  <c r="AD275" i="11"/>
  <c r="AC275" i="11"/>
  <c r="AB275" i="11"/>
  <c r="AB285" i="11" s="1"/>
  <c r="AA275" i="11"/>
  <c r="AA285" i="11" s="1"/>
  <c r="Z275" i="11"/>
  <c r="Y275" i="11"/>
  <c r="X275" i="11"/>
  <c r="W275" i="11"/>
  <c r="V275" i="11"/>
  <c r="U275" i="11"/>
  <c r="U285" i="11" s="1"/>
  <c r="T275" i="11"/>
  <c r="T285" i="11" s="1"/>
  <c r="S275" i="11"/>
  <c r="S285" i="11" s="1"/>
  <c r="R275" i="11"/>
  <c r="R285" i="11" s="1"/>
  <c r="Q275" i="11"/>
  <c r="P275" i="11"/>
  <c r="O275" i="11"/>
  <c r="N275" i="11"/>
  <c r="M275" i="11"/>
  <c r="M285" i="11" s="1"/>
  <c r="L275" i="11"/>
  <c r="K275" i="11"/>
  <c r="J275" i="11"/>
  <c r="I275" i="11"/>
  <c r="I285" i="11" s="1"/>
  <c r="H275" i="11"/>
  <c r="H285" i="11" s="1"/>
  <c r="CB274" i="11"/>
  <c r="BZ274" i="11"/>
  <c r="BY274" i="11"/>
  <c r="BW274" i="11"/>
  <c r="BV274" i="11"/>
  <c r="BU274" i="11"/>
  <c r="BT274" i="11"/>
  <c r="BS274" i="11"/>
  <c r="BQ274" i="11"/>
  <c r="BP274" i="11"/>
  <c r="BO274" i="11"/>
  <c r="BN274" i="11"/>
  <c r="BL274" i="11"/>
  <c r="BJ274" i="11"/>
  <c r="BI274" i="11"/>
  <c r="BH274" i="11"/>
  <c r="BG274" i="11"/>
  <c r="BF274" i="11"/>
  <c r="BE274" i="11"/>
  <c r="BD274" i="11"/>
  <c r="BB274" i="11"/>
  <c r="BA274" i="11"/>
  <c r="AZ274" i="11"/>
  <c r="AY274" i="11"/>
  <c r="AW274" i="11"/>
  <c r="AV274" i="11"/>
  <c r="AU274" i="11"/>
  <c r="AT274" i="11"/>
  <c r="AS274" i="11"/>
  <c r="AQ274" i="11"/>
  <c r="AP274" i="11"/>
  <c r="AO274" i="11"/>
  <c r="AM274" i="11"/>
  <c r="AL274" i="11"/>
  <c r="AJ274" i="11"/>
  <c r="AI274" i="11"/>
  <c r="AH274" i="11"/>
  <c r="AG274" i="11"/>
  <c r="AF274" i="11"/>
  <c r="AE274" i="11"/>
  <c r="AD274" i="11"/>
  <c r="AC274" i="11"/>
  <c r="AB274" i="11"/>
  <c r="AA274" i="11"/>
  <c r="Z274" i="11"/>
  <c r="Y274" i="11"/>
  <c r="X274" i="11"/>
  <c r="W274" i="11"/>
  <c r="V274" i="11"/>
  <c r="U274" i="11"/>
  <c r="T274" i="11"/>
  <c r="S274" i="11"/>
  <c r="R274" i="11"/>
  <c r="Q274" i="11"/>
  <c r="P274" i="11"/>
  <c r="O274" i="11"/>
  <c r="N274" i="11"/>
  <c r="M274" i="11"/>
  <c r="L274" i="11"/>
  <c r="K274" i="11"/>
  <c r="J274" i="11"/>
  <c r="I274" i="11"/>
  <c r="H274" i="11"/>
  <c r="CF267" i="11"/>
  <c r="CE267" i="11"/>
  <c r="CB267" i="11"/>
  <c r="BZ267" i="11"/>
  <c r="BY267" i="11"/>
  <c r="BW267" i="11"/>
  <c r="BV267" i="11"/>
  <c r="BU267" i="11"/>
  <c r="BT267" i="11"/>
  <c r="BS267" i="11"/>
  <c r="BQ267" i="11"/>
  <c r="BP267" i="11"/>
  <c r="BO267" i="11"/>
  <c r="BN267" i="11"/>
  <c r="BJ267" i="11"/>
  <c r="BI267" i="11"/>
  <c r="BG267" i="11"/>
  <c r="BF267" i="11"/>
  <c r="BE267" i="11"/>
  <c r="BD267" i="11"/>
  <c r="BB267" i="11"/>
  <c r="BA267" i="11"/>
  <c r="AZ267" i="11"/>
  <c r="AY267" i="11"/>
  <c r="AW267" i="11"/>
  <c r="AV267" i="11"/>
  <c r="AU267" i="11"/>
  <c r="AS267" i="11"/>
  <c r="AQ267" i="11"/>
  <c r="AP267" i="11"/>
  <c r="AO267" i="11"/>
  <c r="AM267" i="11"/>
  <c r="AL267" i="11"/>
  <c r="AJ267" i="11"/>
  <c r="AI267" i="11"/>
  <c r="AF267" i="11"/>
  <c r="AE267" i="11"/>
  <c r="AD267" i="11"/>
  <c r="AC267" i="11"/>
  <c r="AB267" i="11"/>
  <c r="Z267" i="11"/>
  <c r="Y267" i="11"/>
  <c r="X267" i="11"/>
  <c r="U267" i="11"/>
  <c r="T267" i="11"/>
  <c r="S267" i="11"/>
  <c r="R267" i="11"/>
  <c r="Q267" i="11"/>
  <c r="P267" i="11"/>
  <c r="N267" i="11"/>
  <c r="K267" i="11"/>
  <c r="J267" i="11"/>
  <c r="I267" i="11"/>
  <c r="H267" i="11"/>
  <c r="CB266" i="11"/>
  <c r="BZ266" i="11"/>
  <c r="BY266" i="11"/>
  <c r="BW266" i="11"/>
  <c r="BV266" i="11"/>
  <c r="BU266" i="11"/>
  <c r="BT266" i="11"/>
  <c r="BS266" i="11"/>
  <c r="BQ266" i="11"/>
  <c r="BP266" i="11"/>
  <c r="BO266" i="11"/>
  <c r="BN266" i="11"/>
  <c r="BJ266" i="11"/>
  <c r="BI266" i="11"/>
  <c r="BG266" i="11"/>
  <c r="BF266" i="11"/>
  <c r="BE266" i="11"/>
  <c r="BB266" i="11"/>
  <c r="BA266" i="11"/>
  <c r="AZ266" i="11"/>
  <c r="AY266" i="11"/>
  <c r="AW266" i="11"/>
  <c r="AV266" i="11"/>
  <c r="AU266" i="11"/>
  <c r="AS266" i="11"/>
  <c r="AQ266" i="11"/>
  <c r="AP266" i="11"/>
  <c r="AO266" i="11"/>
  <c r="AM266" i="11"/>
  <c r="AL266" i="11"/>
  <c r="AJ266" i="11"/>
  <c r="AI266" i="11"/>
  <c r="AF266" i="11"/>
  <c r="AE266" i="11"/>
  <c r="AD266" i="11"/>
  <c r="AC266" i="11"/>
  <c r="AB266" i="11"/>
  <c r="Z266" i="11"/>
  <c r="Y266" i="11"/>
  <c r="X266" i="11"/>
  <c r="U266" i="11"/>
  <c r="T266" i="11"/>
  <c r="S266" i="11"/>
  <c r="R266" i="11"/>
  <c r="Q266" i="11"/>
  <c r="P266" i="11"/>
  <c r="N266" i="11"/>
  <c r="K266" i="11"/>
  <c r="J266" i="11"/>
  <c r="I266" i="11"/>
  <c r="H266" i="11"/>
  <c r="CF265" i="11"/>
  <c r="CB265" i="11"/>
  <c r="BZ265" i="11"/>
  <c r="BY265" i="11"/>
  <c r="BW265" i="11"/>
  <c r="BV265" i="11"/>
  <c r="BU265" i="11"/>
  <c r="BT265" i="11"/>
  <c r="BS265" i="11"/>
  <c r="BQ265" i="11"/>
  <c r="BP265" i="11"/>
  <c r="BO265" i="11"/>
  <c r="BN265" i="11"/>
  <c r="BJ265" i="11"/>
  <c r="BI265" i="11"/>
  <c r="BG265" i="11"/>
  <c r="BF265" i="11"/>
  <c r="BE265" i="11"/>
  <c r="BB265" i="11"/>
  <c r="BA265" i="11"/>
  <c r="AZ265" i="11"/>
  <c r="AY265" i="11"/>
  <c r="AW265" i="11"/>
  <c r="AV265" i="11"/>
  <c r="AU265" i="11"/>
  <c r="AS265" i="11"/>
  <c r="AQ265" i="11"/>
  <c r="AP265" i="11"/>
  <c r="AO265" i="11"/>
  <c r="AM265" i="11"/>
  <c r="AL265" i="11"/>
  <c r="AJ265" i="11"/>
  <c r="AI265" i="11"/>
  <c r="AF265" i="11"/>
  <c r="AE265" i="11"/>
  <c r="AD265" i="11"/>
  <c r="AC265" i="11"/>
  <c r="AB265" i="11"/>
  <c r="Z265" i="11"/>
  <c r="Y265" i="11"/>
  <c r="X265" i="11"/>
  <c r="U265" i="11"/>
  <c r="T265" i="11"/>
  <c r="S265" i="11"/>
  <c r="R265" i="11"/>
  <c r="Q265" i="11"/>
  <c r="P265" i="11"/>
  <c r="N265" i="11"/>
  <c r="K265" i="11"/>
  <c r="J265" i="11"/>
  <c r="I265" i="11"/>
  <c r="H265" i="11"/>
  <c r="CF264" i="11"/>
  <c r="CB264" i="11"/>
  <c r="BZ264" i="11"/>
  <c r="BY264" i="11"/>
  <c r="BW264" i="11"/>
  <c r="BV264" i="11"/>
  <c r="BU264" i="11"/>
  <c r="BT264" i="11"/>
  <c r="BS264" i="11"/>
  <c r="BQ264" i="11"/>
  <c r="BP264" i="11"/>
  <c r="BO264" i="11"/>
  <c r="BN264" i="11"/>
  <c r="BJ264" i="11"/>
  <c r="BI264" i="11"/>
  <c r="BG264" i="11"/>
  <c r="BF264" i="11"/>
  <c r="BE264" i="11"/>
  <c r="BB264" i="11"/>
  <c r="BA264" i="11"/>
  <c r="AZ264" i="11"/>
  <c r="AY264" i="11"/>
  <c r="AW264" i="11"/>
  <c r="AV264" i="11"/>
  <c r="AU264" i="11"/>
  <c r="AS264" i="11"/>
  <c r="AQ264" i="11"/>
  <c r="AP264" i="11"/>
  <c r="AO264" i="11"/>
  <c r="AM264" i="11"/>
  <c r="AL264" i="11"/>
  <c r="AJ264" i="11"/>
  <c r="AI264" i="11"/>
  <c r="AF264" i="11"/>
  <c r="AE264" i="11"/>
  <c r="AD264" i="11"/>
  <c r="AC264" i="11"/>
  <c r="AB264" i="11"/>
  <c r="Z264" i="11"/>
  <c r="Y264" i="11"/>
  <c r="X264" i="11"/>
  <c r="U264" i="11"/>
  <c r="T264" i="11"/>
  <c r="S264" i="11"/>
  <c r="R264" i="11"/>
  <c r="Q264" i="11"/>
  <c r="P264" i="11"/>
  <c r="N264" i="11"/>
  <c r="K264" i="11"/>
  <c r="J264" i="11"/>
  <c r="I264" i="11"/>
  <c r="H264" i="11"/>
  <c r="CF263" i="11"/>
  <c r="CE263" i="11"/>
  <c r="CB263" i="11"/>
  <c r="BZ263" i="11"/>
  <c r="BY263" i="11"/>
  <c r="BW263" i="11"/>
  <c r="BU263" i="11"/>
  <c r="BT263" i="11"/>
  <c r="BS263" i="11"/>
  <c r="BQ263" i="11"/>
  <c r="BP263" i="11"/>
  <c r="BO263" i="11"/>
  <c r="BN263" i="11"/>
  <c r="BJ263" i="11"/>
  <c r="BI263" i="11"/>
  <c r="BG263" i="11"/>
  <c r="BF263" i="11"/>
  <c r="BE263" i="11"/>
  <c r="BD263" i="11"/>
  <c r="BB263" i="11"/>
  <c r="BA263" i="11"/>
  <c r="AZ263" i="11"/>
  <c r="AY263" i="11"/>
  <c r="AW263" i="11"/>
  <c r="AV263" i="11"/>
  <c r="AU263" i="11"/>
  <c r="AS263" i="11"/>
  <c r="AQ263" i="11"/>
  <c r="AP263" i="11"/>
  <c r="AO263" i="11"/>
  <c r="AM263" i="11"/>
  <c r="AL263" i="11"/>
  <c r="AJ263" i="11"/>
  <c r="AI263" i="11"/>
  <c r="AF263" i="11"/>
  <c r="AE263" i="11"/>
  <c r="AD263" i="11"/>
  <c r="AC263" i="11"/>
  <c r="AB263" i="11"/>
  <c r="Y263" i="11"/>
  <c r="X263" i="11"/>
  <c r="U263" i="11"/>
  <c r="T263" i="11"/>
  <c r="S263" i="11"/>
  <c r="R263" i="11"/>
  <c r="Q263" i="11"/>
  <c r="P263" i="11"/>
  <c r="N263" i="11"/>
  <c r="K263" i="11"/>
  <c r="J263" i="11"/>
  <c r="I263" i="11"/>
  <c r="CF262" i="11"/>
  <c r="CE262" i="11"/>
  <c r="CB262" i="11"/>
  <c r="BZ262" i="11"/>
  <c r="BY262" i="11"/>
  <c r="BW262" i="11"/>
  <c r="BU262" i="11"/>
  <c r="BT262" i="11"/>
  <c r="BQ262" i="11"/>
  <c r="BP262" i="11"/>
  <c r="BO262" i="11"/>
  <c r="BN262" i="11"/>
  <c r="BJ262" i="11"/>
  <c r="BI262" i="11"/>
  <c r="BG262" i="11"/>
  <c r="BF262" i="11"/>
  <c r="BE262" i="11"/>
  <c r="BD262" i="11"/>
  <c r="BB262" i="11"/>
  <c r="BA262" i="11"/>
  <c r="AY262" i="11"/>
  <c r="AW262" i="11"/>
  <c r="AV262" i="11"/>
  <c r="AU262" i="11"/>
  <c r="AS262" i="11"/>
  <c r="AQ262" i="11"/>
  <c r="AP262" i="11"/>
  <c r="AO262" i="11"/>
  <c r="AM262" i="11"/>
  <c r="AL262" i="11"/>
  <c r="AJ262" i="11"/>
  <c r="AI262" i="11"/>
  <c r="AF262" i="11"/>
  <c r="AE262" i="11"/>
  <c r="AD262" i="11"/>
  <c r="AC262" i="11"/>
  <c r="AB262" i="11"/>
  <c r="Z262" i="11"/>
  <c r="Y262" i="11"/>
  <c r="U262" i="11"/>
  <c r="T262" i="11"/>
  <c r="S262" i="11"/>
  <c r="R262" i="11"/>
  <c r="Q262" i="11"/>
  <c r="P262" i="11"/>
  <c r="N262" i="11"/>
  <c r="K262" i="11"/>
  <c r="J262" i="11"/>
  <c r="I262" i="11"/>
  <c r="H262" i="11"/>
  <c r="CF261" i="11"/>
  <c r="CE261" i="11"/>
  <c r="CB261" i="11"/>
  <c r="BZ261" i="11"/>
  <c r="BY261" i="11"/>
  <c r="BW261" i="11"/>
  <c r="BU261" i="11"/>
  <c r="BT261" i="11"/>
  <c r="BQ261" i="11"/>
  <c r="BP261" i="11"/>
  <c r="BO261" i="11"/>
  <c r="BN261" i="11"/>
  <c r="BJ261" i="11"/>
  <c r="BI261" i="11"/>
  <c r="BG261" i="11"/>
  <c r="BF261" i="11"/>
  <c r="BE261" i="11"/>
  <c r="BD261" i="11"/>
  <c r="BB261" i="11"/>
  <c r="BA261" i="11"/>
  <c r="AZ261" i="11"/>
  <c r="AY261" i="11"/>
  <c r="AW261" i="11"/>
  <c r="AV261" i="11"/>
  <c r="AU261" i="11"/>
  <c r="AS261" i="11"/>
  <c r="AQ261" i="11"/>
  <c r="AP261" i="11"/>
  <c r="AO261" i="11"/>
  <c r="AM261" i="11"/>
  <c r="AL261" i="11"/>
  <c r="AJ261" i="11"/>
  <c r="AI261" i="11"/>
  <c r="AF261" i="11"/>
  <c r="AE261" i="11"/>
  <c r="AD261" i="11"/>
  <c r="AC261" i="11"/>
  <c r="AB261" i="11"/>
  <c r="Y261" i="11"/>
  <c r="U261" i="11"/>
  <c r="T261" i="11"/>
  <c r="S261" i="11"/>
  <c r="R261" i="11"/>
  <c r="Q261" i="11"/>
  <c r="P261" i="11"/>
  <c r="N261" i="11"/>
  <c r="K261" i="11"/>
  <c r="J261" i="11"/>
  <c r="I261" i="11"/>
  <c r="CF260" i="11"/>
  <c r="CE260" i="11"/>
  <c r="CB260" i="11"/>
  <c r="BZ260" i="11"/>
  <c r="BY260" i="11"/>
  <c r="BW260" i="11"/>
  <c r="BU260" i="11"/>
  <c r="BT260" i="11"/>
  <c r="BQ260" i="11"/>
  <c r="BP260" i="11"/>
  <c r="BO260" i="11"/>
  <c r="BN260" i="11"/>
  <c r="BJ260" i="11"/>
  <c r="BI260" i="11"/>
  <c r="BG260" i="11"/>
  <c r="BF260" i="11"/>
  <c r="BE260" i="11"/>
  <c r="BD260" i="11"/>
  <c r="BB260" i="11"/>
  <c r="BA260" i="11"/>
  <c r="AY260" i="11"/>
  <c r="AW260" i="11"/>
  <c r="AV260" i="11"/>
  <c r="AU260" i="11"/>
  <c r="AS260" i="11"/>
  <c r="AQ260" i="11"/>
  <c r="AP260" i="11"/>
  <c r="AO260" i="11"/>
  <c r="AM260" i="11"/>
  <c r="AL260" i="11"/>
  <c r="AJ260" i="11"/>
  <c r="AI260" i="11"/>
  <c r="AF260" i="11"/>
  <c r="AE260" i="11"/>
  <c r="AD260" i="11"/>
  <c r="AC260" i="11"/>
  <c r="AB260" i="11"/>
  <c r="Y260" i="11"/>
  <c r="U260" i="11"/>
  <c r="T260" i="11"/>
  <c r="S260" i="11"/>
  <c r="R260" i="11"/>
  <c r="Q260" i="11"/>
  <c r="P260" i="11"/>
  <c r="N260" i="11"/>
  <c r="K260" i="11"/>
  <c r="J260" i="11"/>
  <c r="I260" i="11"/>
  <c r="BU259" i="11"/>
  <c r="BT259" i="11"/>
  <c r="BQ259" i="11"/>
  <c r="BP259" i="11"/>
  <c r="BO259" i="11"/>
  <c r="BJ259" i="11"/>
  <c r="BD259" i="11"/>
  <c r="BA259" i="11"/>
  <c r="AF259" i="11"/>
  <c r="AE259" i="11"/>
  <c r="AB259" i="11"/>
  <c r="N259" i="11"/>
  <c r="K259" i="11"/>
  <c r="BG251" i="11"/>
  <c r="AM251" i="11"/>
  <c r="AL251" i="11"/>
  <c r="U250" i="11"/>
  <c r="P246" i="11"/>
  <c r="K246" i="11"/>
  <c r="J246" i="11"/>
  <c r="BJ245" i="11"/>
  <c r="AV245" i="11"/>
  <c r="AV259" i="11" s="1"/>
  <c r="AS245" i="11"/>
  <c r="AS259" i="11" s="1"/>
  <c r="AQ245" i="11"/>
  <c r="AQ259" i="11" s="1"/>
  <c r="AB245" i="11"/>
  <c r="Y245" i="11"/>
  <c r="Y259" i="11" s="1"/>
  <c r="T245" i="11"/>
  <c r="T259" i="11" s="1"/>
  <c r="S245" i="11"/>
  <c r="S259" i="11" s="1"/>
  <c r="R245" i="11"/>
  <c r="R259" i="11" s="1"/>
  <c r="Q245" i="11"/>
  <c r="Q259" i="11" s="1"/>
  <c r="AZ240" i="11"/>
  <c r="CF237" i="11"/>
  <c r="CE237" i="11"/>
  <c r="CB237" i="11"/>
  <c r="BZ237" i="11"/>
  <c r="BY237" i="11"/>
  <c r="BW237" i="11"/>
  <c r="BV237" i="11"/>
  <c r="BU237" i="11"/>
  <c r="BT237" i="11"/>
  <c r="BS237" i="11"/>
  <c r="BQ237" i="11"/>
  <c r="BP237" i="11"/>
  <c r="BO237" i="11"/>
  <c r="BN237" i="11"/>
  <c r="BJ237" i="11"/>
  <c r="BI237" i="11"/>
  <c r="BG237" i="11"/>
  <c r="BF237" i="11"/>
  <c r="BE237" i="11"/>
  <c r="BD237" i="11"/>
  <c r="BB237" i="11"/>
  <c r="BA237" i="11"/>
  <c r="AZ237" i="11"/>
  <c r="AY237" i="11"/>
  <c r="AW237" i="11"/>
  <c r="AV237" i="11"/>
  <c r="AU237" i="11"/>
  <c r="AS237" i="11"/>
  <c r="AQ237" i="11"/>
  <c r="AP237" i="11"/>
  <c r="AO237" i="11"/>
  <c r="AM237" i="11"/>
  <c r="AL237" i="11"/>
  <c r="AJ237" i="11"/>
  <c r="AI237" i="11"/>
  <c r="AF237" i="11"/>
  <c r="AE237" i="11"/>
  <c r="AD237" i="11"/>
  <c r="AC237" i="11"/>
  <c r="AB237" i="11"/>
  <c r="Z237" i="11"/>
  <c r="Y237" i="11"/>
  <c r="X237" i="11"/>
  <c r="U237" i="11"/>
  <c r="T237" i="11"/>
  <c r="S237" i="11"/>
  <c r="R237" i="11"/>
  <c r="Q237" i="11"/>
  <c r="P237" i="11"/>
  <c r="N237" i="11"/>
  <c r="K237" i="11"/>
  <c r="J237" i="11"/>
  <c r="I237" i="11"/>
  <c r="H237" i="11"/>
  <c r="BZ236" i="11"/>
  <c r="BY236" i="11"/>
  <c r="BG236" i="11"/>
  <c r="BE236" i="11"/>
  <c r="BD236" i="11"/>
  <c r="U236" i="11"/>
  <c r="T236" i="11"/>
  <c r="S236" i="11"/>
  <c r="AD235" i="11"/>
  <c r="S235" i="11"/>
  <c r="R235" i="11"/>
  <c r="BO234" i="11"/>
  <c r="BE234" i="11"/>
  <c r="AI234" i="11"/>
  <c r="P234" i="11"/>
  <c r="N234" i="11"/>
  <c r="BP233" i="11"/>
  <c r="N233" i="11"/>
  <c r="K233" i="11"/>
  <c r="J233" i="11"/>
  <c r="H233" i="11"/>
  <c r="CF230" i="11"/>
  <c r="CE230" i="11"/>
  <c r="CB230" i="11"/>
  <c r="CB245" i="11" s="1"/>
  <c r="CB259" i="11" s="1"/>
  <c r="BZ230" i="11"/>
  <c r="BZ245" i="11" s="1"/>
  <c r="BZ259" i="11" s="1"/>
  <c r="BY230" i="11"/>
  <c r="BY245" i="11" s="1"/>
  <c r="BY259" i="11" s="1"/>
  <c r="BW230" i="11"/>
  <c r="BW245" i="11" s="1"/>
  <c r="BW259" i="11" s="1"/>
  <c r="BV230" i="11"/>
  <c r="BV245" i="11" s="1"/>
  <c r="BV259" i="11" s="1"/>
  <c r="BU230" i="11"/>
  <c r="BU245" i="11" s="1"/>
  <c r="BT230" i="11"/>
  <c r="BT245" i="11" s="1"/>
  <c r="BS230" i="11"/>
  <c r="BS245" i="11" s="1"/>
  <c r="BS259" i="11" s="1"/>
  <c r="BQ230" i="11"/>
  <c r="BQ245" i="11" s="1"/>
  <c r="BP230" i="11"/>
  <c r="BP245" i="11" s="1"/>
  <c r="BO230" i="11"/>
  <c r="BO245" i="11" s="1"/>
  <c r="BN230" i="11"/>
  <c r="BN245" i="11" s="1"/>
  <c r="BN259" i="11" s="1"/>
  <c r="BJ230" i="11"/>
  <c r="BI230" i="11"/>
  <c r="BI245" i="11" s="1"/>
  <c r="BI259" i="11" s="1"/>
  <c r="BG230" i="11"/>
  <c r="BG245" i="11" s="1"/>
  <c r="BG259" i="11" s="1"/>
  <c r="BF230" i="11"/>
  <c r="BF245" i="11" s="1"/>
  <c r="BF259" i="11" s="1"/>
  <c r="BE230" i="11"/>
  <c r="BE245" i="11" s="1"/>
  <c r="BE259" i="11" s="1"/>
  <c r="BD230" i="11"/>
  <c r="BD245" i="11" s="1"/>
  <c r="BB230" i="11"/>
  <c r="BB245" i="11" s="1"/>
  <c r="BB259" i="11" s="1"/>
  <c r="BA230" i="11"/>
  <c r="BA245" i="11" s="1"/>
  <c r="AZ230" i="11"/>
  <c r="AZ245" i="11" s="1"/>
  <c r="AZ259" i="11" s="1"/>
  <c r="AY230" i="11"/>
  <c r="AY245" i="11" s="1"/>
  <c r="AY259" i="11" s="1"/>
  <c r="AW230" i="11"/>
  <c r="AW245" i="11" s="1"/>
  <c r="AW259" i="11" s="1"/>
  <c r="AV230" i="11"/>
  <c r="AU230" i="11"/>
  <c r="AU245" i="11" s="1"/>
  <c r="AU259" i="11" s="1"/>
  <c r="AS230" i="11"/>
  <c r="AQ230" i="11"/>
  <c r="AP230" i="11"/>
  <c r="AP245" i="11" s="1"/>
  <c r="AP259" i="11" s="1"/>
  <c r="AO230" i="11"/>
  <c r="AO245" i="11" s="1"/>
  <c r="AO259" i="11" s="1"/>
  <c r="AM230" i="11"/>
  <c r="AM245" i="11" s="1"/>
  <c r="AM259" i="11" s="1"/>
  <c r="AL230" i="11"/>
  <c r="AL245" i="11" s="1"/>
  <c r="AL259" i="11" s="1"/>
  <c r="AJ230" i="11"/>
  <c r="AJ245" i="11" s="1"/>
  <c r="AJ259" i="11" s="1"/>
  <c r="AI230" i="11"/>
  <c r="AI245" i="11" s="1"/>
  <c r="AI259" i="11" s="1"/>
  <c r="AF230" i="11"/>
  <c r="AF245" i="11" s="1"/>
  <c r="AE230" i="11"/>
  <c r="AE245" i="11" s="1"/>
  <c r="AD230" i="11"/>
  <c r="AD245" i="11" s="1"/>
  <c r="AD259" i="11" s="1"/>
  <c r="AC230" i="11"/>
  <c r="AC245" i="11" s="1"/>
  <c r="AC259" i="11" s="1"/>
  <c r="AB230" i="11"/>
  <c r="Z230" i="11"/>
  <c r="Z245" i="11" s="1"/>
  <c r="Z259" i="11" s="1"/>
  <c r="Y230" i="11"/>
  <c r="X230" i="11"/>
  <c r="X245" i="11" s="1"/>
  <c r="X259" i="11" s="1"/>
  <c r="U230" i="11"/>
  <c r="U245" i="11" s="1"/>
  <c r="U259" i="11" s="1"/>
  <c r="T230" i="11"/>
  <c r="S230" i="11"/>
  <c r="R230" i="11"/>
  <c r="Q230" i="11"/>
  <c r="P230" i="11"/>
  <c r="P245" i="11" s="1"/>
  <c r="P259" i="11" s="1"/>
  <c r="N230" i="11"/>
  <c r="N245" i="11" s="1"/>
  <c r="K230" i="11"/>
  <c r="K245" i="11" s="1"/>
  <c r="J230" i="11"/>
  <c r="J245" i="11" s="1"/>
  <c r="J259" i="11" s="1"/>
  <c r="I230" i="11"/>
  <c r="I245" i="11" s="1"/>
  <c r="I259" i="11" s="1"/>
  <c r="H230" i="11"/>
  <c r="H245" i="11" s="1"/>
  <c r="H259" i="11" s="1"/>
  <c r="CD224" i="11"/>
  <c r="CA224" i="11"/>
  <c r="AX224" i="11"/>
  <c r="AR224" i="11"/>
  <c r="AG224" i="11"/>
  <c r="V224" i="11"/>
  <c r="M224" i="11"/>
  <c r="L224" i="11"/>
  <c r="CB217" i="11"/>
  <c r="BZ217" i="11"/>
  <c r="BY217" i="11"/>
  <c r="BX217" i="11"/>
  <c r="BW217" i="11"/>
  <c r="BV217" i="11"/>
  <c r="BU217" i="11"/>
  <c r="BT217" i="11"/>
  <c r="BS217" i="11"/>
  <c r="BQ217" i="11"/>
  <c r="BP217" i="11"/>
  <c r="BO217" i="11"/>
  <c r="BN217" i="11"/>
  <c r="BJ217" i="11"/>
  <c r="BI217" i="11"/>
  <c r="BH217" i="11"/>
  <c r="BG217" i="11"/>
  <c r="BF217" i="11"/>
  <c r="BE217" i="11"/>
  <c r="BB217" i="11"/>
  <c r="BA217" i="11"/>
  <c r="AZ217" i="11"/>
  <c r="AY217" i="11"/>
  <c r="AW217" i="11"/>
  <c r="AV217" i="11"/>
  <c r="AU217" i="11"/>
  <c r="AT217" i="11"/>
  <c r="AS217" i="11"/>
  <c r="AQ217" i="11"/>
  <c r="AP217" i="11"/>
  <c r="AO217" i="11"/>
  <c r="AM217" i="11"/>
  <c r="AL217" i="11"/>
  <c r="AJ217" i="11"/>
  <c r="AI217" i="11"/>
  <c r="AF217" i="11"/>
  <c r="AE217" i="11"/>
  <c r="AD217" i="11"/>
  <c r="AC217" i="11"/>
  <c r="AB217" i="11"/>
  <c r="AA217" i="11"/>
  <c r="Z217" i="11"/>
  <c r="Y217" i="11"/>
  <c r="X217" i="11"/>
  <c r="V217" i="11"/>
  <c r="U217" i="11"/>
  <c r="T217" i="11"/>
  <c r="S217" i="11"/>
  <c r="R217" i="11"/>
  <c r="Q217" i="11"/>
  <c r="P217" i="11"/>
  <c r="N217" i="11"/>
  <c r="K217" i="11"/>
  <c r="J217" i="11"/>
  <c r="I217" i="11"/>
  <c r="H217" i="11"/>
  <c r="BX216" i="11"/>
  <c r="BX218" i="11" s="1"/>
  <c r="BX224" i="11" s="1"/>
  <c r="BH216" i="11"/>
  <c r="BH218" i="11" s="1"/>
  <c r="AA216" i="11"/>
  <c r="V216" i="11"/>
  <c r="BX215" i="11"/>
  <c r="BH215" i="11"/>
  <c r="AT215" i="11"/>
  <c r="AT216" i="11" s="1"/>
  <c r="AA215" i="11"/>
  <c r="V215" i="11"/>
  <c r="CF276" i="11"/>
  <c r="CF286" i="11" s="1"/>
  <c r="BD276" i="11"/>
  <c r="BD286" i="11" s="1"/>
  <c r="CF275" i="11"/>
  <c r="CF285" i="11" s="1"/>
  <c r="BV263" i="11"/>
  <c r="Z263" i="11"/>
  <c r="H263" i="11"/>
  <c r="BV262" i="11"/>
  <c r="BS262" i="11"/>
  <c r="AZ262" i="11"/>
  <c r="X262" i="11"/>
  <c r="BV261" i="11"/>
  <c r="BS261" i="11"/>
  <c r="Z261" i="11"/>
  <c r="X261" i="11"/>
  <c r="H261" i="11"/>
  <c r="BV260" i="11"/>
  <c r="BS260" i="11"/>
  <c r="AZ260" i="11"/>
  <c r="Z260" i="11"/>
  <c r="X260" i="11"/>
  <c r="H260" i="11"/>
  <c r="C183" i="11"/>
  <c r="C182" i="11"/>
  <c r="N181" i="11"/>
  <c r="C181" i="11"/>
  <c r="C180" i="11"/>
  <c r="C173" i="11"/>
  <c r="C172" i="11"/>
  <c r="C171" i="11"/>
  <c r="C170" i="11"/>
  <c r="CE168" i="11"/>
  <c r="BP168" i="11"/>
  <c r="AV168" i="11"/>
  <c r="H168" i="11"/>
  <c r="CF166" i="11"/>
  <c r="CE166" i="11"/>
  <c r="CB166" i="11"/>
  <c r="BZ166" i="11"/>
  <c r="BY166" i="11"/>
  <c r="BW166" i="11"/>
  <c r="BV166" i="11"/>
  <c r="BU166" i="11"/>
  <c r="BT166" i="11"/>
  <c r="BS166" i="11"/>
  <c r="BQ166" i="11"/>
  <c r="BP166" i="11"/>
  <c r="BO166" i="11"/>
  <c r="BN166" i="11"/>
  <c r="BJ166" i="11"/>
  <c r="BI166" i="11"/>
  <c r="BG166" i="11"/>
  <c r="BF166" i="11"/>
  <c r="BE166" i="11"/>
  <c r="BD166" i="11"/>
  <c r="BB166" i="11"/>
  <c r="BA166" i="11"/>
  <c r="AZ166" i="11"/>
  <c r="AY166" i="11"/>
  <c r="AW166" i="11"/>
  <c r="AV166" i="11"/>
  <c r="AU166" i="11"/>
  <c r="AS166" i="11"/>
  <c r="AQ166" i="11"/>
  <c r="AP166" i="11"/>
  <c r="AO166" i="11"/>
  <c r="AM166" i="11"/>
  <c r="AL166" i="11"/>
  <c r="AJ166" i="11"/>
  <c r="AI166" i="11"/>
  <c r="AF166" i="11"/>
  <c r="AE166" i="11"/>
  <c r="AD166" i="11"/>
  <c r="AC166" i="11"/>
  <c r="AB166" i="11"/>
  <c r="Z166" i="11"/>
  <c r="Y166" i="11"/>
  <c r="X166" i="11"/>
  <c r="U166" i="11"/>
  <c r="T166" i="11"/>
  <c r="S166" i="11"/>
  <c r="R166" i="11"/>
  <c r="Q166" i="11"/>
  <c r="P166" i="11"/>
  <c r="N166" i="11"/>
  <c r="K166" i="11"/>
  <c r="J166" i="11"/>
  <c r="I166" i="11"/>
  <c r="C166" i="11"/>
  <c r="J162" i="11"/>
  <c r="I162" i="11"/>
  <c r="I183" i="11" s="1"/>
  <c r="H162" i="11"/>
  <c r="H183" i="11" s="1"/>
  <c r="C162" i="11"/>
  <c r="AY161" i="11"/>
  <c r="AY182" i="11" s="1"/>
  <c r="C161" i="11"/>
  <c r="BB160" i="11"/>
  <c r="BB181" i="11" s="1"/>
  <c r="AM160" i="11"/>
  <c r="AM181" i="11" s="1"/>
  <c r="N160" i="11"/>
  <c r="C160" i="11"/>
  <c r="C159" i="11"/>
  <c r="N158" i="11"/>
  <c r="N179" i="11" s="1"/>
  <c r="C158" i="11"/>
  <c r="C179" i="11" s="1"/>
  <c r="C157" i="11"/>
  <c r="C178" i="11" s="1"/>
  <c r="C156" i="11"/>
  <c r="C177" i="11" s="1"/>
  <c r="C155" i="11"/>
  <c r="C176" i="11" s="1"/>
  <c r="C154" i="11"/>
  <c r="C175" i="11" s="1"/>
  <c r="BD153" i="11"/>
  <c r="BD174" i="11" s="1"/>
  <c r="AI153" i="11"/>
  <c r="AI174" i="11" s="1"/>
  <c r="Q153" i="11"/>
  <c r="Q174" i="11" s="1"/>
  <c r="N153" i="11"/>
  <c r="N174" i="11" s="1"/>
  <c r="C153" i="11"/>
  <c r="C174" i="11" s="1"/>
  <c r="C152" i="11"/>
  <c r="BU151" i="11"/>
  <c r="BU172" i="11" s="1"/>
  <c r="BP151" i="11"/>
  <c r="BP172" i="11" s="1"/>
  <c r="C151" i="11"/>
  <c r="C150" i="11"/>
  <c r="CB149" i="11"/>
  <c r="BW149" i="11"/>
  <c r="BT149" i="11"/>
  <c r="BD149" i="11"/>
  <c r="BD170" i="11" s="1"/>
  <c r="AY149" i="11"/>
  <c r="C149" i="11"/>
  <c r="BV148" i="11"/>
  <c r="C148" i="11"/>
  <c r="C169" i="11" s="1"/>
  <c r="BU147" i="11"/>
  <c r="AV147" i="11"/>
  <c r="H147" i="11"/>
  <c r="C147" i="11"/>
  <c r="C168" i="11" s="1"/>
  <c r="C146" i="11"/>
  <c r="C167" i="11" s="1"/>
  <c r="C145" i="11"/>
  <c r="H166" i="11"/>
  <c r="CF98" i="11"/>
  <c r="CE98" i="11"/>
  <c r="CB98" i="11"/>
  <c r="BZ98" i="11"/>
  <c r="BY98" i="11"/>
  <c r="BW98" i="11"/>
  <c r="BV98" i="11"/>
  <c r="BU98" i="11"/>
  <c r="BT98" i="11"/>
  <c r="BS98" i="11"/>
  <c r="BQ98" i="11"/>
  <c r="BP98" i="11"/>
  <c r="BO98" i="11"/>
  <c r="BN98" i="11"/>
  <c r="BJ98" i="11"/>
  <c r="BI98" i="11"/>
  <c r="BG98" i="11"/>
  <c r="BF98" i="11"/>
  <c r="BE98" i="11"/>
  <c r="BD98" i="11"/>
  <c r="BB98" i="11"/>
  <c r="BA98" i="11"/>
  <c r="AZ98" i="11"/>
  <c r="AY98" i="11"/>
  <c r="AW98" i="11"/>
  <c r="AV98" i="11"/>
  <c r="AU98" i="11"/>
  <c r="AS98" i="11"/>
  <c r="AR98" i="11"/>
  <c r="AQ98" i="11"/>
  <c r="AP98" i="11"/>
  <c r="AO98" i="11"/>
  <c r="AM98" i="11"/>
  <c r="AL98" i="11"/>
  <c r="AJ98" i="11"/>
  <c r="AI98" i="11"/>
  <c r="AF98" i="11"/>
  <c r="AE98" i="11"/>
  <c r="AD98" i="11"/>
  <c r="AC98" i="11"/>
  <c r="AB98" i="11"/>
  <c r="Z98" i="11"/>
  <c r="Y98" i="11"/>
  <c r="X98" i="11"/>
  <c r="U98" i="11"/>
  <c r="T98" i="11"/>
  <c r="S98" i="11"/>
  <c r="R98" i="11"/>
  <c r="Q98" i="11"/>
  <c r="P98" i="11"/>
  <c r="N98" i="11"/>
  <c r="K98" i="11"/>
  <c r="J98" i="11"/>
  <c r="I98" i="11"/>
  <c r="C98" i="11"/>
  <c r="BS97" i="11"/>
  <c r="BS161" i="11" s="1"/>
  <c r="BS182" i="11" s="1"/>
  <c r="BP97" i="11"/>
  <c r="BP161" i="11" s="1"/>
  <c r="BP182" i="11" s="1"/>
  <c r="K97" i="11"/>
  <c r="K161" i="11" s="1"/>
  <c r="K182" i="11" s="1"/>
  <c r="C97" i="11"/>
  <c r="BY96" i="11"/>
  <c r="BY160" i="11" s="1"/>
  <c r="BY181" i="11" s="1"/>
  <c r="BW96" i="11"/>
  <c r="BW160" i="11" s="1"/>
  <c r="BW181" i="11" s="1"/>
  <c r="BV96" i="11"/>
  <c r="BV160" i="11" s="1"/>
  <c r="BV181" i="11" s="1"/>
  <c r="BU96" i="11"/>
  <c r="BU160" i="11" s="1"/>
  <c r="BU181" i="11" s="1"/>
  <c r="BB96" i="11"/>
  <c r="BA96" i="11"/>
  <c r="BA160" i="11" s="1"/>
  <c r="BA181" i="11" s="1"/>
  <c r="AL96" i="11"/>
  <c r="AL160" i="11" s="1"/>
  <c r="AL181" i="11" s="1"/>
  <c r="X96" i="11"/>
  <c r="X160" i="11" s="1"/>
  <c r="X181" i="11" s="1"/>
  <c r="R96" i="11"/>
  <c r="R160" i="11" s="1"/>
  <c r="R181" i="11" s="1"/>
  <c r="P96" i="11"/>
  <c r="P160" i="11" s="1"/>
  <c r="P181" i="11" s="1"/>
  <c r="C96" i="11"/>
  <c r="CF95" i="11"/>
  <c r="CF149" i="11" s="1"/>
  <c r="BW95" i="11"/>
  <c r="BS95" i="11"/>
  <c r="BS149" i="11" s="1"/>
  <c r="BB95" i="11"/>
  <c r="BB149" i="11" s="1"/>
  <c r="BA95" i="11"/>
  <c r="BA149" i="11" s="1"/>
  <c r="AZ95" i="11"/>
  <c r="AZ149" i="11" s="1"/>
  <c r="AY95" i="11"/>
  <c r="AJ95" i="11"/>
  <c r="AJ149" i="11" s="1"/>
  <c r="AF95" i="11"/>
  <c r="AF149" i="11" s="1"/>
  <c r="AE95" i="11"/>
  <c r="AE149" i="11" s="1"/>
  <c r="AE170" i="11" s="1"/>
  <c r="AD95" i="11"/>
  <c r="AD149" i="11" s="1"/>
  <c r="AC95" i="11"/>
  <c r="AC149" i="11" s="1"/>
  <c r="AB95" i="11"/>
  <c r="AB149" i="11" s="1"/>
  <c r="Q95" i="11"/>
  <c r="Q149" i="11" s="1"/>
  <c r="Q170" i="11" s="1"/>
  <c r="K95" i="11"/>
  <c r="K149" i="11" s="1"/>
  <c r="K153" i="11" s="1"/>
  <c r="K174" i="11" s="1"/>
  <c r="J95" i="11"/>
  <c r="J149" i="11" s="1"/>
  <c r="J153" i="11" s="1"/>
  <c r="J174" i="11" s="1"/>
  <c r="C95" i="11"/>
  <c r="AM94" i="11"/>
  <c r="AM148" i="11" s="1"/>
  <c r="S94" i="11"/>
  <c r="S148" i="11" s="1"/>
  <c r="Q94" i="11"/>
  <c r="Q148" i="11" s="1"/>
  <c r="N94" i="11"/>
  <c r="N148" i="11" s="1"/>
  <c r="C94" i="11"/>
  <c r="CE93" i="11"/>
  <c r="CE147" i="11" s="1"/>
  <c r="BS93" i="11"/>
  <c r="BS147" i="11" s="1"/>
  <c r="BP93" i="11"/>
  <c r="BP147" i="11" s="1"/>
  <c r="BB93" i="11"/>
  <c r="BB147" i="11" s="1"/>
  <c r="BA93" i="11"/>
  <c r="BA147" i="11" s="1"/>
  <c r="AZ93" i="11"/>
  <c r="AZ147" i="11" s="1"/>
  <c r="AY93" i="11"/>
  <c r="AY147" i="11" s="1"/>
  <c r="AV93" i="11"/>
  <c r="AF93" i="11"/>
  <c r="AF147" i="11" s="1"/>
  <c r="AE93" i="11"/>
  <c r="AE147" i="11" s="1"/>
  <c r="AD93" i="11"/>
  <c r="AD147" i="11" s="1"/>
  <c r="AB93" i="11"/>
  <c r="AB147" i="11" s="1"/>
  <c r="Y93" i="11"/>
  <c r="Y147" i="11" s="1"/>
  <c r="U93" i="11"/>
  <c r="U147" i="11" s="1"/>
  <c r="U168" i="11" s="1"/>
  <c r="N93" i="11"/>
  <c r="N147" i="11" s="1"/>
  <c r="H93" i="11"/>
  <c r="C93" i="11"/>
  <c r="C92" i="11"/>
  <c r="C91" i="11"/>
  <c r="BP85" i="11"/>
  <c r="BO85" i="11"/>
  <c r="BO97" i="11" s="1"/>
  <c r="BO161" i="11" s="1"/>
  <c r="BO182" i="11" s="1"/>
  <c r="BD85" i="11"/>
  <c r="BD97" i="11" s="1"/>
  <c r="BD161" i="11" s="1"/>
  <c r="BD182" i="11" s="1"/>
  <c r="AZ85" i="11"/>
  <c r="AZ97" i="11" s="1"/>
  <c r="AZ161" i="11" s="1"/>
  <c r="AZ182" i="11" s="1"/>
  <c r="AY85" i="11"/>
  <c r="AY97" i="11" s="1"/>
  <c r="AV85" i="11"/>
  <c r="AV97" i="11" s="1"/>
  <c r="AV161" i="11" s="1"/>
  <c r="AV182" i="11" s="1"/>
  <c r="AE85" i="11"/>
  <c r="AE97" i="11" s="1"/>
  <c r="AE161" i="11" s="1"/>
  <c r="AE182" i="11" s="1"/>
  <c r="AD85" i="11"/>
  <c r="AD97" i="11" s="1"/>
  <c r="AD161" i="11" s="1"/>
  <c r="AD182" i="11" s="1"/>
  <c r="Y85" i="11"/>
  <c r="Y97" i="11" s="1"/>
  <c r="Y161" i="11" s="1"/>
  <c r="Y182" i="11" s="1"/>
  <c r="U85" i="11"/>
  <c r="U97" i="11" s="1"/>
  <c r="U161" i="11" s="1"/>
  <c r="U182" i="11" s="1"/>
  <c r="H85" i="11"/>
  <c r="H97" i="11" s="1"/>
  <c r="H161" i="11" s="1"/>
  <c r="CF240" i="11"/>
  <c r="CE240" i="11"/>
  <c r="CB240" i="11"/>
  <c r="BZ240" i="11"/>
  <c r="BY240" i="11"/>
  <c r="BV240" i="11"/>
  <c r="BU240" i="11"/>
  <c r="BT240" i="11"/>
  <c r="BS240" i="11"/>
  <c r="BQ240" i="11"/>
  <c r="BP240" i="11"/>
  <c r="BO240" i="11"/>
  <c r="BN240" i="11"/>
  <c r="BJ240" i="11"/>
  <c r="BI240" i="11"/>
  <c r="BG240" i="11"/>
  <c r="BF240" i="11"/>
  <c r="BE240" i="11"/>
  <c r="BD240" i="11"/>
  <c r="BB240" i="11"/>
  <c r="AY240" i="11"/>
  <c r="AW240" i="11"/>
  <c r="AV240" i="11"/>
  <c r="AU240" i="11"/>
  <c r="AS240" i="11"/>
  <c r="AQ240" i="11"/>
  <c r="AP240" i="11"/>
  <c r="AO240" i="11"/>
  <c r="AM240" i="11"/>
  <c r="AL240" i="11"/>
  <c r="AJ240" i="11"/>
  <c r="AI240" i="11"/>
  <c r="AF240" i="11"/>
  <c r="AE240" i="11"/>
  <c r="AD240" i="11"/>
  <c r="AC240" i="11"/>
  <c r="AB240" i="11"/>
  <c r="Z240" i="11"/>
  <c r="Y240" i="11"/>
  <c r="X240" i="11"/>
  <c r="U240" i="11"/>
  <c r="T240" i="11"/>
  <c r="S240" i="11"/>
  <c r="R240" i="11"/>
  <c r="Q240" i="11"/>
  <c r="P240" i="11"/>
  <c r="N240" i="11"/>
  <c r="K240" i="11"/>
  <c r="J240" i="11"/>
  <c r="I240" i="11"/>
  <c r="H240" i="11"/>
  <c r="BY83" i="11"/>
  <c r="BW83" i="11"/>
  <c r="BV83" i="11"/>
  <c r="BU83" i="11"/>
  <c r="BG83" i="11"/>
  <c r="BG96" i="11" s="1"/>
  <c r="BG160" i="11" s="1"/>
  <c r="BG181" i="11" s="1"/>
  <c r="BE83" i="11"/>
  <c r="BE96" i="11" s="1"/>
  <c r="BE160" i="11" s="1"/>
  <c r="BE181" i="11" s="1"/>
  <c r="BD83" i="11"/>
  <c r="BD96" i="11" s="1"/>
  <c r="BD160" i="11" s="1"/>
  <c r="BD181" i="11" s="1"/>
  <c r="BB83" i="11"/>
  <c r="BA83" i="11"/>
  <c r="AS83" i="11"/>
  <c r="AS96" i="11" s="1"/>
  <c r="AS160" i="11" s="1"/>
  <c r="AS181" i="11" s="1"/>
  <c r="AM83" i="11"/>
  <c r="AM96" i="11" s="1"/>
  <c r="AJ83" i="11"/>
  <c r="AJ96" i="11" s="1"/>
  <c r="AJ160" i="11" s="1"/>
  <c r="AJ181" i="11" s="1"/>
  <c r="AI83" i="11"/>
  <c r="AI96" i="11" s="1"/>
  <c r="AI160" i="11" s="1"/>
  <c r="AI181" i="11" s="1"/>
  <c r="AF83" i="11"/>
  <c r="AF96" i="11" s="1"/>
  <c r="AF160" i="11" s="1"/>
  <c r="AF181" i="11" s="1"/>
  <c r="R83" i="11"/>
  <c r="P83" i="11"/>
  <c r="N83" i="11"/>
  <c r="N96" i="11" s="1"/>
  <c r="K83" i="11"/>
  <c r="K96" i="11" s="1"/>
  <c r="K160" i="11" s="1"/>
  <c r="K181" i="11" s="1"/>
  <c r="J83" i="11"/>
  <c r="J96" i="11" s="1"/>
  <c r="J160" i="11" s="1"/>
  <c r="J181" i="11" s="1"/>
  <c r="CF83" i="11"/>
  <c r="CF96" i="11" s="1"/>
  <c r="CF160" i="11" s="1"/>
  <c r="CF181" i="11" s="1"/>
  <c r="BZ83" i="11"/>
  <c r="BZ96" i="11" s="1"/>
  <c r="BZ160" i="11" s="1"/>
  <c r="BZ181" i="11" s="1"/>
  <c r="BP83" i="11"/>
  <c r="BP96" i="11" s="1"/>
  <c r="BP160" i="11" s="1"/>
  <c r="BP181" i="11" s="1"/>
  <c r="BN83" i="11"/>
  <c r="BN96" i="11" s="1"/>
  <c r="BN160" i="11" s="1"/>
  <c r="BN181" i="11" s="1"/>
  <c r="BJ83" i="11"/>
  <c r="BJ96" i="11" s="1"/>
  <c r="BJ160" i="11" s="1"/>
  <c r="BJ181" i="11" s="1"/>
  <c r="BF83" i="11"/>
  <c r="BF96" i="11" s="1"/>
  <c r="BF160" i="11" s="1"/>
  <c r="BF181" i="11" s="1"/>
  <c r="AV83" i="11"/>
  <c r="AV96" i="11" s="1"/>
  <c r="AV160" i="11" s="1"/>
  <c r="AV181" i="11" s="1"/>
  <c r="AQ83" i="11"/>
  <c r="AQ96" i="11" s="1"/>
  <c r="AQ160" i="11" s="1"/>
  <c r="AQ181" i="11" s="1"/>
  <c r="AL83" i="11"/>
  <c r="AB83" i="11"/>
  <c r="AB96" i="11" s="1"/>
  <c r="AB160" i="11" s="1"/>
  <c r="AB181" i="11" s="1"/>
  <c r="Y83" i="11"/>
  <c r="Y96" i="11" s="1"/>
  <c r="Y160" i="11" s="1"/>
  <c r="Y181" i="11" s="1"/>
  <c r="X83" i="11"/>
  <c r="S83" i="11"/>
  <c r="S96" i="11" s="1"/>
  <c r="S160" i="11" s="1"/>
  <c r="S181" i="11" s="1"/>
  <c r="Q83" i="11"/>
  <c r="Q96" i="11" s="1"/>
  <c r="Q160" i="11" s="1"/>
  <c r="Q181" i="11" s="1"/>
  <c r="H83" i="11"/>
  <c r="H96" i="11" s="1"/>
  <c r="H160" i="11" s="1"/>
  <c r="H181" i="11" s="1"/>
  <c r="CE81" i="11"/>
  <c r="BZ81" i="11"/>
  <c r="BY81" i="11"/>
  <c r="BW81" i="11"/>
  <c r="BF81" i="11"/>
  <c r="BE81" i="11"/>
  <c r="BD81" i="11"/>
  <c r="BA81" i="11"/>
  <c r="AZ81" i="11"/>
  <c r="AW81" i="11"/>
  <c r="AO81" i="11"/>
  <c r="AM81" i="11"/>
  <c r="AL81" i="11"/>
  <c r="AJ81" i="11"/>
  <c r="R81" i="11"/>
  <c r="Q81" i="11"/>
  <c r="N81" i="11"/>
  <c r="K81" i="11"/>
  <c r="I81" i="11"/>
  <c r="H81" i="11"/>
  <c r="CF236" i="11"/>
  <c r="CE236" i="11"/>
  <c r="CB236" i="11"/>
  <c r="BW236" i="11"/>
  <c r="BV236" i="11"/>
  <c r="BU236" i="11"/>
  <c r="BT236" i="11"/>
  <c r="BS236" i="11"/>
  <c r="BQ236" i="11"/>
  <c r="BP236" i="11"/>
  <c r="BO236" i="11"/>
  <c r="BN236" i="11"/>
  <c r="BJ236" i="11"/>
  <c r="BI236" i="11"/>
  <c r="BF236" i="11"/>
  <c r="BB236" i="11"/>
  <c r="BA236" i="11"/>
  <c r="AZ236" i="11"/>
  <c r="AY236" i="11"/>
  <c r="AW236" i="11"/>
  <c r="AV236" i="11"/>
  <c r="AU236" i="11"/>
  <c r="AS236" i="11"/>
  <c r="AQ236" i="11"/>
  <c r="AP236" i="11"/>
  <c r="AO236" i="11"/>
  <c r="AM236" i="11"/>
  <c r="AL236" i="11"/>
  <c r="AJ236" i="11"/>
  <c r="AI236" i="11"/>
  <c r="AE236" i="11"/>
  <c r="AD236" i="11"/>
  <c r="AC236" i="11"/>
  <c r="AB236" i="11"/>
  <c r="Z236" i="11"/>
  <c r="Y236" i="11"/>
  <c r="X236" i="11"/>
  <c r="S81" i="11"/>
  <c r="R236" i="11"/>
  <c r="Q236" i="11"/>
  <c r="P236" i="11"/>
  <c r="N236" i="11"/>
  <c r="K236" i="11"/>
  <c r="J236" i="11"/>
  <c r="I236" i="11"/>
  <c r="H236" i="11"/>
  <c r="CE234" i="11"/>
  <c r="CB234" i="11"/>
  <c r="BZ234" i="11"/>
  <c r="BY234" i="11"/>
  <c r="BW234" i="11"/>
  <c r="BV234" i="11"/>
  <c r="BU234" i="11"/>
  <c r="BT234" i="11"/>
  <c r="BP81" i="11"/>
  <c r="BN234" i="11"/>
  <c r="BF234" i="11"/>
  <c r="BD234" i="11"/>
  <c r="BB234" i="11"/>
  <c r="BA234" i="11"/>
  <c r="AW234" i="11"/>
  <c r="AO234" i="11"/>
  <c r="AM234" i="11"/>
  <c r="AL234" i="11"/>
  <c r="AJ234" i="11"/>
  <c r="AF234" i="11"/>
  <c r="S234" i="11"/>
  <c r="R234" i="11"/>
  <c r="Q234" i="11"/>
  <c r="K234" i="11"/>
  <c r="J234" i="11"/>
  <c r="I234" i="11"/>
  <c r="H234" i="11"/>
  <c r="BE75" i="11"/>
  <c r="BA75" i="11"/>
  <c r="AY75" i="11"/>
  <c r="AS73" i="11"/>
  <c r="AS75" i="11" s="1"/>
  <c r="AO73" i="11"/>
  <c r="AI73" i="11"/>
  <c r="H73" i="11"/>
  <c r="H75" i="11" s="1"/>
  <c r="CF72" i="11"/>
  <c r="CE72" i="11"/>
  <c r="CB72" i="11"/>
  <c r="BZ72" i="11"/>
  <c r="BY72" i="11"/>
  <c r="BV72" i="11"/>
  <c r="BP72" i="11"/>
  <c r="BG72" i="11"/>
  <c r="BF72" i="11"/>
  <c r="BE72" i="11"/>
  <c r="BD72" i="11"/>
  <c r="BD73" i="11" s="1"/>
  <c r="BA72" i="11"/>
  <c r="AY72" i="11"/>
  <c r="AV72" i="11"/>
  <c r="AS72" i="11"/>
  <c r="AQ72" i="11"/>
  <c r="AO72" i="11"/>
  <c r="AI72" i="11"/>
  <c r="AE72" i="11"/>
  <c r="AC72" i="11"/>
  <c r="Y72" i="11"/>
  <c r="X72" i="11"/>
  <c r="U72" i="11"/>
  <c r="T72" i="11"/>
  <c r="S72" i="11"/>
  <c r="R72" i="11"/>
  <c r="P72" i="11"/>
  <c r="CB71" i="11"/>
  <c r="BZ71" i="11"/>
  <c r="BY71" i="11"/>
  <c r="BW71" i="11"/>
  <c r="BV71" i="11"/>
  <c r="BU71" i="11"/>
  <c r="BT71" i="11"/>
  <c r="BS71" i="11"/>
  <c r="BQ71" i="11"/>
  <c r="BI71" i="11"/>
  <c r="BD71" i="11"/>
  <c r="BB71" i="11"/>
  <c r="BA71" i="11"/>
  <c r="BA73" i="11" s="1"/>
  <c r="AZ71" i="11"/>
  <c r="AY71" i="11"/>
  <c r="AY73" i="11" s="1"/>
  <c r="AW71" i="11"/>
  <c r="AV71" i="11"/>
  <c r="AV73" i="11" s="1"/>
  <c r="AV75" i="11" s="1"/>
  <c r="AS71" i="11"/>
  <c r="AO71" i="11"/>
  <c r="AL71" i="11"/>
  <c r="AI71" i="11"/>
  <c r="AD71" i="11"/>
  <c r="AC71" i="11"/>
  <c r="AC73" i="11" s="1"/>
  <c r="AB71" i="11"/>
  <c r="Z71" i="11"/>
  <c r="U71" i="11"/>
  <c r="S71" i="11"/>
  <c r="Q71" i="11"/>
  <c r="P71" i="11"/>
  <c r="P73" i="11" s="1"/>
  <c r="N71" i="11"/>
  <c r="K71" i="11"/>
  <c r="I71" i="11"/>
  <c r="BE71" i="11"/>
  <c r="BE73" i="11" s="1"/>
  <c r="BV69" i="11"/>
  <c r="AW69" i="11"/>
  <c r="AU69" i="11"/>
  <c r="AS69" i="11"/>
  <c r="AQ69" i="11"/>
  <c r="AM69" i="11"/>
  <c r="X69" i="11"/>
  <c r="CF68" i="11"/>
  <c r="BZ68" i="11"/>
  <c r="BV68" i="11"/>
  <c r="BV94" i="11" s="1"/>
  <c r="BU68" i="11"/>
  <c r="BU69" i="11" s="1"/>
  <c r="BT68" i="11"/>
  <c r="BQ68" i="11"/>
  <c r="BJ68" i="11"/>
  <c r="BF68" i="11"/>
  <c r="BD68" i="11"/>
  <c r="AO68" i="11"/>
  <c r="AM68" i="11"/>
  <c r="AJ68" i="11"/>
  <c r="AI68" i="11"/>
  <c r="AI94" i="11" s="1"/>
  <c r="AI148" i="11" s="1"/>
  <c r="AF68" i="11"/>
  <c r="AF69" i="11" s="1"/>
  <c r="X68" i="11"/>
  <c r="X94" i="11" s="1"/>
  <c r="X148" i="11" s="1"/>
  <c r="S68" i="11"/>
  <c r="S69" i="11" s="1"/>
  <c r="Q68" i="11"/>
  <c r="Q69" i="11" s="1"/>
  <c r="P68" i="11"/>
  <c r="I68" i="11"/>
  <c r="BW68" i="11"/>
  <c r="BO68" i="11"/>
  <c r="BO69" i="11" s="1"/>
  <c r="BA68" i="11"/>
  <c r="AZ68" i="11"/>
  <c r="AW68" i="11"/>
  <c r="AW94" i="11" s="1"/>
  <c r="AW148" i="11" s="1"/>
  <c r="AU68" i="11"/>
  <c r="AU94" i="11" s="1"/>
  <c r="AU148" i="11" s="1"/>
  <c r="AS68" i="11"/>
  <c r="AS94" i="11" s="1"/>
  <c r="AS148" i="11" s="1"/>
  <c r="AE68" i="11"/>
  <c r="AC68" i="11"/>
  <c r="Z68" i="11"/>
  <c r="N68" i="11"/>
  <c r="N69" i="11" s="1"/>
  <c r="K68" i="11"/>
  <c r="H68" i="11"/>
  <c r="CF66" i="11"/>
  <c r="BQ66" i="11"/>
  <c r="BO66" i="11"/>
  <c r="BJ66" i="11"/>
  <c r="BE66" i="11"/>
  <c r="BD66" i="11"/>
  <c r="AW66" i="11"/>
  <c r="AU66" i="11"/>
  <c r="AS66" i="11"/>
  <c r="AQ66" i="11"/>
  <c r="AO66" i="11"/>
  <c r="AM66" i="11"/>
  <c r="AJ66" i="11"/>
  <c r="AC66" i="11"/>
  <c r="Z66" i="11"/>
  <c r="S66" i="11"/>
  <c r="R66" i="11"/>
  <c r="P66" i="11"/>
  <c r="N66" i="11"/>
  <c r="J66" i="11"/>
  <c r="I66" i="11"/>
  <c r="H66" i="11"/>
  <c r="AI66" i="11"/>
  <c r="AF66" i="11"/>
  <c r="X66" i="11"/>
  <c r="CE66" i="11"/>
  <c r="BZ66" i="11"/>
  <c r="BY66" i="11"/>
  <c r="BW66" i="11"/>
  <c r="BT66" i="11"/>
  <c r="BP66" i="11"/>
  <c r="BB68" i="11"/>
  <c r="AZ66" i="11"/>
  <c r="AQ68" i="11"/>
  <c r="AQ94" i="11" s="1"/>
  <c r="AQ148" i="11" s="1"/>
  <c r="AL66" i="11"/>
  <c r="AE66" i="11"/>
  <c r="U66" i="11"/>
  <c r="Q66" i="11"/>
  <c r="K66" i="11"/>
  <c r="J68" i="11"/>
  <c r="J69" i="11" s="1"/>
  <c r="CE63" i="11"/>
  <c r="CB63" i="11"/>
  <c r="BY63" i="11"/>
  <c r="BW63" i="11"/>
  <c r="BV63" i="11"/>
  <c r="BD63" i="11"/>
  <c r="BB63" i="11"/>
  <c r="BA63" i="11"/>
  <c r="AY63" i="11"/>
  <c r="AM63" i="11"/>
  <c r="AL63" i="11"/>
  <c r="AI63" i="11"/>
  <c r="AF63" i="11"/>
  <c r="AE63" i="11"/>
  <c r="AD63" i="11"/>
  <c r="AB63" i="11"/>
  <c r="P63" i="11"/>
  <c r="N63" i="11"/>
  <c r="K63" i="11"/>
  <c r="H63" i="11"/>
  <c r="BT63" i="11"/>
  <c r="BS63" i="11"/>
  <c r="AZ63" i="11"/>
  <c r="AJ63" i="11"/>
  <c r="Q63" i="11"/>
  <c r="J63" i="11"/>
  <c r="I63" i="11"/>
  <c r="CE95" i="11"/>
  <c r="CE149" i="11" s="1"/>
  <c r="CB95" i="11"/>
  <c r="BY95" i="11"/>
  <c r="BY149" i="11" s="1"/>
  <c r="BY170" i="11" s="1"/>
  <c r="BV95" i="11"/>
  <c r="BV149" i="11" s="1"/>
  <c r="BU63" i="11"/>
  <c r="BT95" i="11"/>
  <c r="BO95" i="11"/>
  <c r="BO149" i="11" s="1"/>
  <c r="BG95" i="11"/>
  <c r="BG149" i="11" s="1"/>
  <c r="BD95" i="11"/>
  <c r="AM95" i="11"/>
  <c r="AM149" i="11" s="1"/>
  <c r="AL95" i="11"/>
  <c r="AL149" i="11" s="1"/>
  <c r="AI95" i="11"/>
  <c r="AI149" i="11" s="1"/>
  <c r="AI170" i="11" s="1"/>
  <c r="AC63" i="11"/>
  <c r="P95" i="11"/>
  <c r="P149" i="11" s="1"/>
  <c r="P170" i="11" s="1"/>
  <c r="N95" i="11"/>
  <c r="N149" i="11" s="1"/>
  <c r="N170" i="11" s="1"/>
  <c r="I95" i="11"/>
  <c r="I149" i="11" s="1"/>
  <c r="H95" i="11"/>
  <c r="H149" i="11" s="1"/>
  <c r="H153" i="11" s="1"/>
  <c r="BW60" i="11"/>
  <c r="BV60" i="11"/>
  <c r="BS60" i="11"/>
  <c r="BD60" i="11"/>
  <c r="BB60" i="11"/>
  <c r="AY60" i="11"/>
  <c r="AJ60" i="11"/>
  <c r="AI60" i="11"/>
  <c r="AE60" i="11"/>
  <c r="AD60" i="11"/>
  <c r="Q60" i="11"/>
  <c r="P60" i="11"/>
  <c r="J60" i="11"/>
  <c r="I60" i="11"/>
  <c r="CF235" i="11"/>
  <c r="CB235" i="11"/>
  <c r="BZ235" i="11"/>
  <c r="BY235" i="11"/>
  <c r="BW235" i="11"/>
  <c r="BV235" i="11"/>
  <c r="BU235" i="11"/>
  <c r="BT235" i="11"/>
  <c r="BS235" i="11"/>
  <c r="BQ235" i="11"/>
  <c r="BO235" i="11"/>
  <c r="BN235" i="11"/>
  <c r="BJ235" i="11"/>
  <c r="BG235" i="11"/>
  <c r="BF235" i="11"/>
  <c r="BE235" i="11"/>
  <c r="BD235" i="11"/>
  <c r="BB235" i="11"/>
  <c r="BA235" i="11"/>
  <c r="AZ235" i="11"/>
  <c r="AY235" i="11"/>
  <c r="AW235" i="11"/>
  <c r="AU235" i="11"/>
  <c r="AS235" i="11"/>
  <c r="AQ235" i="11"/>
  <c r="AO235" i="11"/>
  <c r="AM235" i="11"/>
  <c r="AL235" i="11"/>
  <c r="AJ235" i="11"/>
  <c r="AI235" i="11"/>
  <c r="AF235" i="11"/>
  <c r="AE235" i="11"/>
  <c r="AC235" i="11"/>
  <c r="Z235" i="11"/>
  <c r="Y235" i="11"/>
  <c r="X235" i="11"/>
  <c r="T235" i="11"/>
  <c r="Q235" i="11"/>
  <c r="P235" i="11"/>
  <c r="N235" i="11"/>
  <c r="K235" i="11"/>
  <c r="J235" i="11"/>
  <c r="I235" i="11"/>
  <c r="CE233" i="11"/>
  <c r="BV93" i="11"/>
  <c r="BV147" i="11" s="1"/>
  <c r="BU93" i="11"/>
  <c r="BT233" i="11"/>
  <c r="BS85" i="11"/>
  <c r="BJ85" i="11"/>
  <c r="BJ97" i="11" s="1"/>
  <c r="BJ161" i="11" s="1"/>
  <c r="BJ182" i="11" s="1"/>
  <c r="BI233" i="11"/>
  <c r="AZ233" i="11"/>
  <c r="AY233" i="11"/>
  <c r="AV233" i="11"/>
  <c r="AI93" i="11"/>
  <c r="AI147" i="11" s="1"/>
  <c r="AE233" i="11"/>
  <c r="AD233" i="11"/>
  <c r="AC233" i="11"/>
  <c r="AB233" i="11"/>
  <c r="U233" i="11"/>
  <c r="K85" i="11"/>
  <c r="J85" i="11"/>
  <c r="J97" i="11" s="1"/>
  <c r="J161" i="11" s="1"/>
  <c r="J182" i="11" s="1"/>
  <c r="BG250" i="11"/>
  <c r="AM250" i="11"/>
  <c r="AL250" i="11"/>
  <c r="U251" i="11"/>
  <c r="T251" i="11"/>
  <c r="R251" i="11"/>
  <c r="Q250" i="11"/>
  <c r="AY42" i="11"/>
  <c r="CF41" i="11"/>
  <c r="CF42" i="11" s="1"/>
  <c r="CB41" i="11"/>
  <c r="CB42" i="11" s="1"/>
  <c r="AY41" i="11"/>
  <c r="AV41" i="11"/>
  <c r="AV42" i="11" s="1"/>
  <c r="AL41" i="11"/>
  <c r="AJ41" i="11"/>
  <c r="AJ42" i="11" s="1"/>
  <c r="H41" i="11"/>
  <c r="F39" i="11"/>
  <c r="S37" i="11"/>
  <c r="S40" i="11" s="1"/>
  <c r="BU36" i="11"/>
  <c r="BU248" i="11" s="1"/>
  <c r="BT36" i="11"/>
  <c r="BT248" i="11" s="1"/>
  <c r="BS36" i="11"/>
  <c r="BS248" i="11" s="1"/>
  <c r="BQ36" i="11"/>
  <c r="BQ248" i="11" s="1"/>
  <c r="BP36" i="11"/>
  <c r="BP248" i="11" s="1"/>
  <c r="BN36" i="11"/>
  <c r="BN248" i="11" s="1"/>
  <c r="BB36" i="11"/>
  <c r="BB248" i="11" s="1"/>
  <c r="BA36" i="11"/>
  <c r="BA248" i="11" s="1"/>
  <c r="AZ36" i="11"/>
  <c r="AZ248" i="11" s="1"/>
  <c r="AY36" i="11"/>
  <c r="AY248" i="11" s="1"/>
  <c r="AF36" i="11"/>
  <c r="AF248" i="11" s="1"/>
  <c r="AE36" i="11"/>
  <c r="AE248" i="11" s="1"/>
  <c r="AD36" i="11"/>
  <c r="AD248" i="11" s="1"/>
  <c r="AC36" i="11"/>
  <c r="AC248" i="11" s="1"/>
  <c r="Y36" i="11"/>
  <c r="Y248" i="11" s="1"/>
  <c r="X36" i="11"/>
  <c r="X248" i="11" s="1"/>
  <c r="K36" i="11"/>
  <c r="K248" i="11" s="1"/>
  <c r="J36" i="11"/>
  <c r="J248" i="11" s="1"/>
  <c r="H36" i="11"/>
  <c r="H248" i="11" s="1"/>
  <c r="CB36" i="11"/>
  <c r="CB248" i="11" s="1"/>
  <c r="BG36" i="11"/>
  <c r="BG248" i="11" s="1"/>
  <c r="AW36" i="11"/>
  <c r="AW248" i="11" s="1"/>
  <c r="AO36" i="11"/>
  <c r="AO248" i="11" s="1"/>
  <c r="T36" i="11"/>
  <c r="T248" i="11" s="1"/>
  <c r="N36" i="11"/>
  <c r="N248" i="11" s="1"/>
  <c r="I36" i="11"/>
  <c r="I248" i="11" s="1"/>
  <c r="CF36" i="11"/>
  <c r="CF248" i="11" s="1"/>
  <c r="CE36" i="11"/>
  <c r="CE248" i="11" s="1"/>
  <c r="BW36" i="11"/>
  <c r="BW248" i="11" s="1"/>
  <c r="BV36" i="11"/>
  <c r="BV248" i="11" s="1"/>
  <c r="BO36" i="11"/>
  <c r="BO248" i="11" s="1"/>
  <c r="BJ36" i="11"/>
  <c r="BJ248" i="11" s="1"/>
  <c r="BI36" i="11"/>
  <c r="BI248" i="11" s="1"/>
  <c r="BD36" i="11"/>
  <c r="BD248" i="11" s="1"/>
  <c r="AU36" i="11"/>
  <c r="AU248" i="11" s="1"/>
  <c r="AQ36" i="11"/>
  <c r="AQ248" i="11" s="1"/>
  <c r="AP36" i="11"/>
  <c r="AP248" i="11" s="1"/>
  <c r="AJ36" i="11"/>
  <c r="AJ248" i="11" s="1"/>
  <c r="AI36" i="11"/>
  <c r="AI248" i="11" s="1"/>
  <c r="Z36" i="11"/>
  <c r="Z248" i="11" s="1"/>
  <c r="U36" i="11"/>
  <c r="U248" i="11" s="1"/>
  <c r="Q36" i="11"/>
  <c r="Q248" i="11" s="1"/>
  <c r="P36" i="11"/>
  <c r="P248" i="11" s="1"/>
  <c r="U37" i="11"/>
  <c r="U40" i="11" s="1"/>
  <c r="CF246" i="11"/>
  <c r="CE246" i="11"/>
  <c r="CB246" i="11"/>
  <c r="BZ246" i="11"/>
  <c r="BY246" i="11"/>
  <c r="BW246" i="11"/>
  <c r="BV246" i="11"/>
  <c r="BU246" i="11"/>
  <c r="BT246" i="11"/>
  <c r="BS246" i="11"/>
  <c r="BQ246" i="11"/>
  <c r="BP246" i="11"/>
  <c r="BO246" i="11"/>
  <c r="BN246" i="11"/>
  <c r="BJ246" i="11"/>
  <c r="BI246" i="11"/>
  <c r="BG246" i="11"/>
  <c r="BF246" i="11"/>
  <c r="BE246" i="11"/>
  <c r="BD246" i="11"/>
  <c r="BB246" i="11"/>
  <c r="BA246" i="11"/>
  <c r="AZ246" i="11"/>
  <c r="AY246" i="11"/>
  <c r="AW246" i="11"/>
  <c r="AV246" i="11"/>
  <c r="AU246" i="11"/>
  <c r="AS246" i="11"/>
  <c r="AQ246" i="11"/>
  <c r="AP246" i="11"/>
  <c r="AO246" i="11"/>
  <c r="AM246" i="11"/>
  <c r="AL246" i="11"/>
  <c r="AJ246" i="11"/>
  <c r="AI246" i="11"/>
  <c r="AF246" i="11"/>
  <c r="AE246" i="11"/>
  <c r="AD246" i="11"/>
  <c r="AC246" i="11"/>
  <c r="AB246" i="11"/>
  <c r="Z246" i="11"/>
  <c r="Y246" i="11"/>
  <c r="X246" i="11"/>
  <c r="U246" i="11"/>
  <c r="T246" i="11"/>
  <c r="S246" i="11"/>
  <c r="R246" i="11"/>
  <c r="Q246" i="11"/>
  <c r="N246" i="11"/>
  <c r="I246" i="11"/>
  <c r="H246" i="11"/>
  <c r="BN11" i="11"/>
  <c r="BD11" i="11"/>
  <c r="AO11" i="11"/>
  <c r="AJ11" i="11"/>
  <c r="BZ11" i="11"/>
  <c r="BY11" i="11"/>
  <c r="BF11" i="11"/>
  <c r="BE11" i="11"/>
  <c r="AL11" i="11"/>
  <c r="BW11" i="11"/>
  <c r="BV11" i="11"/>
  <c r="Q11" i="11"/>
  <c r="P11" i="11"/>
  <c r="BU11" i="11"/>
  <c r="AZ11" i="11"/>
  <c r="AF11" i="11"/>
  <c r="N11" i="11"/>
  <c r="N30" i="11" s="1"/>
  <c r="BS11" i="11"/>
  <c r="BQ11" i="11"/>
  <c r="AY11" i="11"/>
  <c r="AY30" i="11" s="1"/>
  <c r="AW11" i="11"/>
  <c r="AD11" i="11"/>
  <c r="AC11" i="11"/>
  <c r="BO11" i="11"/>
  <c r="AM11" i="11"/>
  <c r="K11" i="11"/>
  <c r="J11" i="11"/>
  <c r="I11" i="11"/>
  <c r="I30" i="11" s="1"/>
  <c r="BV247" i="11" l="1"/>
  <c r="BV30" i="11"/>
  <c r="AL247" i="11"/>
  <c r="AL30" i="11"/>
  <c r="AO247" i="11"/>
  <c r="AO30" i="11"/>
  <c r="BU247" i="11"/>
  <c r="BU30" i="11"/>
  <c r="BW247" i="11"/>
  <c r="BW30" i="11"/>
  <c r="BF45" i="11"/>
  <c r="AQ169" i="11"/>
  <c r="AQ152" i="11"/>
  <c r="AQ173" i="11" s="1"/>
  <c r="AW247" i="11"/>
  <c r="BN247" i="11"/>
  <c r="BN30" i="11"/>
  <c r="BE233" i="11"/>
  <c r="BE60" i="11"/>
  <c r="BE93" i="11"/>
  <c r="BE147" i="11" s="1"/>
  <c r="BE85" i="11"/>
  <c r="BE97" i="11" s="1"/>
  <c r="BE161" i="11" s="1"/>
  <c r="BE182" i="11" s="1"/>
  <c r="AM233" i="11"/>
  <c r="AM85" i="11"/>
  <c r="AM97" i="11" s="1"/>
  <c r="AM161" i="11" s="1"/>
  <c r="AM182" i="11" s="1"/>
  <c r="AM93" i="11"/>
  <c r="AM147" i="11" s="1"/>
  <c r="AM60" i="11"/>
  <c r="AP235" i="11"/>
  <c r="AP60" i="11"/>
  <c r="K40" i="11"/>
  <c r="AO233" i="11"/>
  <c r="AO93" i="11"/>
  <c r="AO147" i="11" s="1"/>
  <c r="AO85" i="11"/>
  <c r="AO97" i="11" s="1"/>
  <c r="AO161" i="11" s="1"/>
  <c r="AO182" i="11" s="1"/>
  <c r="CB60" i="11"/>
  <c r="X11" i="11"/>
  <c r="BS247" i="11"/>
  <c r="BS30" i="11"/>
  <c r="BF247" i="11"/>
  <c r="BF30" i="11"/>
  <c r="AP11" i="11"/>
  <c r="AS11" i="11"/>
  <c r="BQ250" i="11"/>
  <c r="BQ254" i="11" s="1"/>
  <c r="BQ251" i="11"/>
  <c r="Z11" i="11"/>
  <c r="AU11" i="11"/>
  <c r="AL42" i="11"/>
  <c r="AL45" i="11"/>
  <c r="J250" i="11"/>
  <c r="J254" i="11" s="1"/>
  <c r="J251" i="11"/>
  <c r="AW30" i="11"/>
  <c r="BY40" i="11"/>
  <c r="BQ69" i="11"/>
  <c r="BQ94" i="11"/>
  <c r="BQ148" i="11" s="1"/>
  <c r="AC170" i="11"/>
  <c r="AC153" i="11"/>
  <c r="AC174" i="11" s="1"/>
  <c r="J247" i="11"/>
  <c r="BZ233" i="11"/>
  <c r="BZ93" i="11"/>
  <c r="BZ147" i="11" s="1"/>
  <c r="BZ60" i="11"/>
  <c r="BZ85" i="11"/>
  <c r="BZ97" i="11" s="1"/>
  <c r="BZ161" i="11" s="1"/>
  <c r="BZ182" i="11" s="1"/>
  <c r="CE235" i="11"/>
  <c r="CE60" i="11"/>
  <c r="AM247" i="11"/>
  <c r="AM30" i="11"/>
  <c r="BO247" i="11"/>
  <c r="BO30" i="11"/>
  <c r="AZ247" i="11"/>
  <c r="AZ30" i="11"/>
  <c r="BE247" i="11"/>
  <c r="BE30" i="11"/>
  <c r="BG11" i="11"/>
  <c r="CF11" i="11"/>
  <c r="CB45" i="11"/>
  <c r="AD247" i="11"/>
  <c r="AD30" i="11"/>
  <c r="Q247" i="11"/>
  <c r="Q30" i="11"/>
  <c r="U11" i="11"/>
  <c r="Y11" i="11"/>
  <c r="AC250" i="11"/>
  <c r="AC254" i="11" s="1"/>
  <c r="AC251" i="11"/>
  <c r="AB45" i="11"/>
  <c r="H94" i="11"/>
  <c r="H148" i="11" s="1"/>
  <c r="H69" i="11"/>
  <c r="R233" i="11"/>
  <c r="R93" i="11"/>
  <c r="R147" i="11" s="1"/>
  <c r="R60" i="11"/>
  <c r="R85" i="11"/>
  <c r="R97" i="11" s="1"/>
  <c r="R161" i="11" s="1"/>
  <c r="R182" i="11" s="1"/>
  <c r="BY233" i="11"/>
  <c r="BY85" i="11"/>
  <c r="BY97" i="11" s="1"/>
  <c r="BY161" i="11" s="1"/>
  <c r="BY182" i="11" s="1"/>
  <c r="BY93" i="11"/>
  <c r="BY147" i="11" s="1"/>
  <c r="BY60" i="11"/>
  <c r="AJ247" i="11"/>
  <c r="AJ30" i="11"/>
  <c r="S233" i="11"/>
  <c r="S85" i="11"/>
  <c r="S97" i="11" s="1"/>
  <c r="S161" i="11" s="1"/>
  <c r="S182" i="11" s="1"/>
  <c r="S93" i="11"/>
  <c r="S147" i="11" s="1"/>
  <c r="S60" i="11"/>
  <c r="U235" i="11"/>
  <c r="U60" i="11"/>
  <c r="BI235" i="11"/>
  <c r="BI60" i="11"/>
  <c r="K247" i="11"/>
  <c r="K30" i="11"/>
  <c r="BI68" i="11"/>
  <c r="BI66" i="11"/>
  <c r="BS153" i="11"/>
  <c r="BS174" i="11" s="1"/>
  <c r="BS170" i="11"/>
  <c r="AC247" i="11"/>
  <c r="AC30" i="11"/>
  <c r="P247" i="11"/>
  <c r="P30" i="11"/>
  <c r="T11" i="11"/>
  <c r="AQ11" i="11"/>
  <c r="J30" i="11"/>
  <c r="N247" i="11"/>
  <c r="CE11" i="11"/>
  <c r="AW250" i="11"/>
  <c r="AW254" i="11" s="1"/>
  <c r="AW251" i="11"/>
  <c r="BT94" i="11"/>
  <c r="BT148" i="11" s="1"/>
  <c r="BT69" i="11"/>
  <c r="AY247" i="11"/>
  <c r="AI11" i="11"/>
  <c r="N169" i="11"/>
  <c r="N159" i="11"/>
  <c r="N180" i="11" s="1"/>
  <c r="N152" i="11"/>
  <c r="N173" i="11" s="1"/>
  <c r="I247" i="11"/>
  <c r="AL233" i="11"/>
  <c r="AL85" i="11"/>
  <c r="AL97" i="11" s="1"/>
  <c r="AL161" i="11" s="1"/>
  <c r="AL182" i="11" s="1"/>
  <c r="AL93" i="11"/>
  <c r="AL147" i="11" s="1"/>
  <c r="AL60" i="11"/>
  <c r="BD247" i="11"/>
  <c r="BD30" i="11"/>
  <c r="Q45" i="11"/>
  <c r="BF233" i="11"/>
  <c r="BF85" i="11"/>
  <c r="BF97" i="11" s="1"/>
  <c r="BF161" i="11" s="1"/>
  <c r="BF182" i="11" s="1"/>
  <c r="BF60" i="11"/>
  <c r="BF93" i="11"/>
  <c r="BF147" i="11" s="1"/>
  <c r="AF158" i="11"/>
  <c r="AF179" i="11" s="1"/>
  <c r="AF151" i="11"/>
  <c r="AF172" i="11" s="1"/>
  <c r="AF168" i="11"/>
  <c r="T233" i="11"/>
  <c r="T93" i="11"/>
  <c r="T147" i="11" s="1"/>
  <c r="T60" i="11"/>
  <c r="T85" i="11"/>
  <c r="T97" i="11" s="1"/>
  <c r="T161" i="11" s="1"/>
  <c r="T182" i="11" s="1"/>
  <c r="AP66" i="11"/>
  <c r="AP68" i="11"/>
  <c r="BQ247" i="11"/>
  <c r="BQ30" i="11"/>
  <c r="BY247" i="11"/>
  <c r="BY30" i="11"/>
  <c r="CB11" i="11"/>
  <c r="BJ11" i="11"/>
  <c r="X45" i="11"/>
  <c r="BT73" i="11"/>
  <c r="BT75" i="11" s="1"/>
  <c r="AF247" i="11"/>
  <c r="AF30" i="11"/>
  <c r="BZ247" i="11"/>
  <c r="BZ30" i="11"/>
  <c r="BI11" i="11"/>
  <c r="I250" i="11"/>
  <c r="I254" i="11" s="1"/>
  <c r="I251" i="11"/>
  <c r="AS169" i="11"/>
  <c r="AS152" i="11"/>
  <c r="AS173" i="11" s="1"/>
  <c r="BQ37" i="11"/>
  <c r="BQ40" i="11" s="1"/>
  <c r="BQ43" i="11" s="1"/>
  <c r="AW37" i="11"/>
  <c r="AW40" i="11" s="1"/>
  <c r="AW43" i="11" s="1"/>
  <c r="AC37" i="11"/>
  <c r="AC45" i="11" s="1"/>
  <c r="I37" i="11"/>
  <c r="I40" i="11" s="1"/>
  <c r="I43" i="11" s="1"/>
  <c r="CF37" i="11"/>
  <c r="CF40" i="11" s="1"/>
  <c r="CF43" i="11" s="1"/>
  <c r="BJ37" i="11"/>
  <c r="BJ40" i="11" s="1"/>
  <c r="AQ37" i="11"/>
  <c r="AQ40" i="11" s="1"/>
  <c r="X37" i="11"/>
  <c r="BY37" i="11"/>
  <c r="BB37" i="11"/>
  <c r="BB40" i="11" s="1"/>
  <c r="AE37" i="11"/>
  <c r="AE40" i="11" s="1"/>
  <c r="AE43" i="11" s="1"/>
  <c r="BW37" i="11"/>
  <c r="BA37" i="11"/>
  <c r="BA40" i="11" s="1"/>
  <c r="AD37" i="11"/>
  <c r="BV37" i="11"/>
  <c r="BV40" i="11" s="1"/>
  <c r="BV43" i="11" s="1"/>
  <c r="AZ37" i="11"/>
  <c r="AZ40" i="11" s="1"/>
  <c r="AZ43" i="11" s="1"/>
  <c r="AB37" i="11"/>
  <c r="BU37" i="11"/>
  <c r="BU40" i="11" s="1"/>
  <c r="BU43" i="11" s="1"/>
  <c r="AY37" i="11"/>
  <c r="AY40" i="11" s="1"/>
  <c r="AY43" i="11" s="1"/>
  <c r="Z37" i="11"/>
  <c r="BT37" i="11"/>
  <c r="AV37" i="11"/>
  <c r="AV45" i="11" s="1"/>
  <c r="Y37" i="11"/>
  <c r="BE37" i="11"/>
  <c r="BE40" i="11" s="1"/>
  <c r="R37" i="11"/>
  <c r="R40" i="11" s="1"/>
  <c r="BF37" i="11"/>
  <c r="BF40" i="11" s="1"/>
  <c r="Q37" i="11"/>
  <c r="Q40" i="11" s="1"/>
  <c r="Q43" i="11" s="1"/>
  <c r="BD37" i="11"/>
  <c r="AO37" i="11"/>
  <c r="AO40" i="11" s="1"/>
  <c r="AI37" i="11"/>
  <c r="AI40" i="11" s="1"/>
  <c r="AI43" i="11" s="1"/>
  <c r="P37" i="11"/>
  <c r="P40" i="11" s="1"/>
  <c r="P43" i="11" s="1"/>
  <c r="AU37" i="11"/>
  <c r="AU45" i="11" s="1"/>
  <c r="N37" i="11"/>
  <c r="N40" i="11" s="1"/>
  <c r="N43" i="11" s="1"/>
  <c r="BS37" i="11"/>
  <c r="AS37" i="11"/>
  <c r="AS40" i="11" s="1"/>
  <c r="K37" i="11"/>
  <c r="AJ37" i="11"/>
  <c r="AP37" i="11"/>
  <c r="AP40" i="11" s="1"/>
  <c r="J37" i="11"/>
  <c r="CE37" i="11"/>
  <c r="CE40" i="11" s="1"/>
  <c r="CB37" i="11"/>
  <c r="CB40" i="11" s="1"/>
  <c r="CB43" i="11" s="1"/>
  <c r="AM37" i="11"/>
  <c r="AM40" i="11" s="1"/>
  <c r="BZ37" i="11"/>
  <c r="BZ40" i="11" s="1"/>
  <c r="BZ43" i="11" s="1"/>
  <c r="AL37" i="11"/>
  <c r="AL40" i="11" s="1"/>
  <c r="AL43" i="11" s="1"/>
  <c r="BP37" i="11"/>
  <c r="BP40" i="11" s="1"/>
  <c r="BP43" i="11" s="1"/>
  <c r="BO37" i="11"/>
  <c r="BO40" i="11" s="1"/>
  <c r="BO43" i="11" s="1"/>
  <c r="AF37" i="11"/>
  <c r="AF40" i="11" s="1"/>
  <c r="AF43" i="11" s="1"/>
  <c r="T37" i="11"/>
  <c r="T40" i="11" s="1"/>
  <c r="P69" i="11"/>
  <c r="P94" i="11"/>
  <c r="P148" i="11" s="1"/>
  <c r="BG37" i="11"/>
  <c r="BG40" i="11" s="1"/>
  <c r="AO60" i="11"/>
  <c r="J94" i="11"/>
  <c r="J148" i="11" s="1"/>
  <c r="CE266" i="11"/>
  <c r="CE277" i="11"/>
  <c r="CE287" i="11" s="1"/>
  <c r="CE217" i="11"/>
  <c r="R11" i="11"/>
  <c r="AE11" i="11"/>
  <c r="BT11" i="11"/>
  <c r="BB11" i="11"/>
  <c r="BI37" i="11"/>
  <c r="BI40" i="11" s="1"/>
  <c r="BI43" i="11" s="1"/>
  <c r="BN37" i="11"/>
  <c r="BN40" i="11" s="1"/>
  <c r="K94" i="11"/>
  <c r="K148" i="11" s="1"/>
  <c r="K69" i="11"/>
  <c r="AE94" i="11"/>
  <c r="AE148" i="11" s="1"/>
  <c r="AE69" i="11"/>
  <c r="AZ94" i="11"/>
  <c r="AZ148" i="11" s="1"/>
  <c r="AZ69" i="11"/>
  <c r="AD168" i="11"/>
  <c r="AD158" i="11"/>
  <c r="AD179" i="11" s="1"/>
  <c r="AD151" i="11"/>
  <c r="AD172" i="11" s="1"/>
  <c r="BT153" i="11"/>
  <c r="BT174" i="11" s="1"/>
  <c r="BT170" i="11"/>
  <c r="AD250" i="11"/>
  <c r="AD254" i="11" s="1"/>
  <c r="AD251" i="11"/>
  <c r="BG233" i="11"/>
  <c r="BG85" i="11"/>
  <c r="BG97" i="11" s="1"/>
  <c r="BG161" i="11" s="1"/>
  <c r="BG182" i="11" s="1"/>
  <c r="BB73" i="11"/>
  <c r="BB75" i="11" s="1"/>
  <c r="N75" i="11"/>
  <c r="CF170" i="11"/>
  <c r="CF153" i="11"/>
  <c r="CF174" i="11" s="1"/>
  <c r="CF266" i="11"/>
  <c r="CF217" i="11"/>
  <c r="CF277" i="11"/>
  <c r="CF287" i="11" s="1"/>
  <c r="AW41" i="11"/>
  <c r="AW42" i="11" s="1"/>
  <c r="K251" i="11"/>
  <c r="K250" i="11"/>
  <c r="K254" i="11" s="1"/>
  <c r="AE251" i="11"/>
  <c r="AE250" i="11"/>
  <c r="AE254" i="11" s="1"/>
  <c r="X152" i="11"/>
  <c r="X173" i="11" s="1"/>
  <c r="X169" i="11"/>
  <c r="Q159" i="11"/>
  <c r="Q180" i="11" s="1"/>
  <c r="Q169" i="11"/>
  <c r="Q152" i="11"/>
  <c r="Q173" i="11" s="1"/>
  <c r="CF233" i="11"/>
  <c r="CF85" i="11"/>
  <c r="CF97" i="11" s="1"/>
  <c r="CF161" i="11" s="1"/>
  <c r="CF182" i="11" s="1"/>
  <c r="CF93" i="11"/>
  <c r="CF147" i="11" s="1"/>
  <c r="BG60" i="11"/>
  <c r="AB73" i="11"/>
  <c r="AB75" i="11" s="1"/>
  <c r="AB153" i="11"/>
  <c r="AB174" i="11" s="1"/>
  <c r="AB170" i="11"/>
  <c r="BV152" i="11"/>
  <c r="BV173" i="11" s="1"/>
  <c r="BV169" i="11"/>
  <c r="BV159" i="11"/>
  <c r="BV180" i="11" s="1"/>
  <c r="CB153" i="11"/>
  <c r="CB174" i="11" s="1"/>
  <c r="CB170" i="11"/>
  <c r="J183" i="11"/>
  <c r="K162" i="11"/>
  <c r="H45" i="11"/>
  <c r="H42" i="11"/>
  <c r="AY250" i="11"/>
  <c r="AY254" i="11" s="1"/>
  <c r="AY251" i="11"/>
  <c r="Y66" i="11"/>
  <c r="AM43" i="11"/>
  <c r="X233" i="11"/>
  <c r="X93" i="11"/>
  <c r="X147" i="11" s="1"/>
  <c r="X60" i="11"/>
  <c r="BJ93" i="11"/>
  <c r="BJ147" i="11" s="1"/>
  <c r="BJ233" i="11"/>
  <c r="BD75" i="11"/>
  <c r="BZ41" i="11"/>
  <c r="BZ42" i="11" s="1"/>
  <c r="BF41" i="11"/>
  <c r="BF42" i="11" s="1"/>
  <c r="AM41" i="11"/>
  <c r="AM42" i="11" s="1"/>
  <c r="S41" i="11"/>
  <c r="S42" i="11" s="1"/>
  <c r="BU41" i="11"/>
  <c r="BU42" i="11" s="1"/>
  <c r="BA41" i="11"/>
  <c r="AF41" i="11"/>
  <c r="AF42" i="11" s="1"/>
  <c r="N41" i="11"/>
  <c r="N42" i="11" s="1"/>
  <c r="BQ41" i="11"/>
  <c r="BQ42" i="11" s="1"/>
  <c r="AU41" i="11"/>
  <c r="AU42" i="11" s="1"/>
  <c r="X41" i="11"/>
  <c r="X42" i="11" s="1"/>
  <c r="BP41" i="11"/>
  <c r="BP42" i="11" s="1"/>
  <c r="AS41" i="11"/>
  <c r="AS42" i="11" s="1"/>
  <c r="U41" i="11"/>
  <c r="U42" i="11" s="1"/>
  <c r="U43" i="11" s="1"/>
  <c r="BO41" i="11"/>
  <c r="BO42" i="11" s="1"/>
  <c r="AQ41" i="11"/>
  <c r="AQ42" i="11" s="1"/>
  <c r="T41" i="11"/>
  <c r="T42" i="11" s="1"/>
  <c r="BN41" i="11"/>
  <c r="BN42" i="11" s="1"/>
  <c r="AP41" i="11"/>
  <c r="R41" i="11"/>
  <c r="I42" i="11"/>
  <c r="BJ41" i="11"/>
  <c r="BJ42" i="11" s="1"/>
  <c r="AO41" i="11"/>
  <c r="Q41" i="11"/>
  <c r="Q42" i="11" s="1"/>
  <c r="AZ41" i="11"/>
  <c r="AZ42" i="11" s="1"/>
  <c r="K41" i="11"/>
  <c r="CE41" i="11"/>
  <c r="BV41" i="11"/>
  <c r="BV42" i="11" s="1"/>
  <c r="AI41" i="11"/>
  <c r="AI42" i="11" s="1"/>
  <c r="BB41" i="11"/>
  <c r="BJ60" i="11"/>
  <c r="AI169" i="11"/>
  <c r="AI159" i="11"/>
  <c r="AI180" i="11" s="1"/>
  <c r="AI152" i="11"/>
  <c r="AI173" i="11" s="1"/>
  <c r="CF69" i="11"/>
  <c r="CF94" i="11"/>
  <c r="CF148" i="11" s="1"/>
  <c r="BQ73" i="11"/>
  <c r="AZ168" i="11"/>
  <c r="AZ158" i="11"/>
  <c r="AZ179" i="11" s="1"/>
  <c r="AZ151" i="11"/>
  <c r="AZ172" i="11" s="1"/>
  <c r="AF94" i="11"/>
  <c r="AF148" i="11" s="1"/>
  <c r="P153" i="11"/>
  <c r="P174" i="11" s="1"/>
  <c r="AJ45" i="11"/>
  <c r="BW45" i="11"/>
  <c r="S36" i="11"/>
  <c r="S248" i="11" s="1"/>
  <c r="AM36" i="11"/>
  <c r="AM248" i="11" s="1"/>
  <c r="AM254" i="11" s="1"/>
  <c r="BF36" i="11"/>
  <c r="BF248" i="11" s="1"/>
  <c r="BZ36" i="11"/>
  <c r="BZ248" i="11" s="1"/>
  <c r="J41" i="11"/>
  <c r="J42" i="11" s="1"/>
  <c r="BD41" i="11"/>
  <c r="Z233" i="11"/>
  <c r="Z60" i="11"/>
  <c r="Z93" i="11"/>
  <c r="Z147" i="11" s="1"/>
  <c r="AU233" i="11"/>
  <c r="AU93" i="11"/>
  <c r="AU147" i="11" s="1"/>
  <c r="AU85" i="11"/>
  <c r="AU97" i="11" s="1"/>
  <c r="AU161" i="11" s="1"/>
  <c r="AU182" i="11" s="1"/>
  <c r="AU60" i="11"/>
  <c r="BO93" i="11"/>
  <c r="BO147" i="11" s="1"/>
  <c r="BO60" i="11"/>
  <c r="BO233" i="11"/>
  <c r="R63" i="11"/>
  <c r="R95" i="11"/>
  <c r="R149" i="11" s="1"/>
  <c r="AL153" i="11"/>
  <c r="AL174" i="11" s="1"/>
  <c r="AL170" i="11"/>
  <c r="BE63" i="11"/>
  <c r="BE95" i="11"/>
  <c r="BE149" i="11" s="1"/>
  <c r="AD66" i="11"/>
  <c r="AY66" i="11"/>
  <c r="BS66" i="11"/>
  <c r="AJ69" i="11"/>
  <c r="AJ94" i="11"/>
  <c r="AJ148" i="11" s="1"/>
  <c r="BS73" i="11"/>
  <c r="BS75" i="11" s="1"/>
  <c r="BA168" i="11"/>
  <c r="BA158" i="11"/>
  <c r="BA179" i="11" s="1"/>
  <c r="BA151" i="11"/>
  <c r="BA172" i="11" s="1"/>
  <c r="AM169" i="11"/>
  <c r="AM159" i="11"/>
  <c r="AM180" i="11" s="1"/>
  <c r="AM152" i="11"/>
  <c r="AM173" i="11" s="1"/>
  <c r="AD170" i="11"/>
  <c r="AD153" i="11"/>
  <c r="AD174" i="11" s="1"/>
  <c r="Y40" i="11"/>
  <c r="Z40" i="11"/>
  <c r="P41" i="11"/>
  <c r="P42" i="11" s="1"/>
  <c r="BE41" i="11"/>
  <c r="J45" i="11"/>
  <c r="BS45" i="11"/>
  <c r="AC60" i="11"/>
  <c r="S95" i="11"/>
  <c r="S149" i="11" s="1"/>
  <c r="S63" i="11"/>
  <c r="AM153" i="11"/>
  <c r="AM174" i="11" s="1"/>
  <c r="AM170" i="11"/>
  <c r="BF95" i="11"/>
  <c r="BF149" i="11" s="1"/>
  <c r="BF63" i="11"/>
  <c r="BZ95" i="11"/>
  <c r="BZ149" i="11" s="1"/>
  <c r="BZ63" i="11"/>
  <c r="T234" i="11"/>
  <c r="T81" i="11"/>
  <c r="BG234" i="11"/>
  <c r="BG81" i="11"/>
  <c r="X85" i="11"/>
  <c r="X97" i="11" s="1"/>
  <c r="X161" i="11" s="1"/>
  <c r="X182" i="11" s="1"/>
  <c r="CB85" i="11"/>
  <c r="CB97" i="11" s="1"/>
  <c r="CB161" i="11" s="1"/>
  <c r="CB182" i="11" s="1"/>
  <c r="BB158" i="11"/>
  <c r="BB179" i="11" s="1"/>
  <c r="BB151" i="11"/>
  <c r="BB172" i="11" s="1"/>
  <c r="BB168" i="11"/>
  <c r="AS43" i="11"/>
  <c r="Y41" i="11"/>
  <c r="Y42" i="11" s="1"/>
  <c r="T95" i="11"/>
  <c r="T149" i="11" s="1"/>
  <c r="T63" i="11"/>
  <c r="AO95" i="11"/>
  <c r="AO149" i="11" s="1"/>
  <c r="AO63" i="11"/>
  <c r="AO69" i="11"/>
  <c r="AO94" i="11"/>
  <c r="AO148" i="11" s="1"/>
  <c r="U234" i="11"/>
  <c r="U81" i="11"/>
  <c r="BI234" i="11"/>
  <c r="BI81" i="11"/>
  <c r="AF153" i="11"/>
  <c r="AF174" i="11" s="1"/>
  <c r="AF170" i="11"/>
  <c r="BA11" i="11"/>
  <c r="Z43" i="11"/>
  <c r="AV36" i="11"/>
  <c r="AV248" i="11" s="1"/>
  <c r="H40" i="11"/>
  <c r="H43" i="11" s="1"/>
  <c r="AB40" i="11"/>
  <c r="AB43" i="11" s="1"/>
  <c r="Z41" i="11"/>
  <c r="Z42" i="11" s="1"/>
  <c r="BI41" i="11"/>
  <c r="BI42" i="11" s="1"/>
  <c r="U63" i="11"/>
  <c r="U95" i="11"/>
  <c r="U149" i="11" s="1"/>
  <c r="U158" i="11" s="1"/>
  <c r="U179" i="11" s="1"/>
  <c r="AP63" i="11"/>
  <c r="AP95" i="11"/>
  <c r="AP149" i="11" s="1"/>
  <c r="BI63" i="11"/>
  <c r="BI95" i="11"/>
  <c r="BI149" i="11" s="1"/>
  <c r="CE170" i="11"/>
  <c r="CE153" i="11"/>
  <c r="CE174" i="11" s="1"/>
  <c r="BV73" i="11"/>
  <c r="BV75" i="11" s="1"/>
  <c r="X234" i="11"/>
  <c r="X81" i="11"/>
  <c r="AQ234" i="11"/>
  <c r="AQ81" i="11"/>
  <c r="BJ234" i="11"/>
  <c r="BJ81" i="11"/>
  <c r="CF234" i="11"/>
  <c r="CF81" i="11"/>
  <c r="BA240" i="11"/>
  <c r="BA85" i="11"/>
  <c r="BA97" i="11" s="1"/>
  <c r="BA161" i="11" s="1"/>
  <c r="BA182" i="11" s="1"/>
  <c r="Z85" i="11"/>
  <c r="Z97" i="11" s="1"/>
  <c r="Z161" i="11" s="1"/>
  <c r="Z182" i="11" s="1"/>
  <c r="BG93" i="11"/>
  <c r="BG147" i="11" s="1"/>
  <c r="BO94" i="11"/>
  <c r="BO148" i="11" s="1"/>
  <c r="AJ153" i="11"/>
  <c r="AJ174" i="11" s="1"/>
  <c r="AJ170" i="11"/>
  <c r="AY158" i="11"/>
  <c r="AY179" i="11" s="1"/>
  <c r="AY151" i="11"/>
  <c r="AY172" i="11" s="1"/>
  <c r="AY168" i="11"/>
  <c r="BP11" i="11"/>
  <c r="R36" i="11"/>
  <c r="R248" i="11" s="1"/>
  <c r="BE36" i="11"/>
  <c r="BE248" i="11" s="1"/>
  <c r="U45" i="11"/>
  <c r="AB36" i="11"/>
  <c r="AB248" i="11" s="1"/>
  <c r="AC40" i="11"/>
  <c r="AC43" i="11" s="1"/>
  <c r="AB41" i="11"/>
  <c r="AB42" i="11" s="1"/>
  <c r="BS41" i="11"/>
  <c r="BS42" i="11" s="1"/>
  <c r="X95" i="11"/>
  <c r="X149" i="11" s="1"/>
  <c r="X63" i="11"/>
  <c r="AQ63" i="11"/>
  <c r="AQ95" i="11"/>
  <c r="AQ149" i="11" s="1"/>
  <c r="BJ63" i="11"/>
  <c r="BJ95" i="11"/>
  <c r="BJ149" i="11" s="1"/>
  <c r="CF63" i="11"/>
  <c r="Y68" i="11"/>
  <c r="BN68" i="11"/>
  <c r="AI69" i="11"/>
  <c r="T83" i="11"/>
  <c r="T96" i="11" s="1"/>
  <c r="T160" i="11" s="1"/>
  <c r="T181" i="11" s="1"/>
  <c r="AO83" i="11"/>
  <c r="AO96" i="11" s="1"/>
  <c r="AO160" i="11" s="1"/>
  <c r="AO181" i="11" s="1"/>
  <c r="CB83" i="11"/>
  <c r="CB96" i="11" s="1"/>
  <c r="CB160" i="11" s="1"/>
  <c r="CB181" i="11" s="1"/>
  <c r="N157" i="11"/>
  <c r="N178" i="11" s="1"/>
  <c r="N151" i="11"/>
  <c r="N172" i="11" s="1"/>
  <c r="N168" i="11"/>
  <c r="H174" i="11"/>
  <c r="BU157" i="11"/>
  <c r="BU178" i="11" s="1"/>
  <c r="BU168" i="11"/>
  <c r="BF43" i="11"/>
  <c r="S169" i="11"/>
  <c r="S152" i="11"/>
  <c r="S173" i="11" s="1"/>
  <c r="AB11" i="11"/>
  <c r="AL36" i="11"/>
  <c r="AL248" i="11" s="1"/>
  <c r="AL254" i="11" s="1"/>
  <c r="AZ45" i="11"/>
  <c r="J40" i="11"/>
  <c r="J43" i="11" s="1"/>
  <c r="AD40" i="11"/>
  <c r="AD43" i="11" s="1"/>
  <c r="BS40" i="11"/>
  <c r="BS43" i="11" s="1"/>
  <c r="BT40" i="11"/>
  <c r="AC41" i="11"/>
  <c r="AC42" i="11" s="1"/>
  <c r="BT41" i="11"/>
  <c r="BT42" i="11" s="1"/>
  <c r="X251" i="11"/>
  <c r="X250" i="11"/>
  <c r="X254" i="11" s="1"/>
  <c r="AQ251" i="11"/>
  <c r="AQ250" i="11"/>
  <c r="AQ254" i="11" s="1"/>
  <c r="BJ250" i="11"/>
  <c r="BJ254" i="11" s="1"/>
  <c r="BJ251" i="11"/>
  <c r="CF251" i="11"/>
  <c r="CF250" i="11"/>
  <c r="CF254" i="11" s="1"/>
  <c r="BG63" i="11"/>
  <c r="Z94" i="11"/>
  <c r="Z148" i="11" s="1"/>
  <c r="Z69" i="11"/>
  <c r="AU152" i="11"/>
  <c r="AU173" i="11" s="1"/>
  <c r="AU169" i="11"/>
  <c r="AU159" i="11"/>
  <c r="AU180" i="11" s="1"/>
  <c r="I94" i="11"/>
  <c r="I148" i="11" s="1"/>
  <c r="I69" i="11"/>
  <c r="BD69" i="11"/>
  <c r="BD94" i="11"/>
  <c r="BD148" i="11" s="1"/>
  <c r="BY73" i="11"/>
  <c r="BY75" i="11" s="1"/>
  <c r="BO75" i="11"/>
  <c r="Z234" i="11"/>
  <c r="Z81" i="11"/>
  <c r="Z83" i="11"/>
  <c r="Z96" i="11" s="1"/>
  <c r="Z160" i="11" s="1"/>
  <c r="Z181" i="11" s="1"/>
  <c r="AU234" i="11"/>
  <c r="AU81" i="11"/>
  <c r="AU83" i="11"/>
  <c r="AU96" i="11" s="1"/>
  <c r="AU160" i="11" s="1"/>
  <c r="AU181" i="11" s="1"/>
  <c r="BO83" i="11"/>
  <c r="BO96" i="11" s="1"/>
  <c r="BO160" i="11" s="1"/>
  <c r="BO181" i="11" s="1"/>
  <c r="BO81" i="11"/>
  <c r="U83" i="11"/>
  <c r="U96" i="11" s="1"/>
  <c r="U160" i="11" s="1"/>
  <c r="U181" i="11" s="1"/>
  <c r="AP83" i="11"/>
  <c r="AP96" i="11" s="1"/>
  <c r="AP160" i="11" s="1"/>
  <c r="AP181" i="11" s="1"/>
  <c r="BI83" i="11"/>
  <c r="BI96" i="11" s="1"/>
  <c r="BI160" i="11" s="1"/>
  <c r="BI181" i="11" s="1"/>
  <c r="CE83" i="11"/>
  <c r="CE96" i="11" s="1"/>
  <c r="CE160" i="11" s="1"/>
  <c r="CE181" i="11" s="1"/>
  <c r="BW240" i="11"/>
  <c r="BW85" i="11"/>
  <c r="BW97" i="11" s="1"/>
  <c r="BW161" i="11" s="1"/>
  <c r="BW182" i="11" s="1"/>
  <c r="BP68" i="11"/>
  <c r="Y151" i="11"/>
  <c r="Y172" i="11" s="1"/>
  <c r="Y158" i="11"/>
  <c r="Y179" i="11" s="1"/>
  <c r="Y168" i="11"/>
  <c r="BA170" i="11"/>
  <c r="BA153" i="11"/>
  <c r="BA174" i="11" s="1"/>
  <c r="BS250" i="11"/>
  <c r="BS254" i="11" s="1"/>
  <c r="BS251" i="11"/>
  <c r="CB233" i="11"/>
  <c r="CB93" i="11"/>
  <c r="CB147" i="11" s="1"/>
  <c r="BN66" i="11"/>
  <c r="S43" i="11"/>
  <c r="Z45" i="11"/>
  <c r="AQ233" i="11"/>
  <c r="AQ93" i="11"/>
  <c r="AQ147" i="11" s="1"/>
  <c r="AQ85" i="11"/>
  <c r="AQ97" i="11" s="1"/>
  <c r="AQ161" i="11" s="1"/>
  <c r="AQ182" i="11" s="1"/>
  <c r="AQ60" i="11"/>
  <c r="BV170" i="11"/>
  <c r="BV153" i="11"/>
  <c r="BV174" i="11" s="1"/>
  <c r="AB66" i="11"/>
  <c r="AV66" i="11"/>
  <c r="H11" i="11"/>
  <c r="AV11" i="11"/>
  <c r="BY36" i="11"/>
  <c r="BY248" i="11" s="1"/>
  <c r="Y43" i="11"/>
  <c r="BN43" i="11"/>
  <c r="AS36" i="11"/>
  <c r="AS248" i="11" s="1"/>
  <c r="BG41" i="11"/>
  <c r="BG42" i="11" s="1"/>
  <c r="BG43" i="11" s="1"/>
  <c r="BT45" i="11"/>
  <c r="BG153" i="11"/>
  <c r="BG174" i="11" s="1"/>
  <c r="BG170" i="11"/>
  <c r="CE68" i="11"/>
  <c r="AP234" i="11"/>
  <c r="AP81" i="11"/>
  <c r="AD41" i="11"/>
  <c r="AD42" i="11" s="1"/>
  <c r="BW41" i="11"/>
  <c r="BW42" i="11" s="1"/>
  <c r="Y250" i="11"/>
  <c r="Y254" i="11" s="1"/>
  <c r="Y251" i="11"/>
  <c r="AS250" i="11"/>
  <c r="AS251" i="11"/>
  <c r="BN250" i="11"/>
  <c r="BN254" i="11" s="1"/>
  <c r="BN251" i="11"/>
  <c r="AI158" i="11"/>
  <c r="AI179" i="11" s="1"/>
  <c r="AI168" i="11"/>
  <c r="AI157" i="11"/>
  <c r="AI178" i="11" s="1"/>
  <c r="AI151" i="11"/>
  <c r="AI172" i="11" s="1"/>
  <c r="BV168" i="11"/>
  <c r="BV158" i="11"/>
  <c r="BV179" i="11" s="1"/>
  <c r="BV157" i="11"/>
  <c r="BV178" i="11" s="1"/>
  <c r="BV151" i="11"/>
  <c r="BV172" i="11" s="1"/>
  <c r="CF60" i="11"/>
  <c r="Z95" i="11"/>
  <c r="Z149" i="11" s="1"/>
  <c r="Z63" i="11"/>
  <c r="AU95" i="11"/>
  <c r="AU149" i="11" s="1"/>
  <c r="AU63" i="11"/>
  <c r="BO170" i="11"/>
  <c r="BO153" i="11"/>
  <c r="BO174" i="11" s="1"/>
  <c r="BO63" i="11"/>
  <c r="AB68" i="11"/>
  <c r="AV68" i="11"/>
  <c r="S11" i="11"/>
  <c r="AE41" i="11"/>
  <c r="AE42" i="11" s="1"/>
  <c r="BY41" i="11"/>
  <c r="Z250" i="11"/>
  <c r="Z254" i="11" s="1"/>
  <c r="Z251" i="11"/>
  <c r="AU250" i="11"/>
  <c r="AU254" i="11" s="1"/>
  <c r="AU251" i="11"/>
  <c r="BO250" i="11"/>
  <c r="BO254" i="11" s="1"/>
  <c r="BO251" i="11"/>
  <c r="AV95" i="11"/>
  <c r="AV149" i="11" s="1"/>
  <c r="AV63" i="11"/>
  <c r="BP95" i="11"/>
  <c r="BP149" i="11" s="1"/>
  <c r="BP63" i="11"/>
  <c r="T68" i="11"/>
  <c r="T66" i="11"/>
  <c r="BG68" i="11"/>
  <c r="BG66" i="11"/>
  <c r="CB66" i="11"/>
  <c r="CB68" i="11"/>
  <c r="AC94" i="11"/>
  <c r="AC148" i="11" s="1"/>
  <c r="AC69" i="11"/>
  <c r="AW152" i="11"/>
  <c r="AW173" i="11" s="1"/>
  <c r="AW169" i="11"/>
  <c r="BJ94" i="11"/>
  <c r="BJ148" i="11" s="1"/>
  <c r="BJ69" i="11"/>
  <c r="CB73" i="11"/>
  <c r="CB75" i="11" s="1"/>
  <c r="AC75" i="11"/>
  <c r="AW75" i="11"/>
  <c r="BQ75" i="11"/>
  <c r="CB81" i="11"/>
  <c r="BU94" i="11"/>
  <c r="BU148" i="11" s="1"/>
  <c r="BY153" i="11"/>
  <c r="BY174" i="11" s="1"/>
  <c r="X40" i="11"/>
  <c r="X43" i="11" s="1"/>
  <c r="H250" i="11"/>
  <c r="H254" i="11" s="1"/>
  <c r="H251" i="11"/>
  <c r="AB250" i="11"/>
  <c r="AB251" i="11"/>
  <c r="AV250" i="11"/>
  <c r="AV251" i="11"/>
  <c r="BP250" i="11"/>
  <c r="BP254" i="11" s="1"/>
  <c r="BP251" i="11"/>
  <c r="Y233" i="11"/>
  <c r="Y60" i="11"/>
  <c r="AS233" i="11"/>
  <c r="AS85" i="11"/>
  <c r="AS97" i="11" s="1"/>
  <c r="AS161" i="11" s="1"/>
  <c r="AS182" i="11" s="1"/>
  <c r="AS93" i="11"/>
  <c r="AS147" i="11" s="1"/>
  <c r="AS60" i="11"/>
  <c r="BN85" i="11"/>
  <c r="BN97" i="11" s="1"/>
  <c r="BN161" i="11" s="1"/>
  <c r="BN182" i="11" s="1"/>
  <c r="BN93" i="11"/>
  <c r="BN147" i="11" s="1"/>
  <c r="BN60" i="11"/>
  <c r="BN233" i="11"/>
  <c r="H235" i="11"/>
  <c r="H60" i="11"/>
  <c r="AB235" i="11"/>
  <c r="AB60" i="11"/>
  <c r="AV235" i="11"/>
  <c r="AV60" i="11"/>
  <c r="BP235" i="11"/>
  <c r="BP60" i="11"/>
  <c r="K60" i="11"/>
  <c r="AZ60" i="11"/>
  <c r="Y63" i="11"/>
  <c r="AS95" i="11"/>
  <c r="AS149" i="11" s="1"/>
  <c r="AS63" i="11"/>
  <c r="BN63" i="11"/>
  <c r="AD68" i="11"/>
  <c r="AY68" i="11"/>
  <c r="BS68" i="11"/>
  <c r="N73" i="11"/>
  <c r="AW73" i="11"/>
  <c r="BZ73" i="11"/>
  <c r="BZ75" i="11" s="1"/>
  <c r="P75" i="11"/>
  <c r="AI75" i="11"/>
  <c r="Y234" i="11"/>
  <c r="Y81" i="11"/>
  <c r="AS234" i="11"/>
  <c r="AS81" i="11"/>
  <c r="J81" i="11"/>
  <c r="BB81" i="11"/>
  <c r="AY83" i="11"/>
  <c r="AY96" i="11" s="1"/>
  <c r="AY160" i="11" s="1"/>
  <c r="AY181" i="11" s="1"/>
  <c r="AC85" i="11"/>
  <c r="AC97" i="11" s="1"/>
  <c r="AC161" i="11" s="1"/>
  <c r="AC182" i="11" s="1"/>
  <c r="AZ170" i="11"/>
  <c r="AZ153" i="11"/>
  <c r="AZ174" i="11" s="1"/>
  <c r="BA94" i="11"/>
  <c r="BA148" i="11" s="1"/>
  <c r="BA69" i="11"/>
  <c r="BF94" i="11"/>
  <c r="BF148" i="11" s="1"/>
  <c r="BF69" i="11"/>
  <c r="AB234" i="11"/>
  <c r="AB81" i="11"/>
  <c r="AV81" i="11"/>
  <c r="AV234" i="11"/>
  <c r="BP158" i="11"/>
  <c r="BP179" i="11" s="1"/>
  <c r="BB170" i="11"/>
  <c r="BB153" i="11"/>
  <c r="BB174" i="11" s="1"/>
  <c r="BP234" i="11"/>
  <c r="AZ251" i="11"/>
  <c r="AZ250" i="11"/>
  <c r="AZ254" i="11" s="1"/>
  <c r="BT251" i="11"/>
  <c r="BT250" i="11"/>
  <c r="BT254" i="11" s="1"/>
  <c r="I233" i="11"/>
  <c r="I85" i="11"/>
  <c r="I97" i="11" s="1"/>
  <c r="I161" i="11" s="1"/>
  <c r="I182" i="11" s="1"/>
  <c r="I93" i="11"/>
  <c r="I147" i="11" s="1"/>
  <c r="AW233" i="11"/>
  <c r="AW85" i="11"/>
  <c r="AW97" i="11" s="1"/>
  <c r="AW161" i="11" s="1"/>
  <c r="AW182" i="11" s="1"/>
  <c r="AW93" i="11"/>
  <c r="AW147" i="11" s="1"/>
  <c r="AW60" i="11"/>
  <c r="BQ93" i="11"/>
  <c r="BQ147" i="11" s="1"/>
  <c r="BQ60" i="11"/>
  <c r="BQ85" i="11"/>
  <c r="BQ97" i="11" s="1"/>
  <c r="BQ161" i="11" s="1"/>
  <c r="BQ182" i="11" s="1"/>
  <c r="BQ233" i="11"/>
  <c r="I153" i="11"/>
  <c r="I174" i="11" s="1"/>
  <c r="I170" i="11"/>
  <c r="AW95" i="11"/>
  <c r="AW149" i="11" s="1"/>
  <c r="AW63" i="11"/>
  <c r="BQ95" i="11"/>
  <c r="BQ149" i="11" s="1"/>
  <c r="BQ63" i="11"/>
  <c r="BU66" i="11"/>
  <c r="S73" i="11"/>
  <c r="S75" i="11" s="1"/>
  <c r="AC234" i="11"/>
  <c r="AC81" i="11"/>
  <c r="BQ81" i="11"/>
  <c r="BQ234" i="11"/>
  <c r="P81" i="11"/>
  <c r="AB158" i="11"/>
  <c r="AB179" i="11" s="1"/>
  <c r="AB168" i="11"/>
  <c r="AB151" i="11"/>
  <c r="AB172" i="11" s="1"/>
  <c r="BS158" i="11"/>
  <c r="BS179" i="11" s="1"/>
  <c r="BS168" i="11"/>
  <c r="BS151" i="11"/>
  <c r="BS172" i="11" s="1"/>
  <c r="N251" i="11"/>
  <c r="N250" i="11"/>
  <c r="N254" i="11" s="1"/>
  <c r="AF251" i="11"/>
  <c r="AF250" i="11"/>
  <c r="AF254" i="11" s="1"/>
  <c r="BA251" i="11"/>
  <c r="BA250" i="11"/>
  <c r="BA254" i="11" s="1"/>
  <c r="BU251" i="11"/>
  <c r="BU250" i="11"/>
  <c r="BU254" i="11" s="1"/>
  <c r="BB94" i="11"/>
  <c r="BB148" i="11" s="1"/>
  <c r="BB69" i="11"/>
  <c r="BW69" i="11"/>
  <c r="BW94" i="11"/>
  <c r="BW148" i="11" s="1"/>
  <c r="U73" i="11"/>
  <c r="U75" i="11" s="1"/>
  <c r="AO75" i="11"/>
  <c r="AD234" i="11"/>
  <c r="AD81" i="11"/>
  <c r="AY81" i="11"/>
  <c r="AY234" i="11"/>
  <c r="BS234" i="11"/>
  <c r="BS81" i="11"/>
  <c r="AF236" i="11"/>
  <c r="AF81" i="11"/>
  <c r="BN81" i="11"/>
  <c r="AD83" i="11"/>
  <c r="AD96" i="11" s="1"/>
  <c r="AD160" i="11" s="1"/>
  <c r="AD181" i="11" s="1"/>
  <c r="BT83" i="11"/>
  <c r="BT96" i="11" s="1"/>
  <c r="BT160" i="11" s="1"/>
  <c r="BT181" i="11" s="1"/>
  <c r="AC93" i="11"/>
  <c r="AC147" i="11" s="1"/>
  <c r="U151" i="11"/>
  <c r="U172" i="11" s="1"/>
  <c r="AE234" i="11"/>
  <c r="AE81" i="11"/>
  <c r="AZ234" i="11"/>
  <c r="AZ83" i="11"/>
  <c r="AZ96" i="11" s="1"/>
  <c r="AZ160" i="11" s="1"/>
  <c r="AZ181" i="11" s="1"/>
  <c r="BT81" i="11"/>
  <c r="AE83" i="11"/>
  <c r="AE96" i="11" s="1"/>
  <c r="AE160" i="11" s="1"/>
  <c r="AE181" i="11" s="1"/>
  <c r="CE151" i="11"/>
  <c r="CE172" i="11" s="1"/>
  <c r="CE158" i="11"/>
  <c r="CE179" i="11" s="1"/>
  <c r="Y45" i="11"/>
  <c r="AS45" i="11"/>
  <c r="BN45" i="11"/>
  <c r="AF85" i="11"/>
  <c r="AF97" i="11" s="1"/>
  <c r="AF161" i="11" s="1"/>
  <c r="AF182" i="11" s="1"/>
  <c r="AI81" i="11"/>
  <c r="BV81" i="11"/>
  <c r="AE168" i="11"/>
  <c r="AE158" i="11"/>
  <c r="AE179" i="11" s="1"/>
  <c r="AE151" i="11"/>
  <c r="AE172" i="11" s="1"/>
  <c r="Y95" i="11"/>
  <c r="Y149" i="11" s="1"/>
  <c r="BN95" i="11"/>
  <c r="BN149" i="11" s="1"/>
  <c r="H158" i="11"/>
  <c r="H151" i="11"/>
  <c r="H172" i="11" s="1"/>
  <c r="H157" i="11"/>
  <c r="AV151" i="11"/>
  <c r="AV172" i="11" s="1"/>
  <c r="BW170" i="11"/>
  <c r="BW153" i="11"/>
  <c r="BW174" i="11" s="1"/>
  <c r="AE153" i="11"/>
  <c r="AE174" i="11" s="1"/>
  <c r="AJ40" i="11"/>
  <c r="AJ43" i="11" s="1"/>
  <c r="BD40" i="11"/>
  <c r="BW40" i="11"/>
  <c r="BW43" i="11" s="1"/>
  <c r="P251" i="11"/>
  <c r="P250" i="11"/>
  <c r="P254" i="11" s="1"/>
  <c r="AI250" i="11"/>
  <c r="AI254" i="11" s="1"/>
  <c r="AI251" i="11"/>
  <c r="BB251" i="11"/>
  <c r="BB250" i="11"/>
  <c r="BB254" i="11" s="1"/>
  <c r="BV251" i="11"/>
  <c r="BV250" i="11"/>
  <c r="BV254" i="11" s="1"/>
  <c r="BA66" i="11"/>
  <c r="BO72" i="11"/>
  <c r="AU72" i="11"/>
  <c r="Z72" i="11"/>
  <c r="Z73" i="11" s="1"/>
  <c r="BW72" i="11"/>
  <c r="BW73" i="11" s="1"/>
  <c r="BW75" i="11" s="1"/>
  <c r="BB72" i="11"/>
  <c r="AF72" i="11"/>
  <c r="K72" i="11"/>
  <c r="K73" i="11" s="1"/>
  <c r="K75" i="11" s="1"/>
  <c r="BU72" i="11"/>
  <c r="BU73" i="11" s="1"/>
  <c r="BU75" i="11" s="1"/>
  <c r="AZ72" i="11"/>
  <c r="AZ73" i="11" s="1"/>
  <c r="AZ75" i="11" s="1"/>
  <c r="AD72" i="11"/>
  <c r="AD73" i="11" s="1"/>
  <c r="AD75" i="11" s="1"/>
  <c r="I72" i="11"/>
  <c r="BT72" i="11"/>
  <c r="BS72" i="11"/>
  <c r="AW72" i="11"/>
  <c r="AB72" i="11"/>
  <c r="AJ72" i="11"/>
  <c r="BI72" i="11"/>
  <c r="BI73" i="11" s="1"/>
  <c r="BI75" i="11" s="1"/>
  <c r="I83" i="11"/>
  <c r="I96" i="11" s="1"/>
  <c r="I160" i="11" s="1"/>
  <c r="I181" i="11" s="1"/>
  <c r="AC83" i="11"/>
  <c r="AC96" i="11" s="1"/>
  <c r="AC160" i="11" s="1"/>
  <c r="AC181" i="11" s="1"/>
  <c r="AW83" i="11"/>
  <c r="AW96" i="11" s="1"/>
  <c r="AW160" i="11" s="1"/>
  <c r="AW181" i="11" s="1"/>
  <c r="BQ83" i="11"/>
  <c r="BQ96" i="11" s="1"/>
  <c r="BQ160" i="11" s="1"/>
  <c r="BQ181" i="11" s="1"/>
  <c r="BT93" i="11"/>
  <c r="BT147" i="11" s="1"/>
  <c r="BU95" i="11"/>
  <c r="BU149" i="11" s="1"/>
  <c r="BU158" i="11" s="1"/>
  <c r="BU179" i="11" s="1"/>
  <c r="BS233" i="11"/>
  <c r="BV66" i="11"/>
  <c r="AE71" i="11"/>
  <c r="AE73" i="11" s="1"/>
  <c r="AE75" i="11" s="1"/>
  <c r="J72" i="11"/>
  <c r="AL72" i="11"/>
  <c r="AL73" i="11" s="1"/>
  <c r="AL75" i="11" s="1"/>
  <c r="BJ72" i="11"/>
  <c r="BS83" i="11"/>
  <c r="BS96" i="11" s="1"/>
  <c r="BS160" i="11" s="1"/>
  <c r="BS181" i="11" s="1"/>
  <c r="BT85" i="11"/>
  <c r="BT97" i="11" s="1"/>
  <c r="BT161" i="11" s="1"/>
  <c r="BT182" i="11" s="1"/>
  <c r="AY170" i="11"/>
  <c r="AY153" i="11"/>
  <c r="AY174" i="11" s="1"/>
  <c r="J170" i="11"/>
  <c r="R250" i="11"/>
  <c r="BE250" i="11"/>
  <c r="BE251" i="11"/>
  <c r="BY250" i="11"/>
  <c r="BY254" i="11" s="1"/>
  <c r="BY251" i="11"/>
  <c r="N60" i="11"/>
  <c r="N85" i="11"/>
  <c r="N97" i="11" s="1"/>
  <c r="N161" i="11" s="1"/>
  <c r="N182" i="11" s="1"/>
  <c r="AF233" i="11"/>
  <c r="AF60" i="11"/>
  <c r="BA233" i="11"/>
  <c r="BA60" i="11"/>
  <c r="BU233" i="11"/>
  <c r="BU60" i="11"/>
  <c r="BZ69" i="11"/>
  <c r="BZ94" i="11"/>
  <c r="BZ148" i="11" s="1"/>
  <c r="CF71" i="11"/>
  <c r="CF73" i="11" s="1"/>
  <c r="CF75" i="11" s="1"/>
  <c r="BJ71" i="11"/>
  <c r="AQ71" i="11"/>
  <c r="AQ73" i="11" s="1"/>
  <c r="AQ75" i="11" s="1"/>
  <c r="X71" i="11"/>
  <c r="X73" i="11" s="1"/>
  <c r="X75" i="11" s="1"/>
  <c r="BP71" i="11"/>
  <c r="BP73" i="11" s="1"/>
  <c r="BP75" i="11" s="1"/>
  <c r="AU71" i="11"/>
  <c r="AU73" i="11" s="1"/>
  <c r="AU75" i="11" s="1"/>
  <c r="Y71" i="11"/>
  <c r="Y73" i="11" s="1"/>
  <c r="Y75" i="11" s="1"/>
  <c r="BN71" i="11"/>
  <c r="BN73" i="11" s="1"/>
  <c r="BN75" i="11" s="1"/>
  <c r="AP71" i="11"/>
  <c r="AP73" i="11" s="1"/>
  <c r="AP75" i="11" s="1"/>
  <c r="T71" i="11"/>
  <c r="T73" i="11" s="1"/>
  <c r="T75" i="11" s="1"/>
  <c r="CE71" i="11"/>
  <c r="CE73" i="11" s="1"/>
  <c r="CE75" i="11" s="1"/>
  <c r="BG71" i="11"/>
  <c r="BG73" i="11" s="1"/>
  <c r="BG75" i="11" s="1"/>
  <c r="AM71" i="11"/>
  <c r="R71" i="11"/>
  <c r="R73" i="11" s="1"/>
  <c r="R75" i="11" s="1"/>
  <c r="AF71" i="11"/>
  <c r="BF71" i="11"/>
  <c r="BF73" i="11" s="1"/>
  <c r="BF75" i="11" s="1"/>
  <c r="N72" i="11"/>
  <c r="AM72" i="11"/>
  <c r="BN72" i="11"/>
  <c r="BU85" i="11"/>
  <c r="BU97" i="11" s="1"/>
  <c r="BU161" i="11" s="1"/>
  <c r="BU182" i="11" s="1"/>
  <c r="H182" i="11"/>
  <c r="K170" i="11"/>
  <c r="T250" i="11"/>
  <c r="T254" i="11" s="1"/>
  <c r="S250" i="11"/>
  <c r="S251" i="11"/>
  <c r="BB85" i="11"/>
  <c r="BB97" i="11" s="1"/>
  <c r="BB161" i="11" s="1"/>
  <c r="BB182" i="11" s="1"/>
  <c r="BB233" i="11"/>
  <c r="U68" i="11"/>
  <c r="I73" i="11"/>
  <c r="I75" i="11" s="1"/>
  <c r="Z75" i="11"/>
  <c r="J93" i="11"/>
  <c r="J147" i="11" s="1"/>
  <c r="H169" i="11"/>
  <c r="U254" i="11"/>
  <c r="BF250" i="11"/>
  <c r="BF251" i="11"/>
  <c r="BZ250" i="11"/>
  <c r="BZ251" i="11"/>
  <c r="P233" i="11"/>
  <c r="P85" i="11"/>
  <c r="P97" i="11" s="1"/>
  <c r="P161" i="11" s="1"/>
  <c r="P182" i="11" s="1"/>
  <c r="P93" i="11"/>
  <c r="P147" i="11" s="1"/>
  <c r="AI85" i="11"/>
  <c r="AI97" i="11" s="1"/>
  <c r="AI161" i="11" s="1"/>
  <c r="AI182" i="11" s="1"/>
  <c r="AI233" i="11"/>
  <c r="BV233" i="11"/>
  <c r="BV85" i="11"/>
  <c r="BV97" i="11" s="1"/>
  <c r="BV161" i="11" s="1"/>
  <c r="BV182" i="11" s="1"/>
  <c r="AO251" i="11"/>
  <c r="AO250" i="11"/>
  <c r="AO254" i="11" s="1"/>
  <c r="BG254" i="11"/>
  <c r="CB251" i="11"/>
  <c r="CB250" i="11"/>
  <c r="CB254" i="11" s="1"/>
  <c r="Q233" i="11"/>
  <c r="Q93" i="11"/>
  <c r="Q147" i="11" s="1"/>
  <c r="Q85" i="11"/>
  <c r="Q97" i="11" s="1"/>
  <c r="Q161" i="11" s="1"/>
  <c r="Q182" i="11" s="1"/>
  <c r="AJ233" i="11"/>
  <c r="AJ93" i="11"/>
  <c r="AJ147" i="11" s="1"/>
  <c r="AJ85" i="11"/>
  <c r="AJ97" i="11" s="1"/>
  <c r="AJ161" i="11" s="1"/>
  <c r="AJ182" i="11" s="1"/>
  <c r="BD233" i="11"/>
  <c r="BD93" i="11"/>
  <c r="BD147" i="11" s="1"/>
  <c r="BW233" i="11"/>
  <c r="BW93" i="11"/>
  <c r="BW147" i="11" s="1"/>
  <c r="BT60" i="11"/>
  <c r="BF66" i="11"/>
  <c r="BB66" i="11"/>
  <c r="J71" i="11"/>
  <c r="AJ71" i="11"/>
  <c r="AJ73" i="11" s="1"/>
  <c r="AJ75" i="11" s="1"/>
  <c r="BO71" i="11"/>
  <c r="BO73" i="11" s="1"/>
  <c r="Q72" i="11"/>
  <c r="Q73" i="11" s="1"/>
  <c r="Q75" i="11" s="1"/>
  <c r="AP72" i="11"/>
  <c r="BQ72" i="11"/>
  <c r="K93" i="11"/>
  <c r="K147" i="11" s="1"/>
  <c r="H170" i="11"/>
  <c r="BD266" i="11"/>
  <c r="BD217" i="11"/>
  <c r="BD277" i="11"/>
  <c r="BD287" i="11" s="1"/>
  <c r="BH223" i="11"/>
  <c r="BH224" i="11"/>
  <c r="Q254" i="11"/>
  <c r="AJ250" i="11"/>
  <c r="AJ254" i="11" s="1"/>
  <c r="AJ251" i="11"/>
  <c r="BD250" i="11"/>
  <c r="BD254" i="11" s="1"/>
  <c r="BD251" i="11"/>
  <c r="BW251" i="11"/>
  <c r="BW250" i="11"/>
  <c r="BW254" i="11" s="1"/>
  <c r="AP233" i="11"/>
  <c r="AP93" i="11"/>
  <c r="AP147" i="11" s="1"/>
  <c r="R68" i="11"/>
  <c r="AL68" i="11"/>
  <c r="BE68" i="11"/>
  <c r="BY68" i="11"/>
  <c r="CE85" i="11"/>
  <c r="CE97" i="11" s="1"/>
  <c r="CE161" i="11" s="1"/>
  <c r="CE182" i="11" s="1"/>
  <c r="BI93" i="11"/>
  <c r="BI147" i="11" s="1"/>
  <c r="AA218" i="11"/>
  <c r="H178" i="11"/>
  <c r="BI85" i="11"/>
  <c r="BI97" i="11" s="1"/>
  <c r="BI161" i="11" s="1"/>
  <c r="BI182" i="11" s="1"/>
  <c r="AP251" i="11"/>
  <c r="AP250" i="11"/>
  <c r="AP254" i="11" s="1"/>
  <c r="BI251" i="11"/>
  <c r="BI250" i="11"/>
  <c r="BI254" i="11" s="1"/>
  <c r="CE251" i="11"/>
  <c r="CE250" i="11"/>
  <c r="CE254" i="11" s="1"/>
  <c r="AB85" i="11"/>
  <c r="AB97" i="11" s="1"/>
  <c r="AB161" i="11" s="1"/>
  <c r="AB182" i="11" s="1"/>
  <c r="BU81" i="11"/>
  <c r="AP85" i="11"/>
  <c r="AP97" i="11" s="1"/>
  <c r="AP161" i="11" s="1"/>
  <c r="AP182" i="11" s="1"/>
  <c r="Q251" i="11"/>
  <c r="O287" i="11"/>
  <c r="AT218" i="11"/>
  <c r="P287" i="11"/>
  <c r="AR287" i="11"/>
  <c r="BL286" i="11"/>
  <c r="BD264" i="11"/>
  <c r="BD275" i="11"/>
  <c r="BD285" i="11" s="1"/>
  <c r="O285" i="11"/>
  <c r="AC285" i="11"/>
  <c r="BT285" i="11"/>
  <c r="CE275" i="11"/>
  <c r="CE285" i="11" s="1"/>
  <c r="CE264" i="11"/>
  <c r="H179" i="11"/>
  <c r="AZ287" i="11"/>
  <c r="BN287" i="11"/>
  <c r="CB287" i="11"/>
  <c r="X285" i="11"/>
  <c r="AL285" i="11"/>
  <c r="AZ285" i="11"/>
  <c r="BO285" i="11"/>
  <c r="CC285" i="11"/>
  <c r="AG286" i="11"/>
  <c r="AU286" i="11"/>
  <c r="AQ287" i="11"/>
  <c r="BE287" i="11"/>
  <c r="BS287" i="11"/>
  <c r="Z285" i="11"/>
  <c r="AS287" i="11"/>
  <c r="AJ286" i="11"/>
  <c r="CA286" i="11"/>
  <c r="BS285" i="11"/>
  <c r="AK286" i="11"/>
  <c r="CB286" i="11"/>
  <c r="CE265" i="11"/>
  <c r="CE276" i="11"/>
  <c r="CE286" i="11" s="1"/>
  <c r="BD265" i="11"/>
  <c r="AU46" i="11" l="1"/>
  <c r="AU92" i="11"/>
  <c r="AU146" i="11" s="1"/>
  <c r="AC92" i="11"/>
  <c r="AC146" i="11" s="1"/>
  <c r="AC46" i="11"/>
  <c r="AV92" i="11"/>
  <c r="AV146" i="11" s="1"/>
  <c r="Z152" i="11"/>
  <c r="Z173" i="11" s="1"/>
  <c r="Z159" i="11"/>
  <c r="Z180" i="11" s="1"/>
  <c r="Z169" i="11"/>
  <c r="AP94" i="11"/>
  <c r="AP148" i="11" s="1"/>
  <c r="AP69" i="11"/>
  <c r="BJ45" i="11"/>
  <c r="BG247" i="11"/>
  <c r="BG30" i="11"/>
  <c r="AA224" i="11"/>
  <c r="AA223" i="11"/>
  <c r="K168" i="11"/>
  <c r="K158" i="11"/>
  <c r="K179" i="11" s="1"/>
  <c r="K157" i="11"/>
  <c r="K178" i="11" s="1"/>
  <c r="K151" i="11"/>
  <c r="K172" i="11" s="1"/>
  <c r="J157" i="11"/>
  <c r="J178" i="11" s="1"/>
  <c r="J151" i="11"/>
  <c r="J172" i="11" s="1"/>
  <c r="J168" i="11"/>
  <c r="J158" i="11"/>
  <c r="J179" i="11" s="1"/>
  <c r="I168" i="11"/>
  <c r="I151" i="11"/>
  <c r="I172" i="11" s="1"/>
  <c r="I157" i="11"/>
  <c r="I178" i="11" s="1"/>
  <c r="I158" i="11"/>
  <c r="I179" i="11" s="1"/>
  <c r="BS94" i="11"/>
  <c r="BS148" i="11" s="1"/>
  <c r="BS69" i="11"/>
  <c r="T69" i="11"/>
  <c r="T94" i="11"/>
  <c r="T148" i="11" s="1"/>
  <c r="BJ170" i="11"/>
  <c r="BJ153" i="11"/>
  <c r="BJ174" i="11" s="1"/>
  <c r="BG157" i="11"/>
  <c r="BG178" i="11" s="1"/>
  <c r="BG168" i="11"/>
  <c r="BG158" i="11"/>
  <c r="BG179" i="11" s="1"/>
  <c r="BG151" i="11"/>
  <c r="BG172" i="11" s="1"/>
  <c r="BS92" i="11"/>
  <c r="BS146" i="11" s="1"/>
  <c r="BS46" i="11"/>
  <c r="AU168" i="11"/>
  <c r="AU157" i="11"/>
  <c r="AU178" i="11" s="1"/>
  <c r="AU151" i="11"/>
  <c r="AU172" i="11" s="1"/>
  <c r="AU158" i="11"/>
  <c r="AU179" i="11" s="1"/>
  <c r="R45" i="11"/>
  <c r="R42" i="11"/>
  <c r="BA45" i="11"/>
  <c r="BA42" i="11"/>
  <c r="BA43" i="11" s="1"/>
  <c r="BY158" i="11"/>
  <c r="BY179" i="11" s="1"/>
  <c r="BY151" i="11"/>
  <c r="BY172" i="11" s="1"/>
  <c r="BY168" i="11"/>
  <c r="AO169" i="11"/>
  <c r="AO159" i="11"/>
  <c r="AO180" i="11" s="1"/>
  <c r="AO152" i="11"/>
  <c r="AO173" i="11" s="1"/>
  <c r="P158" i="11"/>
  <c r="P179" i="11" s="1"/>
  <c r="P151" i="11"/>
  <c r="P172" i="11" s="1"/>
  <c r="P168" i="11"/>
  <c r="P157" i="11"/>
  <c r="P178" i="11" s="1"/>
  <c r="AP42" i="11"/>
  <c r="AP43" i="11" s="1"/>
  <c r="AP45" i="11"/>
  <c r="AQ247" i="11"/>
  <c r="AQ30" i="11"/>
  <c r="AC158" i="11"/>
  <c r="AC179" i="11" s="1"/>
  <c r="AC168" i="11"/>
  <c r="AC151" i="11"/>
  <c r="AC172" i="11" s="1"/>
  <c r="AC157" i="11"/>
  <c r="AC178" i="11" s="1"/>
  <c r="BW159" i="11"/>
  <c r="BW180" i="11" s="1"/>
  <c r="BW169" i="11"/>
  <c r="BW152" i="11"/>
  <c r="BW173" i="11" s="1"/>
  <c r="AD94" i="11"/>
  <c r="AD148" i="11" s="1"/>
  <c r="AD69" i="11"/>
  <c r="AV254" i="11"/>
  <c r="BP170" i="11"/>
  <c r="BP153" i="11"/>
  <c r="BP174" i="11" s="1"/>
  <c r="S247" i="11"/>
  <c r="S30" i="11"/>
  <c r="CB151" i="11"/>
  <c r="CB172" i="11" s="1"/>
  <c r="CB158" i="11"/>
  <c r="CB179" i="11" s="1"/>
  <c r="CB168" i="11"/>
  <c r="AQ153" i="11"/>
  <c r="AQ174" i="11" s="1"/>
  <c r="AQ170" i="11"/>
  <c r="AM45" i="11"/>
  <c r="BA247" i="11"/>
  <c r="BA30" i="11"/>
  <c r="AD45" i="11"/>
  <c r="Z157" i="11"/>
  <c r="Z178" i="11" s="1"/>
  <c r="Z151" i="11"/>
  <c r="Z172" i="11" s="1"/>
  <c r="Z158" i="11"/>
  <c r="Z179" i="11" s="1"/>
  <c r="Z168" i="11"/>
  <c r="J152" i="11"/>
  <c r="J173" i="11" s="1"/>
  <c r="J169" i="11"/>
  <c r="J159" i="11"/>
  <c r="J180" i="11" s="1"/>
  <c r="T247" i="11"/>
  <c r="T30" i="11"/>
  <c r="Y247" i="11"/>
  <c r="Y30" i="11"/>
  <c r="BZ151" i="11"/>
  <c r="BZ172" i="11" s="1"/>
  <c r="BZ158" i="11"/>
  <c r="BZ179" i="11" s="1"/>
  <c r="BZ168" i="11"/>
  <c r="BZ157" i="11"/>
  <c r="BZ178" i="11" s="1"/>
  <c r="BO45" i="11"/>
  <c r="AQ159" i="11"/>
  <c r="AQ180" i="11" s="1"/>
  <c r="BI69" i="11"/>
  <c r="BI94" i="11"/>
  <c r="BI148" i="11" s="1"/>
  <c r="AW158" i="11"/>
  <c r="AW179" i="11" s="1"/>
  <c r="AW151" i="11"/>
  <c r="AW172" i="11" s="1"/>
  <c r="AW168" i="11"/>
  <c r="AW157" i="11"/>
  <c r="AW178" i="11" s="1"/>
  <c r="BT92" i="11"/>
  <c r="BT146" i="11" s="1"/>
  <c r="BD158" i="11"/>
  <c r="BD179" i="11" s="1"/>
  <c r="BD151" i="11"/>
  <c r="BD172" i="11" s="1"/>
  <c r="BD157" i="11"/>
  <c r="BD178" i="11" s="1"/>
  <c r="BD168" i="11"/>
  <c r="AJ168" i="11"/>
  <c r="AJ157" i="11"/>
  <c r="AJ178" i="11" s="1"/>
  <c r="AJ158" i="11"/>
  <c r="AJ179" i="11" s="1"/>
  <c r="AJ151" i="11"/>
  <c r="AJ172" i="11" s="1"/>
  <c r="U92" i="11"/>
  <c r="U146" i="11" s="1"/>
  <c r="U46" i="11"/>
  <c r="AY45" i="11"/>
  <c r="BI151" i="11"/>
  <c r="BI172" i="11" s="1"/>
  <c r="BI157" i="11"/>
  <c r="BI178" i="11" s="1"/>
  <c r="BI168" i="11"/>
  <c r="BI158" i="11"/>
  <c r="BI179" i="11" s="1"/>
  <c r="U94" i="11"/>
  <c r="U148" i="11" s="1"/>
  <c r="U69" i="11"/>
  <c r="BN46" i="11"/>
  <c r="BN92" i="11"/>
  <c r="BN146" i="11" s="1"/>
  <c r="AW153" i="11"/>
  <c r="AW174" i="11" s="1"/>
  <c r="AW170" i="11"/>
  <c r="BJ159" i="11"/>
  <c r="BJ180" i="11" s="1"/>
  <c r="BJ169" i="11"/>
  <c r="BJ152" i="11"/>
  <c r="BJ173" i="11" s="1"/>
  <c r="AV69" i="11"/>
  <c r="AV94" i="11"/>
  <c r="AV148" i="11" s="1"/>
  <c r="T153" i="11"/>
  <c r="T174" i="11" s="1"/>
  <c r="T170" i="11"/>
  <c r="BE170" i="11"/>
  <c r="BE153" i="11"/>
  <c r="BE174" i="11" s="1"/>
  <c r="BW46" i="11"/>
  <c r="BW92" i="11"/>
  <c r="BW146" i="11" s="1"/>
  <c r="CF151" i="11"/>
  <c r="CF172" i="11" s="1"/>
  <c r="CF158" i="11"/>
  <c r="CF179" i="11" s="1"/>
  <c r="CF157" i="11"/>
  <c r="CF178" i="11" s="1"/>
  <c r="CF168" i="11"/>
  <c r="AF45" i="11"/>
  <c r="T168" i="11"/>
  <c r="T157" i="11"/>
  <c r="T178" i="11" s="1"/>
  <c r="T158" i="11"/>
  <c r="T179" i="11" s="1"/>
  <c r="T151" i="11"/>
  <c r="T172" i="11" s="1"/>
  <c r="AL46" i="11"/>
  <c r="AL92" i="11"/>
  <c r="AL146" i="11" s="1"/>
  <c r="Q168" i="11"/>
  <c r="Q157" i="11"/>
  <c r="Q178" i="11" s="1"/>
  <c r="Q158" i="11"/>
  <c r="Q179" i="11" s="1"/>
  <c r="Q151" i="11"/>
  <c r="Q172" i="11" s="1"/>
  <c r="BJ73" i="11"/>
  <c r="BJ75" i="11" s="1"/>
  <c r="AS92" i="11"/>
  <c r="AS146" i="11" s="1"/>
  <c r="AS46" i="11"/>
  <c r="AB254" i="11"/>
  <c r="AV153" i="11"/>
  <c r="AV174" i="11" s="1"/>
  <c r="AV170" i="11"/>
  <c r="AV158" i="11"/>
  <c r="AV179" i="11" s="1"/>
  <c r="AB94" i="11"/>
  <c r="AB148" i="11" s="1"/>
  <c r="AB69" i="11"/>
  <c r="H247" i="11"/>
  <c r="H30" i="11"/>
  <c r="AZ92" i="11"/>
  <c r="AZ146" i="11" s="1"/>
  <c r="AZ46" i="11"/>
  <c r="BE42" i="11"/>
  <c r="BE43" i="11" s="1"/>
  <c r="BE45" i="11"/>
  <c r="AJ46" i="11"/>
  <c r="AJ92" i="11"/>
  <c r="AJ146" i="11" s="1"/>
  <c r="BB42" i="11"/>
  <c r="BB43" i="11" s="1"/>
  <c r="BB45" i="11"/>
  <c r="K183" i="11"/>
  <c r="L162" i="11"/>
  <c r="M162" i="11" s="1"/>
  <c r="N162" i="11" s="1"/>
  <c r="N45" i="11"/>
  <c r="X92" i="11"/>
  <c r="X146" i="11" s="1"/>
  <c r="X46" i="11"/>
  <c r="X49" i="11" s="1"/>
  <c r="BY45" i="11"/>
  <c r="BY42" i="11"/>
  <c r="BY43" i="11" s="1"/>
  <c r="AO42" i="11"/>
  <c r="AO43" i="11" s="1"/>
  <c r="AO45" i="11"/>
  <c r="AZ159" i="11"/>
  <c r="AZ180" i="11" s="1"/>
  <c r="AZ152" i="11"/>
  <c r="AZ173" i="11" s="1"/>
  <c r="AZ169" i="11"/>
  <c r="AO170" i="11"/>
  <c r="AO153" i="11"/>
  <c r="AO174" i="11" s="1"/>
  <c r="AI247" i="11"/>
  <c r="AI30" i="11"/>
  <c r="AM168" i="11"/>
  <c r="AM158" i="11"/>
  <c r="AM179" i="11" s="1"/>
  <c r="AM157" i="11"/>
  <c r="AM178" i="11" s="1"/>
  <c r="AM151" i="11"/>
  <c r="AM172" i="11" s="1"/>
  <c r="BB169" i="11"/>
  <c r="BB152" i="11"/>
  <c r="BB173" i="11" s="1"/>
  <c r="BB159" i="11"/>
  <c r="BB180" i="11" s="1"/>
  <c r="AS153" i="11"/>
  <c r="AS174" i="11" s="1"/>
  <c r="AS170" i="11"/>
  <c r="BP247" i="11"/>
  <c r="BP30" i="11"/>
  <c r="R43" i="11"/>
  <c r="BJ247" i="11"/>
  <c r="BJ30" i="11"/>
  <c r="BF92" i="11"/>
  <c r="BF146" i="11" s="1"/>
  <c r="BF46" i="11"/>
  <c r="P45" i="11"/>
  <c r="Z247" i="11"/>
  <c r="Z30" i="11"/>
  <c r="AQ168" i="11"/>
  <c r="AQ157" i="11"/>
  <c r="AQ178" i="11" s="1"/>
  <c r="AQ151" i="11"/>
  <c r="AQ172" i="11" s="1"/>
  <c r="AQ158" i="11"/>
  <c r="AQ179" i="11" s="1"/>
  <c r="Y94" i="11"/>
  <c r="Y148" i="11" s="1"/>
  <c r="Y69" i="11"/>
  <c r="CF169" i="11"/>
  <c r="CF159" i="11"/>
  <c r="CF180" i="11" s="1"/>
  <c r="CF152" i="11"/>
  <c r="CF173" i="11" s="1"/>
  <c r="AB92" i="11"/>
  <c r="AB146" i="11" s="1"/>
  <c r="AB46" i="11"/>
  <c r="BD43" i="11"/>
  <c r="U247" i="11"/>
  <c r="U49" i="11"/>
  <c r="U30" i="11"/>
  <c r="BV45" i="11"/>
  <c r="BZ45" i="11"/>
  <c r="AW45" i="11"/>
  <c r="AQ45" i="11"/>
  <c r="BU45" i="11"/>
  <c r="R153" i="11"/>
  <c r="R174" i="11" s="1"/>
  <c r="R170" i="11"/>
  <c r="AZ157" i="11"/>
  <c r="AZ178" i="11" s="1"/>
  <c r="CE42" i="11"/>
  <c r="CE43" i="11" s="1"/>
  <c r="CE45" i="11"/>
  <c r="T43" i="11"/>
  <c r="S151" i="11"/>
  <c r="S172" i="11" s="1"/>
  <c r="S168" i="11"/>
  <c r="S158" i="11"/>
  <c r="S179" i="11" s="1"/>
  <c r="S157" i="11"/>
  <c r="S178" i="11" s="1"/>
  <c r="I45" i="11"/>
  <c r="AS159" i="11"/>
  <c r="AS180" i="11" s="1"/>
  <c r="Z170" i="11"/>
  <c r="Z153" i="11"/>
  <c r="Z174" i="11" s="1"/>
  <c r="CB46" i="11"/>
  <c r="CB92" i="11"/>
  <c r="CB146" i="11" s="1"/>
  <c r="CF247" i="11"/>
  <c r="BQ153" i="11"/>
  <c r="BQ174" i="11" s="1"/>
  <c r="BQ170" i="11"/>
  <c r="Y92" i="11"/>
  <c r="Y146" i="11" s="1"/>
  <c r="Y46" i="11"/>
  <c r="Y49" i="11" s="1"/>
  <c r="BN151" i="11"/>
  <c r="BN172" i="11" s="1"/>
  <c r="BN168" i="11"/>
  <c r="BN158" i="11"/>
  <c r="BN179" i="11" s="1"/>
  <c r="X153" i="11"/>
  <c r="X174" i="11" s="1"/>
  <c r="X170" i="11"/>
  <c r="BQ45" i="11"/>
  <c r="AU247" i="11"/>
  <c r="AU49" i="11"/>
  <c r="AU30" i="11"/>
  <c r="BZ169" i="11"/>
  <c r="BZ159" i="11"/>
  <c r="BZ180" i="11" s="1"/>
  <c r="BZ152" i="11"/>
  <c r="BZ173" i="11" s="1"/>
  <c r="BF152" i="11"/>
  <c r="BF173" i="11" s="1"/>
  <c r="BF169" i="11"/>
  <c r="BF159" i="11"/>
  <c r="BF180" i="11" s="1"/>
  <c r="AW159" i="11"/>
  <c r="AW180" i="11" s="1"/>
  <c r="I169" i="11"/>
  <c r="I152" i="11"/>
  <c r="I173" i="11" s="1"/>
  <c r="I159" i="11"/>
  <c r="I180" i="11" s="1"/>
  <c r="AU40" i="11"/>
  <c r="AU43" i="11" s="1"/>
  <c r="AL168" i="11"/>
  <c r="AL158" i="11"/>
  <c r="AL179" i="11" s="1"/>
  <c r="AL151" i="11"/>
  <c r="AL172" i="11" s="1"/>
  <c r="AM73" i="11"/>
  <c r="AM75" i="11" s="1"/>
  <c r="AC159" i="11"/>
  <c r="AC180" i="11" s="1"/>
  <c r="AC152" i="11"/>
  <c r="AC173" i="11" s="1"/>
  <c r="AC169" i="11"/>
  <c r="K42" i="11"/>
  <c r="K43" i="11" s="1"/>
  <c r="K45" i="11"/>
  <c r="BB247" i="11"/>
  <c r="BB30" i="11"/>
  <c r="BI45" i="11"/>
  <c r="X247" i="11"/>
  <c r="X30" i="11"/>
  <c r="BE151" i="11"/>
  <c r="BE172" i="11" s="1"/>
  <c r="BE158" i="11"/>
  <c r="BE179" i="11" s="1"/>
  <c r="BE168" i="11"/>
  <c r="BN69" i="11"/>
  <c r="BN94" i="11"/>
  <c r="BN148" i="11" s="1"/>
  <c r="BO168" i="11"/>
  <c r="BO158" i="11"/>
  <c r="BO179" i="11" s="1"/>
  <c r="BO157" i="11"/>
  <c r="BO178" i="11" s="1"/>
  <c r="BO151" i="11"/>
  <c r="BO172" i="11" s="1"/>
  <c r="R247" i="11"/>
  <c r="R30" i="11"/>
  <c r="AS247" i="11"/>
  <c r="AS49" i="11"/>
  <c r="AS30" i="11"/>
  <c r="BU153" i="11"/>
  <c r="BU174" i="11" s="1"/>
  <c r="BU170" i="11"/>
  <c r="BG69" i="11"/>
  <c r="BG94" i="11"/>
  <c r="BG148" i="11" s="1"/>
  <c r="BP69" i="11"/>
  <c r="BP94" i="11"/>
  <c r="BP148" i="11" s="1"/>
  <c r="AJ159" i="11"/>
  <c r="AJ180" i="11" s="1"/>
  <c r="AJ169" i="11"/>
  <c r="AJ152" i="11"/>
  <c r="AJ173" i="11" s="1"/>
  <c r="BT168" i="11"/>
  <c r="BT158" i="11"/>
  <c r="BT179" i="11" s="1"/>
  <c r="BT157" i="11"/>
  <c r="BT178" i="11" s="1"/>
  <c r="BT151" i="11"/>
  <c r="BT172" i="11" s="1"/>
  <c r="Z92" i="11"/>
  <c r="Z146" i="11" s="1"/>
  <c r="Z46" i="11"/>
  <c r="BO152" i="11"/>
  <c r="BO173" i="11" s="1"/>
  <c r="BO159" i="11"/>
  <c r="BO180" i="11" s="1"/>
  <c r="BO169" i="11"/>
  <c r="AE152" i="11"/>
  <c r="AE173" i="11" s="1"/>
  <c r="AE169" i="11"/>
  <c r="AE159" i="11"/>
  <c r="AE180" i="11" s="1"/>
  <c r="AY94" i="11"/>
  <c r="AY148" i="11" s="1"/>
  <c r="AY69" i="11"/>
  <c r="BG45" i="11"/>
  <c r="Q46" i="11"/>
  <c r="Q92" i="11"/>
  <c r="Q146" i="11" s="1"/>
  <c r="BD159" i="11"/>
  <c r="BD180" i="11" s="1"/>
  <c r="BD152" i="11"/>
  <c r="BD173" i="11" s="1"/>
  <c r="BD169" i="11"/>
  <c r="AP153" i="11"/>
  <c r="AP174" i="11" s="1"/>
  <c r="AP170" i="11"/>
  <c r="H92" i="11"/>
  <c r="H146" i="11" s="1"/>
  <c r="H46" i="11"/>
  <c r="BY94" i="11"/>
  <c r="BY148" i="11" s="1"/>
  <c r="BY157" i="11" s="1"/>
  <c r="BY178" i="11" s="1"/>
  <c r="BY69" i="11"/>
  <c r="BZ254" i="11"/>
  <c r="BT169" i="11"/>
  <c r="BT159" i="11"/>
  <c r="BT180" i="11" s="1"/>
  <c r="BT152" i="11"/>
  <c r="BT173" i="11" s="1"/>
  <c r="J73" i="11"/>
  <c r="J75" i="11" s="1"/>
  <c r="BZ170" i="11"/>
  <c r="BZ153" i="11"/>
  <c r="BZ174" i="11" s="1"/>
  <c r="CB247" i="11"/>
  <c r="CB30" i="11"/>
  <c r="CB49" i="11"/>
  <c r="S45" i="11"/>
  <c r="AL94" i="11"/>
  <c r="AL148" i="11" s="1"/>
  <c r="AL69" i="11"/>
  <c r="BF254" i="11"/>
  <c r="S254" i="11"/>
  <c r="R94" i="11"/>
  <c r="R148" i="11" s="1"/>
  <c r="R69" i="11"/>
  <c r="BN170" i="11"/>
  <c r="BN153" i="11"/>
  <c r="BN174" i="11" s="1"/>
  <c r="BA169" i="11"/>
  <c r="BA152" i="11"/>
  <c r="BA173" i="11" s="1"/>
  <c r="BA159" i="11"/>
  <c r="BA180" i="11" s="1"/>
  <c r="AS151" i="11"/>
  <c r="AS172" i="11" s="1"/>
  <c r="AS157" i="11"/>
  <c r="AS178" i="11" s="1"/>
  <c r="AS168" i="11"/>
  <c r="AS158" i="11"/>
  <c r="AS179" i="11" s="1"/>
  <c r="CE94" i="11"/>
  <c r="CE148" i="11" s="1"/>
  <c r="CE69" i="11"/>
  <c r="BF170" i="11"/>
  <c r="BF153" i="11"/>
  <c r="BF174" i="11" s="1"/>
  <c r="BJ168" i="11"/>
  <c r="BJ157" i="11"/>
  <c r="BJ178" i="11" s="1"/>
  <c r="BJ158" i="11"/>
  <c r="BJ179" i="11" s="1"/>
  <c r="BJ151" i="11"/>
  <c r="BJ172" i="11" s="1"/>
  <c r="H152" i="11"/>
  <c r="H173" i="11" s="1"/>
  <c r="H159" i="11"/>
  <c r="H180" i="11" s="1"/>
  <c r="AP157" i="11"/>
  <c r="AP178" i="11" s="1"/>
  <c r="AP158" i="11"/>
  <c r="AP179" i="11" s="1"/>
  <c r="AP151" i="11"/>
  <c r="AP172" i="11" s="1"/>
  <c r="AP168" i="11"/>
  <c r="Y170" i="11"/>
  <c r="Y153" i="11"/>
  <c r="Y174" i="11" s="1"/>
  <c r="BQ168" i="11"/>
  <c r="BQ157" i="11"/>
  <c r="BQ178" i="11" s="1"/>
  <c r="BQ151" i="11"/>
  <c r="BQ172" i="11" s="1"/>
  <c r="BQ158" i="11"/>
  <c r="BQ179" i="11" s="1"/>
  <c r="BU169" i="11"/>
  <c r="BU159" i="11"/>
  <c r="BU180" i="11" s="1"/>
  <c r="BU152" i="11"/>
  <c r="BU173" i="11" s="1"/>
  <c r="CB69" i="11"/>
  <c r="CB94" i="11"/>
  <c r="CB148" i="11" s="1"/>
  <c r="AU170" i="11"/>
  <c r="AU153" i="11"/>
  <c r="AU174" i="11" s="1"/>
  <c r="BT43" i="11"/>
  <c r="BT46" i="11" s="1"/>
  <c r="BB157" i="11"/>
  <c r="BB178" i="11" s="1"/>
  <c r="BA157" i="11"/>
  <c r="BA178" i="11" s="1"/>
  <c r="BD42" i="11"/>
  <c r="BD45" i="11"/>
  <c r="BT30" i="11"/>
  <c r="BT247" i="11"/>
  <c r="BP45" i="11"/>
  <c r="AQ43" i="11"/>
  <c r="BI247" i="11"/>
  <c r="BI30" i="11"/>
  <c r="AI45" i="11"/>
  <c r="CE247" i="11"/>
  <c r="AE45" i="11"/>
  <c r="BQ152" i="11"/>
  <c r="BQ173" i="11" s="1"/>
  <c r="BQ169" i="11"/>
  <c r="BQ159" i="11"/>
  <c r="BQ180" i="11" s="1"/>
  <c r="BF158" i="11"/>
  <c r="BF179" i="11" s="1"/>
  <c r="BF157" i="11"/>
  <c r="BF178" i="11" s="1"/>
  <c r="BF168" i="11"/>
  <c r="BF151" i="11"/>
  <c r="BF172" i="11" s="1"/>
  <c r="AO168" i="11"/>
  <c r="AO151" i="11"/>
  <c r="AO172" i="11" s="1"/>
  <c r="AO158" i="11"/>
  <c r="AO179" i="11" s="1"/>
  <c r="AO157" i="11"/>
  <c r="AO178" i="11" s="1"/>
  <c r="S170" i="11"/>
  <c r="S153" i="11"/>
  <c r="S174" i="11" s="1"/>
  <c r="AP247" i="11"/>
  <c r="AP30" i="11"/>
  <c r="BI170" i="11"/>
  <c r="BI153" i="11"/>
  <c r="BI174" i="11" s="1"/>
  <c r="K169" i="11"/>
  <c r="K152" i="11"/>
  <c r="K173" i="11" s="1"/>
  <c r="K159" i="11"/>
  <c r="K180" i="11" s="1"/>
  <c r="AV247" i="11"/>
  <c r="AV30" i="11"/>
  <c r="J92" i="11"/>
  <c r="J146" i="11" s="1"/>
  <c r="J46" i="11"/>
  <c r="AF73" i="11"/>
  <c r="AF75" i="11" s="1"/>
  <c r="BE254" i="11"/>
  <c r="U153" i="11"/>
  <c r="U174" i="11" s="1"/>
  <c r="U170" i="11"/>
  <c r="P169" i="11"/>
  <c r="P159" i="11"/>
  <c r="P180" i="11" s="1"/>
  <c r="P152" i="11"/>
  <c r="P173" i="11" s="1"/>
  <c r="T45" i="11"/>
  <c r="R168" i="11"/>
  <c r="R151" i="11"/>
  <c r="R172" i="11" s="1"/>
  <c r="R157" i="11"/>
  <c r="R178" i="11" s="1"/>
  <c r="R158" i="11"/>
  <c r="R179" i="11" s="1"/>
  <c r="BE94" i="11"/>
  <c r="BE148" i="11" s="1"/>
  <c r="BE157" i="11" s="1"/>
  <c r="BE178" i="11" s="1"/>
  <c r="BE69" i="11"/>
  <c r="AB247" i="11"/>
  <c r="AB30" i="11"/>
  <c r="AF169" i="11"/>
  <c r="AF159" i="11"/>
  <c r="AF180" i="11" s="1"/>
  <c r="AF152" i="11"/>
  <c r="AF173" i="11" s="1"/>
  <c r="S159" i="11"/>
  <c r="S180" i="11" s="1"/>
  <c r="BW158" i="11"/>
  <c r="BW179" i="11" s="1"/>
  <c r="BW151" i="11"/>
  <c r="BW172" i="11" s="1"/>
  <c r="BW168" i="11"/>
  <c r="BW157" i="11"/>
  <c r="BW178" i="11" s="1"/>
  <c r="R254" i="11"/>
  <c r="D254" i="11" s="1"/>
  <c r="AE157" i="11"/>
  <c r="AE178" i="11" s="1"/>
  <c r="AS254" i="11"/>
  <c r="AV40" i="11"/>
  <c r="AV43" i="11" s="1"/>
  <c r="AV46" i="11" s="1"/>
  <c r="X168" i="11"/>
  <c r="X158" i="11"/>
  <c r="X179" i="11" s="1"/>
  <c r="X157" i="11"/>
  <c r="X178" i="11" s="1"/>
  <c r="X151" i="11"/>
  <c r="X172" i="11" s="1"/>
  <c r="X159" i="11"/>
  <c r="X180" i="11" s="1"/>
  <c r="AE247" i="11"/>
  <c r="AE30" i="11"/>
  <c r="BJ43" i="11"/>
  <c r="AF157" i="11"/>
  <c r="AF178" i="11" s="1"/>
  <c r="CF45" i="11"/>
  <c r="X252" i="11" l="1"/>
  <c r="X191" i="11"/>
  <c r="X51" i="11"/>
  <c r="BT249" i="11"/>
  <c r="BT47" i="11"/>
  <c r="BT49" i="11"/>
  <c r="AV249" i="11"/>
  <c r="AV47" i="11"/>
  <c r="AV49" i="11"/>
  <c r="Y252" i="11"/>
  <c r="Y255" i="11" s="1"/>
  <c r="Y51" i="11"/>
  <c r="Y191" i="11"/>
  <c r="N46" i="11"/>
  <c r="N92" i="11"/>
  <c r="N146" i="11" s="1"/>
  <c r="AL249" i="11"/>
  <c r="AL47" i="11"/>
  <c r="AL49" i="11"/>
  <c r="AP46" i="11"/>
  <c r="AP92" i="11"/>
  <c r="AP146" i="11" s="1"/>
  <c r="BA92" i="11"/>
  <c r="BA146" i="11" s="1"/>
  <c r="BA46" i="11"/>
  <c r="CF46" i="11"/>
  <c r="CF92" i="11"/>
  <c r="CF146" i="11" s="1"/>
  <c r="AI92" i="11"/>
  <c r="AI146" i="11" s="1"/>
  <c r="AI46" i="11"/>
  <c r="S46" i="11"/>
  <c r="S92" i="11"/>
  <c r="S146" i="11" s="1"/>
  <c r="H150" i="11"/>
  <c r="H171" i="11" s="1"/>
  <c r="H156" i="11"/>
  <c r="H177" i="11" s="1"/>
  <c r="H155" i="11"/>
  <c r="H176" i="11" s="1"/>
  <c r="H154" i="11"/>
  <c r="H175" i="11" s="1"/>
  <c r="H167" i="11"/>
  <c r="BG169" i="11"/>
  <c r="BG159" i="11"/>
  <c r="BG180" i="11" s="1"/>
  <c r="BG152" i="11"/>
  <c r="BG173" i="11" s="1"/>
  <c r="BN152" i="11"/>
  <c r="BN173" i="11" s="1"/>
  <c r="BN169" i="11"/>
  <c r="BN159" i="11"/>
  <c r="BN180" i="11" s="1"/>
  <c r="K92" i="11"/>
  <c r="K146" i="11" s="1"/>
  <c r="K46" i="11"/>
  <c r="BN157" i="11"/>
  <c r="BN178" i="11" s="1"/>
  <c r="I92" i="11"/>
  <c r="I146" i="11" s="1"/>
  <c r="I46" i="11"/>
  <c r="BZ92" i="11"/>
  <c r="BZ146" i="11" s="1"/>
  <c r="BZ46" i="11"/>
  <c r="N183" i="11"/>
  <c r="O162" i="11"/>
  <c r="P162" i="11" s="1"/>
  <c r="AB159" i="11"/>
  <c r="AB180" i="11" s="1"/>
  <c r="AB152" i="11"/>
  <c r="AB173" i="11" s="1"/>
  <c r="AB157" i="11"/>
  <c r="AB178" i="11" s="1"/>
  <c r="AB169" i="11"/>
  <c r="BT156" i="11"/>
  <c r="BT177" i="11" s="1"/>
  <c r="BT154" i="11"/>
  <c r="BT175" i="11" s="1"/>
  <c r="BT155" i="11"/>
  <c r="BT176" i="11" s="1"/>
  <c r="BT150" i="11"/>
  <c r="BT171" i="11" s="1"/>
  <c r="BT167" i="11"/>
  <c r="T159" i="11"/>
  <c r="T180" i="11" s="1"/>
  <c r="T152" i="11"/>
  <c r="T173" i="11" s="1"/>
  <c r="T169" i="11"/>
  <c r="J167" i="11"/>
  <c r="J155" i="11"/>
  <c r="J176" i="11" s="1"/>
  <c r="J150" i="11"/>
  <c r="J171" i="11" s="1"/>
  <c r="J156" i="11"/>
  <c r="J177" i="11" s="1"/>
  <c r="J154" i="11"/>
  <c r="J175" i="11" s="1"/>
  <c r="CB159" i="11"/>
  <c r="CB180" i="11" s="1"/>
  <c r="CB152" i="11"/>
  <c r="CB173" i="11" s="1"/>
  <c r="CB169" i="11"/>
  <c r="BB92" i="11"/>
  <c r="BB146" i="11" s="1"/>
  <c r="BB46" i="11"/>
  <c r="AY92" i="11"/>
  <c r="AY146" i="11" s="1"/>
  <c r="AY46" i="11"/>
  <c r="AM46" i="11"/>
  <c r="AM92" i="11"/>
  <c r="AM146" i="11" s="1"/>
  <c r="AD169" i="11"/>
  <c r="AD159" i="11"/>
  <c r="AD180" i="11" s="1"/>
  <c r="AD152" i="11"/>
  <c r="AD173" i="11" s="1"/>
  <c r="AD157" i="11"/>
  <c r="AD178" i="11" s="1"/>
  <c r="AC249" i="11"/>
  <c r="AC47" i="11"/>
  <c r="AC49" i="11"/>
  <c r="CE169" i="11"/>
  <c r="CE159" i="11"/>
  <c r="CE180" i="11" s="1"/>
  <c r="CE152" i="11"/>
  <c r="CE173" i="11" s="1"/>
  <c r="CE157" i="11"/>
  <c r="CE178" i="11" s="1"/>
  <c r="Z249" i="11"/>
  <c r="Z47" i="11"/>
  <c r="Y249" i="11"/>
  <c r="Y47" i="11"/>
  <c r="U47" i="11"/>
  <c r="U249" i="11"/>
  <c r="BS169" i="11"/>
  <c r="BS159" i="11"/>
  <c r="BS180" i="11" s="1"/>
  <c r="BS157" i="11"/>
  <c r="BS178" i="11" s="1"/>
  <c r="BS152" i="11"/>
  <c r="BS173" i="11" s="1"/>
  <c r="AC154" i="11"/>
  <c r="AC175" i="11" s="1"/>
  <c r="AC167" i="11"/>
  <c r="AC150" i="11"/>
  <c r="AC171" i="11" s="1"/>
  <c r="AC155" i="11"/>
  <c r="AC176" i="11" s="1"/>
  <c r="AC156" i="11"/>
  <c r="AC177" i="11" s="1"/>
  <c r="AE92" i="11"/>
  <c r="AE146" i="11" s="1"/>
  <c r="AE46" i="11"/>
  <c r="U152" i="11"/>
  <c r="U173" i="11" s="1"/>
  <c r="U169" i="11"/>
  <c r="U159" i="11"/>
  <c r="U180" i="11" s="1"/>
  <c r="U157" i="11"/>
  <c r="U178" i="11" s="1"/>
  <c r="X167" i="11"/>
  <c r="X150" i="11"/>
  <c r="X171" i="11" s="1"/>
  <c r="X156" i="11"/>
  <c r="X177" i="11" s="1"/>
  <c r="X155" i="11"/>
  <c r="X176" i="11" s="1"/>
  <c r="X154" i="11"/>
  <c r="X175" i="11" s="1"/>
  <c r="BE169" i="11"/>
  <c r="BE159" i="11"/>
  <c r="BE180" i="11" s="1"/>
  <c r="BE152" i="11"/>
  <c r="BE173" i="11" s="1"/>
  <c r="H249" i="11"/>
  <c r="H47" i="11"/>
  <c r="T46" i="11"/>
  <c r="T92" i="11"/>
  <c r="T146" i="11" s="1"/>
  <c r="Z167" i="11"/>
  <c r="Z155" i="11"/>
  <c r="Z176" i="11" s="1"/>
  <c r="Z156" i="11"/>
  <c r="Z177" i="11" s="1"/>
  <c r="Z150" i="11"/>
  <c r="Z171" i="11" s="1"/>
  <c r="Z154" i="11"/>
  <c r="Z175" i="11" s="1"/>
  <c r="Y154" i="11"/>
  <c r="Y175" i="11" s="1"/>
  <c r="Y167" i="11"/>
  <c r="Y150" i="11"/>
  <c r="Y171" i="11" s="1"/>
  <c r="Y155" i="11"/>
  <c r="Y176" i="11" s="1"/>
  <c r="Y156" i="11"/>
  <c r="Y177" i="11" s="1"/>
  <c r="U191" i="11"/>
  <c r="U252" i="11"/>
  <c r="U51" i="11"/>
  <c r="AJ150" i="11"/>
  <c r="AJ171" i="11" s="1"/>
  <c r="AJ156" i="11"/>
  <c r="AJ177" i="11" s="1"/>
  <c r="AJ155" i="11"/>
  <c r="AJ176" i="11" s="1"/>
  <c r="AJ154" i="11"/>
  <c r="AJ175" i="11" s="1"/>
  <c r="AJ167" i="11"/>
  <c r="AF92" i="11"/>
  <c r="AF146" i="11" s="1"/>
  <c r="AF46" i="11"/>
  <c r="U154" i="11"/>
  <c r="U175" i="11" s="1"/>
  <c r="U167" i="11"/>
  <c r="U150" i="11"/>
  <c r="U171" i="11" s="1"/>
  <c r="U155" i="11"/>
  <c r="U176" i="11" s="1"/>
  <c r="U156" i="11"/>
  <c r="U177" i="11" s="1"/>
  <c r="AU154" i="11"/>
  <c r="AU175" i="11" s="1"/>
  <c r="AU167" i="11"/>
  <c r="AU156" i="11"/>
  <c r="AU177" i="11" s="1"/>
  <c r="AU155" i="11"/>
  <c r="AU176" i="11" s="1"/>
  <c r="AU150" i="11"/>
  <c r="AU171" i="11" s="1"/>
  <c r="AQ46" i="11"/>
  <c r="AQ92" i="11"/>
  <c r="AQ146" i="11" s="1"/>
  <c r="BP46" i="11"/>
  <c r="BP92" i="11"/>
  <c r="BP146" i="11" s="1"/>
  <c r="AS252" i="11"/>
  <c r="AS255" i="11" s="1"/>
  <c r="AS191" i="11"/>
  <c r="AS51" i="11"/>
  <c r="Z49" i="11"/>
  <c r="AJ249" i="11"/>
  <c r="AJ47" i="11"/>
  <c r="AJ49" i="11"/>
  <c r="AS249" i="11"/>
  <c r="AS47" i="11"/>
  <c r="BI169" i="11"/>
  <c r="BI159" i="11"/>
  <c r="BI180" i="11" s="1"/>
  <c r="BI152" i="11"/>
  <c r="BI173" i="11" s="1"/>
  <c r="AU249" i="11"/>
  <c r="AU47" i="11"/>
  <c r="BU46" i="11"/>
  <c r="BU92" i="11"/>
  <c r="BU146" i="11" s="1"/>
  <c r="AL169" i="11"/>
  <c r="AL159" i="11"/>
  <c r="AL180" i="11" s="1"/>
  <c r="AL152" i="11"/>
  <c r="AL173" i="11" s="1"/>
  <c r="Y152" i="11"/>
  <c r="Y173" i="11" s="1"/>
  <c r="Y159" i="11"/>
  <c r="Y180" i="11" s="1"/>
  <c r="Y169" i="11"/>
  <c r="Y157" i="11"/>
  <c r="Y178" i="11" s="1"/>
  <c r="AV152" i="11"/>
  <c r="AV173" i="11" s="1"/>
  <c r="AV159" i="11"/>
  <c r="AV180" i="11" s="1"/>
  <c r="AV169" i="11"/>
  <c r="AV157" i="11"/>
  <c r="AV178" i="11" s="1"/>
  <c r="Q156" i="11"/>
  <c r="Q177" i="11" s="1"/>
  <c r="Q155" i="11"/>
  <c r="Q176" i="11" s="1"/>
  <c r="Q154" i="11"/>
  <c r="Q175" i="11" s="1"/>
  <c r="Q167" i="11"/>
  <c r="Q150" i="11"/>
  <c r="Q171" i="11" s="1"/>
  <c r="CE46" i="11"/>
  <c r="CE92" i="11"/>
  <c r="CE146" i="11" s="1"/>
  <c r="BE92" i="11"/>
  <c r="BE146" i="11" s="1"/>
  <c r="BE46" i="11"/>
  <c r="AS167" i="11"/>
  <c r="AS154" i="11"/>
  <c r="AS175" i="11" s="1"/>
  <c r="AS156" i="11"/>
  <c r="AS177" i="11" s="1"/>
  <c r="AS155" i="11"/>
  <c r="AS176" i="11" s="1"/>
  <c r="AS150" i="11"/>
  <c r="AS171" i="11" s="1"/>
  <c r="CB157" i="11"/>
  <c r="CB178" i="11" s="1"/>
  <c r="BS249" i="11"/>
  <c r="BS47" i="11"/>
  <c r="BS49" i="11"/>
  <c r="AD92" i="11"/>
  <c r="AD146" i="11" s="1"/>
  <c r="AD46" i="11"/>
  <c r="Q249" i="11"/>
  <c r="Q47" i="11"/>
  <c r="Q49" i="11"/>
  <c r="AB249" i="11"/>
  <c r="AB47" i="11"/>
  <c r="P92" i="11"/>
  <c r="P146" i="11" s="1"/>
  <c r="P46" i="11"/>
  <c r="AO46" i="11"/>
  <c r="AO92" i="11"/>
  <c r="AO146" i="11" s="1"/>
  <c r="BS167" i="11"/>
  <c r="BS155" i="11"/>
  <c r="BS176" i="11" s="1"/>
  <c r="BS154" i="11"/>
  <c r="BS175" i="11" s="1"/>
  <c r="BS156" i="11"/>
  <c r="BS177" i="11" s="1"/>
  <c r="BS150" i="11"/>
  <c r="BS171" i="11" s="1"/>
  <c r="R46" i="11"/>
  <c r="R92" i="11"/>
  <c r="R146" i="11" s="1"/>
  <c r="BG92" i="11"/>
  <c r="BG146" i="11" s="1"/>
  <c r="BG46" i="11"/>
  <c r="AU252" i="11"/>
  <c r="AU191" i="11"/>
  <c r="AU51" i="11"/>
  <c r="AB167" i="11"/>
  <c r="AB156" i="11"/>
  <c r="AB177" i="11" s="1"/>
  <c r="AB155" i="11"/>
  <c r="AB176" i="11" s="1"/>
  <c r="AB150" i="11"/>
  <c r="AB171" i="11" s="1"/>
  <c r="AB154" i="11"/>
  <c r="AB175" i="11" s="1"/>
  <c r="BF249" i="11"/>
  <c r="BF47" i="11"/>
  <c r="BF49" i="11"/>
  <c r="AZ249" i="11"/>
  <c r="AZ47" i="11"/>
  <c r="AZ49" i="11"/>
  <c r="BN156" i="11"/>
  <c r="BN177" i="11" s="1"/>
  <c r="BN155" i="11"/>
  <c r="BN176" i="11" s="1"/>
  <c r="BN154" i="11"/>
  <c r="BN175" i="11" s="1"/>
  <c r="BN167" i="11"/>
  <c r="BN150" i="11"/>
  <c r="BN171" i="11" s="1"/>
  <c r="BO46" i="11"/>
  <c r="BO92" i="11"/>
  <c r="BO146" i="11" s="1"/>
  <c r="BJ46" i="11"/>
  <c r="BJ92" i="11"/>
  <c r="BJ146" i="11" s="1"/>
  <c r="BY159" i="11"/>
  <c r="BY180" i="11" s="1"/>
  <c r="BY152" i="11"/>
  <c r="BY173" i="11" s="1"/>
  <c r="BY169" i="11"/>
  <c r="CB252" i="11"/>
  <c r="CB191" i="11"/>
  <c r="CB51" i="11"/>
  <c r="BI92" i="11"/>
  <c r="BI146" i="11" s="1"/>
  <c r="BI46" i="11"/>
  <c r="AL157" i="11"/>
  <c r="AL178" i="11" s="1"/>
  <c r="CB167" i="11"/>
  <c r="CB150" i="11"/>
  <c r="CB171" i="11" s="1"/>
  <c r="CB156" i="11"/>
  <c r="CB177" i="11" s="1"/>
  <c r="CB155" i="11"/>
  <c r="CB176" i="11" s="1"/>
  <c r="CB154" i="11"/>
  <c r="CB175" i="11" s="1"/>
  <c r="BF150" i="11"/>
  <c r="BF171" i="11" s="1"/>
  <c r="BF156" i="11"/>
  <c r="BF177" i="11" s="1"/>
  <c r="BF167" i="11"/>
  <c r="BF155" i="11"/>
  <c r="BF176" i="11" s="1"/>
  <c r="BF154" i="11"/>
  <c r="BF175" i="11" s="1"/>
  <c r="BW155" i="11"/>
  <c r="BW176" i="11" s="1"/>
  <c r="BW167" i="11"/>
  <c r="BW150" i="11"/>
  <c r="BW171" i="11" s="1"/>
  <c r="BW156" i="11"/>
  <c r="BW177" i="11" s="1"/>
  <c r="BW154" i="11"/>
  <c r="BW175" i="11" s="1"/>
  <c r="BN249" i="11"/>
  <c r="BN47" i="11"/>
  <c r="BN49" i="11"/>
  <c r="X249" i="11"/>
  <c r="X47" i="11"/>
  <c r="J249" i="11"/>
  <c r="J47" i="11"/>
  <c r="J49" i="11"/>
  <c r="BP169" i="11"/>
  <c r="BP159" i="11"/>
  <c r="BP180" i="11" s="1"/>
  <c r="BP152" i="11"/>
  <c r="BP173" i="11" s="1"/>
  <c r="BP157" i="11"/>
  <c r="BP178" i="11" s="1"/>
  <c r="AL156" i="11"/>
  <c r="AL177" i="11" s="1"/>
  <c r="AL155" i="11"/>
  <c r="AL176" i="11" s="1"/>
  <c r="AL154" i="11"/>
  <c r="AL175" i="11" s="1"/>
  <c r="AL150" i="11"/>
  <c r="AL171" i="11" s="1"/>
  <c r="AL167" i="11"/>
  <c r="AW92" i="11"/>
  <c r="AW146" i="11" s="1"/>
  <c r="AW46" i="11"/>
  <c r="BV92" i="11"/>
  <c r="BV146" i="11" s="1"/>
  <c r="BV46" i="11"/>
  <c r="AV155" i="11"/>
  <c r="AV176" i="11" s="1"/>
  <c r="AV154" i="11"/>
  <c r="AV175" i="11" s="1"/>
  <c r="AV167" i="11"/>
  <c r="AV156" i="11"/>
  <c r="AV177" i="11" s="1"/>
  <c r="AV150" i="11"/>
  <c r="AV171" i="11" s="1"/>
  <c r="BD92" i="11"/>
  <c r="BD146" i="11" s="1"/>
  <c r="BD46" i="11"/>
  <c r="R169" i="11"/>
  <c r="R159" i="11"/>
  <c r="R180" i="11" s="1"/>
  <c r="R152" i="11"/>
  <c r="R173" i="11" s="1"/>
  <c r="AZ156" i="11"/>
  <c r="AZ177" i="11" s="1"/>
  <c r="AZ167" i="11"/>
  <c r="AZ155" i="11"/>
  <c r="AZ176" i="11" s="1"/>
  <c r="AZ150" i="11"/>
  <c r="AZ171" i="11" s="1"/>
  <c r="AZ154" i="11"/>
  <c r="AZ175" i="11" s="1"/>
  <c r="AB49" i="11"/>
  <c r="AY159" i="11"/>
  <c r="AY180" i="11" s="1"/>
  <c r="AY152" i="11"/>
  <c r="AY173" i="11" s="1"/>
  <c r="AY169" i="11"/>
  <c r="AY157" i="11"/>
  <c r="AY178" i="11" s="1"/>
  <c r="BQ92" i="11"/>
  <c r="BQ146" i="11" s="1"/>
  <c r="BQ46" i="11"/>
  <c r="CB249" i="11"/>
  <c r="CB47" i="11"/>
  <c r="BY92" i="11"/>
  <c r="BY146" i="11" s="1"/>
  <c r="BY46" i="11"/>
  <c r="H49" i="11"/>
  <c r="BW249" i="11"/>
  <c r="BW47" i="11"/>
  <c r="BW49" i="11"/>
  <c r="AP159" i="11"/>
  <c r="AP180" i="11" s="1"/>
  <c r="AP169" i="11"/>
  <c r="AP152" i="11"/>
  <c r="AP173" i="11" s="1"/>
  <c r="BN252" i="11" l="1"/>
  <c r="BN255" i="11" s="1"/>
  <c r="BN191" i="11"/>
  <c r="BN51" i="11"/>
  <c r="S156" i="11"/>
  <c r="S177" i="11" s="1"/>
  <c r="S154" i="11"/>
  <c r="S175" i="11" s="1"/>
  <c r="S155" i="11"/>
  <c r="S176" i="11" s="1"/>
  <c r="S167" i="11"/>
  <c r="S150" i="11"/>
  <c r="S171" i="11" s="1"/>
  <c r="K249" i="11"/>
  <c r="K47" i="11"/>
  <c r="K49" i="11"/>
  <c r="BP154" i="11"/>
  <c r="BP175" i="11" s="1"/>
  <c r="BP155" i="11"/>
  <c r="BP176" i="11" s="1"/>
  <c r="BP167" i="11"/>
  <c r="BP150" i="11"/>
  <c r="BP171" i="11" s="1"/>
  <c r="BP156" i="11"/>
  <c r="BP177" i="11" s="1"/>
  <c r="AF249" i="11"/>
  <c r="AF47" i="11"/>
  <c r="AF49" i="11"/>
  <c r="K156" i="11"/>
  <c r="K177" i="11" s="1"/>
  <c r="K155" i="11"/>
  <c r="K176" i="11" s="1"/>
  <c r="K150" i="11"/>
  <c r="K171" i="11" s="1"/>
  <c r="K167" i="11"/>
  <c r="K185" i="11" s="1"/>
  <c r="K187" i="11" s="1"/>
  <c r="K193" i="11" s="1"/>
  <c r="K154" i="11"/>
  <c r="K175" i="11" s="1"/>
  <c r="AI249" i="11"/>
  <c r="AI47" i="11"/>
  <c r="AI49" i="11"/>
  <c r="BD167" i="11"/>
  <c r="BD156" i="11"/>
  <c r="BD177" i="11" s="1"/>
  <c r="BD150" i="11"/>
  <c r="BD171" i="11" s="1"/>
  <c r="BD154" i="11"/>
  <c r="BD175" i="11" s="1"/>
  <c r="BD155" i="11"/>
  <c r="BD176" i="11" s="1"/>
  <c r="AO249" i="11"/>
  <c r="AO47" i="11"/>
  <c r="AO49" i="11"/>
  <c r="BP249" i="11"/>
  <c r="BP47" i="11"/>
  <c r="BP49" i="11"/>
  <c r="AF167" i="11"/>
  <c r="AF155" i="11"/>
  <c r="AF176" i="11" s="1"/>
  <c r="AF150" i="11"/>
  <c r="AF171" i="11" s="1"/>
  <c r="AF156" i="11"/>
  <c r="AF177" i="11" s="1"/>
  <c r="AF154" i="11"/>
  <c r="AF175" i="11" s="1"/>
  <c r="AC252" i="11"/>
  <c r="AC255" i="11" s="1"/>
  <c r="AC51" i="11"/>
  <c r="AC191" i="11"/>
  <c r="AI156" i="11"/>
  <c r="AI177" i="11" s="1"/>
  <c r="AI150" i="11"/>
  <c r="AI171" i="11" s="1"/>
  <c r="AI155" i="11"/>
  <c r="AI176" i="11" s="1"/>
  <c r="AI154" i="11"/>
  <c r="AI175" i="11" s="1"/>
  <c r="AI167" i="11"/>
  <c r="BS191" i="11"/>
  <c r="BS51" i="11"/>
  <c r="BS252" i="11"/>
  <c r="BS255" i="11" s="1"/>
  <c r="N156" i="11"/>
  <c r="N177" i="11" s="1"/>
  <c r="N155" i="11"/>
  <c r="N176" i="11" s="1"/>
  <c r="N167" i="11"/>
  <c r="N150" i="11"/>
  <c r="N171" i="11" s="1"/>
  <c r="N154" i="11"/>
  <c r="N175" i="11" s="1"/>
  <c r="AS232" i="11"/>
  <c r="N47" i="11"/>
  <c r="N249" i="11"/>
  <c r="N49" i="11"/>
  <c r="BO249" i="11"/>
  <c r="BO47" i="11"/>
  <c r="BO49" i="11"/>
  <c r="BQ154" i="11"/>
  <c r="BQ175" i="11" s="1"/>
  <c r="BQ155" i="11"/>
  <c r="BQ176" i="11" s="1"/>
  <c r="BQ156" i="11"/>
  <c r="BQ177" i="11" s="1"/>
  <c r="BQ167" i="11"/>
  <c r="BQ150" i="11"/>
  <c r="BQ171" i="11" s="1"/>
  <c r="P249" i="11"/>
  <c r="P47" i="11"/>
  <c r="P49" i="11"/>
  <c r="AQ150" i="11"/>
  <c r="AQ171" i="11" s="1"/>
  <c r="AQ155" i="11"/>
  <c r="AQ176" i="11" s="1"/>
  <c r="AQ154" i="11"/>
  <c r="AQ175" i="11" s="1"/>
  <c r="AQ156" i="11"/>
  <c r="AQ177" i="11" s="1"/>
  <c r="AQ167" i="11"/>
  <c r="CF150" i="11"/>
  <c r="CF171" i="11" s="1"/>
  <c r="CF156" i="11"/>
  <c r="CF177" i="11" s="1"/>
  <c r="CF154" i="11"/>
  <c r="CF175" i="11" s="1"/>
  <c r="CF167" i="11"/>
  <c r="CF155" i="11"/>
  <c r="CF176" i="11" s="1"/>
  <c r="AU232" i="11"/>
  <c r="AQ249" i="11"/>
  <c r="AQ47" i="11"/>
  <c r="AQ49" i="11"/>
  <c r="CF249" i="11"/>
  <c r="CF47" i="11"/>
  <c r="CF49" i="11"/>
  <c r="BU167" i="11"/>
  <c r="BU154" i="11"/>
  <c r="BU175" i="11" s="1"/>
  <c r="BU155" i="11"/>
  <c r="BU176" i="11" s="1"/>
  <c r="BU150" i="11"/>
  <c r="BU171" i="11" s="1"/>
  <c r="BU156" i="11"/>
  <c r="BU177" i="11" s="1"/>
  <c r="BQ249" i="11"/>
  <c r="BQ47" i="11"/>
  <c r="BQ49" i="11"/>
  <c r="BB155" i="11"/>
  <c r="BB176" i="11" s="1"/>
  <c r="BB150" i="11"/>
  <c r="BB171" i="11" s="1"/>
  <c r="BB167" i="11"/>
  <c r="BB156" i="11"/>
  <c r="BB177" i="11" s="1"/>
  <c r="BB154" i="11"/>
  <c r="BB175" i="11" s="1"/>
  <c r="AV252" i="11"/>
  <c r="AV255" i="11" s="1"/>
  <c r="AV191" i="11"/>
  <c r="AV51" i="11"/>
  <c r="BI156" i="11"/>
  <c r="BI177" i="11" s="1"/>
  <c r="BI154" i="11"/>
  <c r="BI175" i="11" s="1"/>
  <c r="BI150" i="11"/>
  <c r="BI171" i="11" s="1"/>
  <c r="BI155" i="11"/>
  <c r="BI176" i="11" s="1"/>
  <c r="BI167" i="11"/>
  <c r="P156" i="11"/>
  <c r="P177" i="11" s="1"/>
  <c r="P155" i="11"/>
  <c r="P176" i="11" s="1"/>
  <c r="P154" i="11"/>
  <c r="P175" i="11" s="1"/>
  <c r="P167" i="11"/>
  <c r="P185" i="11" s="1"/>
  <c r="P187" i="11" s="1"/>
  <c r="P193" i="11" s="1"/>
  <c r="P150" i="11"/>
  <c r="P171" i="11" s="1"/>
  <c r="AU255" i="11"/>
  <c r="BA249" i="11"/>
  <c r="BA47" i="11"/>
  <c r="BA49" i="11"/>
  <c r="AY167" i="11"/>
  <c r="AY155" i="11"/>
  <c r="AY176" i="11" s="1"/>
  <c r="AY150" i="11"/>
  <c r="AY171" i="11" s="1"/>
  <c r="AY154" i="11"/>
  <c r="AY175" i="11" s="1"/>
  <c r="AY156" i="11"/>
  <c r="AY177" i="11" s="1"/>
  <c r="S249" i="11"/>
  <c r="S47" i="11"/>
  <c r="S49" i="11"/>
  <c r="BA167" i="11"/>
  <c r="BA150" i="11"/>
  <c r="BA171" i="11" s="1"/>
  <c r="BA154" i="11"/>
  <c r="BA175" i="11" s="1"/>
  <c r="BA156" i="11"/>
  <c r="BA177" i="11" s="1"/>
  <c r="BA155" i="11"/>
  <c r="BA176" i="11" s="1"/>
  <c r="BT252" i="11"/>
  <c r="BT255" i="11" s="1"/>
  <c r="BT191" i="11"/>
  <c r="BT51" i="11"/>
  <c r="I154" i="11"/>
  <c r="I175" i="11" s="1"/>
  <c r="I167" i="11"/>
  <c r="I150" i="11"/>
  <c r="I171" i="11" s="1"/>
  <c r="I156" i="11"/>
  <c r="I177" i="11" s="1"/>
  <c r="I155" i="11"/>
  <c r="I176" i="11" s="1"/>
  <c r="Y232" i="11"/>
  <c r="AO156" i="11"/>
  <c r="AO177" i="11" s="1"/>
  <c r="AO154" i="11"/>
  <c r="AO175" i="11" s="1"/>
  <c r="AO155" i="11"/>
  <c r="AO176" i="11" s="1"/>
  <c r="AO150" i="11"/>
  <c r="AO171" i="11" s="1"/>
  <c r="AO167" i="11"/>
  <c r="AB252" i="11"/>
  <c r="AB255" i="11" s="1"/>
  <c r="AB191" i="11"/>
  <c r="AB51" i="11"/>
  <c r="BG249" i="11"/>
  <c r="BG47" i="11"/>
  <c r="BG49" i="11"/>
  <c r="CB255" i="11"/>
  <c r="BE249" i="11"/>
  <c r="BE47" i="11"/>
  <c r="BE49" i="11"/>
  <c r="T154" i="11"/>
  <c r="T175" i="11" s="1"/>
  <c r="T167" i="11"/>
  <c r="T155" i="11"/>
  <c r="T176" i="11" s="1"/>
  <c r="T150" i="11"/>
  <c r="T171" i="11" s="1"/>
  <c r="T156" i="11"/>
  <c r="T177" i="11" s="1"/>
  <c r="Q162" i="11"/>
  <c r="P183" i="11"/>
  <c r="AP156" i="11"/>
  <c r="AP177" i="11" s="1"/>
  <c r="AP155" i="11"/>
  <c r="AP176" i="11" s="1"/>
  <c r="AP154" i="11"/>
  <c r="AP175" i="11" s="1"/>
  <c r="AP167" i="11"/>
  <c r="AP150" i="11"/>
  <c r="AP171" i="11" s="1"/>
  <c r="BJ249" i="11"/>
  <c r="BJ47" i="11"/>
  <c r="BJ49" i="11"/>
  <c r="BB249" i="11"/>
  <c r="BB47" i="11"/>
  <c r="BB49" i="11"/>
  <c r="BU249" i="11"/>
  <c r="BU47" i="11"/>
  <c r="BU49" i="11"/>
  <c r="BI249" i="11"/>
  <c r="BI47" i="11"/>
  <c r="BI49" i="11"/>
  <c r="CB232" i="11"/>
  <c r="Q252" i="11"/>
  <c r="Q255" i="11" s="1"/>
  <c r="Q191" i="11"/>
  <c r="Q51" i="11"/>
  <c r="R150" i="11"/>
  <c r="R171" i="11" s="1"/>
  <c r="R155" i="11"/>
  <c r="R176" i="11" s="1"/>
  <c r="R154" i="11"/>
  <c r="R175" i="11" s="1"/>
  <c r="R167" i="11"/>
  <c r="R156" i="11"/>
  <c r="R177" i="11" s="1"/>
  <c r="BE167" i="11"/>
  <c r="BE150" i="11"/>
  <c r="BE171" i="11" s="1"/>
  <c r="BE156" i="11"/>
  <c r="BE177" i="11" s="1"/>
  <c r="BE155" i="11"/>
  <c r="BE176" i="11" s="1"/>
  <c r="BE154" i="11"/>
  <c r="BE175" i="11" s="1"/>
  <c r="AJ252" i="11"/>
  <c r="AJ255" i="11" s="1"/>
  <c r="AJ191" i="11"/>
  <c r="AJ51" i="11"/>
  <c r="J185" i="11"/>
  <c r="J187" i="11" s="1"/>
  <c r="J193" i="11" s="1"/>
  <c r="H252" i="11"/>
  <c r="H255" i="11" s="1"/>
  <c r="H191" i="11"/>
  <c r="H51" i="11"/>
  <c r="BV156" i="11"/>
  <c r="BV177" i="11" s="1"/>
  <c r="BV154" i="11"/>
  <c r="BV175" i="11" s="1"/>
  <c r="BV167" i="11"/>
  <c r="BV155" i="11"/>
  <c r="BV176" i="11" s="1"/>
  <c r="BV150" i="11"/>
  <c r="BV171" i="11" s="1"/>
  <c r="BF252" i="11"/>
  <c r="BF255" i="11" s="1"/>
  <c r="BF191" i="11"/>
  <c r="BF51" i="11"/>
  <c r="R249" i="11"/>
  <c r="R47" i="11"/>
  <c r="R49" i="11"/>
  <c r="CE150" i="11"/>
  <c r="CE171" i="11" s="1"/>
  <c r="CE167" i="11"/>
  <c r="CE156" i="11"/>
  <c r="CE177" i="11" s="1"/>
  <c r="CE155" i="11"/>
  <c r="CE176" i="11" s="1"/>
  <c r="CE154" i="11"/>
  <c r="CE175" i="11" s="1"/>
  <c r="U255" i="11"/>
  <c r="AE249" i="11"/>
  <c r="AE47" i="11"/>
  <c r="AE49" i="11"/>
  <c r="AM150" i="11"/>
  <c r="AM171" i="11" s="1"/>
  <c r="AM156" i="11"/>
  <c r="AM177" i="11" s="1"/>
  <c r="AM155" i="11"/>
  <c r="AM176" i="11" s="1"/>
  <c r="AM154" i="11"/>
  <c r="AM175" i="11" s="1"/>
  <c r="AM167" i="11"/>
  <c r="BZ249" i="11"/>
  <c r="BZ47" i="11"/>
  <c r="BZ49" i="11"/>
  <c r="AL252" i="11"/>
  <c r="AL255" i="11" s="1"/>
  <c r="AL191" i="11"/>
  <c r="AL51" i="11"/>
  <c r="BO167" i="11"/>
  <c r="BO156" i="11"/>
  <c r="BO177" i="11" s="1"/>
  <c r="BO155" i="11"/>
  <c r="BO176" i="11" s="1"/>
  <c r="BO154" i="11"/>
  <c r="BO175" i="11" s="1"/>
  <c r="BO150" i="11"/>
  <c r="BO171" i="11" s="1"/>
  <c r="BD249" i="11"/>
  <c r="BD47" i="11"/>
  <c r="BD49" i="11"/>
  <c r="AZ252" i="11"/>
  <c r="AZ255" i="11" s="1"/>
  <c r="AZ191" i="11"/>
  <c r="AZ51" i="11"/>
  <c r="J191" i="11"/>
  <c r="J252" i="11"/>
  <c r="J255" i="11" s="1"/>
  <c r="J51" i="11"/>
  <c r="BG150" i="11"/>
  <c r="BG171" i="11" s="1"/>
  <c r="BG156" i="11"/>
  <c r="BG177" i="11" s="1"/>
  <c r="BG167" i="11"/>
  <c r="BG155" i="11"/>
  <c r="BG176" i="11" s="1"/>
  <c r="BG154" i="11"/>
  <c r="BG175" i="11" s="1"/>
  <c r="BV249" i="11"/>
  <c r="BV47" i="11"/>
  <c r="BV49" i="11"/>
  <c r="T249" i="11"/>
  <c r="T47" i="11"/>
  <c r="T49" i="11"/>
  <c r="H185" i="11"/>
  <c r="H187" i="11" s="1"/>
  <c r="H193" i="11" s="1"/>
  <c r="AP249" i="11"/>
  <c r="AP47" i="11"/>
  <c r="AP49" i="11"/>
  <c r="BY249" i="11"/>
  <c r="BY47" i="11"/>
  <c r="BY49" i="11"/>
  <c r="AW249" i="11"/>
  <c r="AW47" i="11"/>
  <c r="AW49" i="11"/>
  <c r="AD249" i="11"/>
  <c r="AD47" i="11"/>
  <c r="AD49" i="11"/>
  <c r="CE249" i="11"/>
  <c r="CE47" i="11"/>
  <c r="CE49" i="11"/>
  <c r="U232" i="11"/>
  <c r="AE156" i="11"/>
  <c r="AE177" i="11" s="1"/>
  <c r="AE150" i="11"/>
  <c r="AE171" i="11" s="1"/>
  <c r="AE154" i="11"/>
  <c r="AE175" i="11" s="1"/>
  <c r="AE155" i="11"/>
  <c r="AE176" i="11" s="1"/>
  <c r="AE167" i="11"/>
  <c r="AM249" i="11"/>
  <c r="AM47" i="11"/>
  <c r="AM49" i="11"/>
  <c r="BZ167" i="11"/>
  <c r="BZ150" i="11"/>
  <c r="BZ171" i="11" s="1"/>
  <c r="BZ156" i="11"/>
  <c r="BZ177" i="11" s="1"/>
  <c r="BZ155" i="11"/>
  <c r="BZ176" i="11" s="1"/>
  <c r="BZ154" i="11"/>
  <c r="BZ175" i="11" s="1"/>
  <c r="X232" i="11"/>
  <c r="BW252" i="11"/>
  <c r="BW255" i="11" s="1"/>
  <c r="BW191" i="11"/>
  <c r="BW51" i="11"/>
  <c r="BY156" i="11"/>
  <c r="BY177" i="11" s="1"/>
  <c r="BY167" i="11"/>
  <c r="BY155" i="11"/>
  <c r="BY176" i="11" s="1"/>
  <c r="BY154" i="11"/>
  <c r="BY175" i="11" s="1"/>
  <c r="BY150" i="11"/>
  <c r="BY171" i="11" s="1"/>
  <c r="AW154" i="11"/>
  <c r="AW175" i="11" s="1"/>
  <c r="AW167" i="11"/>
  <c r="AW156" i="11"/>
  <c r="AW177" i="11" s="1"/>
  <c r="AW155" i="11"/>
  <c r="AW176" i="11" s="1"/>
  <c r="AW150" i="11"/>
  <c r="AW171" i="11" s="1"/>
  <c r="BJ150" i="11"/>
  <c r="BJ171" i="11" s="1"/>
  <c r="BJ156" i="11"/>
  <c r="BJ177" i="11" s="1"/>
  <c r="BJ155" i="11"/>
  <c r="BJ176" i="11" s="1"/>
  <c r="BJ167" i="11"/>
  <c r="BJ154" i="11"/>
  <c r="BJ175" i="11" s="1"/>
  <c r="AD167" i="11"/>
  <c r="AD155" i="11"/>
  <c r="AD176" i="11" s="1"/>
  <c r="AD150" i="11"/>
  <c r="AD171" i="11" s="1"/>
  <c r="AD156" i="11"/>
  <c r="AD177" i="11" s="1"/>
  <c r="AD154" i="11"/>
  <c r="AD175" i="11" s="1"/>
  <c r="Z252" i="11"/>
  <c r="Z255" i="11" s="1"/>
  <c r="Z191" i="11"/>
  <c r="Z51" i="11"/>
  <c r="AY249" i="11"/>
  <c r="AY47" i="11"/>
  <c r="AY49" i="11"/>
  <c r="I249" i="11"/>
  <c r="I47" i="11"/>
  <c r="I49" i="11"/>
  <c r="X255" i="11"/>
  <c r="AY252" i="11" l="1"/>
  <c r="AY255" i="11" s="1"/>
  <c r="AY191" i="11"/>
  <c r="AY51" i="11"/>
  <c r="AI252" i="11"/>
  <c r="AI255" i="11" s="1"/>
  <c r="AI191" i="11"/>
  <c r="AI51" i="11"/>
  <c r="AB232" i="11"/>
  <c r="X239" i="11"/>
  <c r="X238" i="11"/>
  <c r="BB252" i="11"/>
  <c r="BB255" i="11" s="1"/>
  <c r="BB191" i="11"/>
  <c r="BB51" i="11"/>
  <c r="N252" i="11"/>
  <c r="N255" i="11" s="1"/>
  <c r="N191" i="11"/>
  <c r="N51" i="11"/>
  <c r="K252" i="11"/>
  <c r="K255" i="11" s="1"/>
  <c r="K191" i="11"/>
  <c r="K51" i="11"/>
  <c r="Z232" i="11"/>
  <c r="U239" i="11"/>
  <c r="U238" i="11"/>
  <c r="Q232" i="11"/>
  <c r="Q197" i="11"/>
  <c r="Q215" i="11" s="1"/>
  <c r="BQ252" i="11"/>
  <c r="BQ255" i="11" s="1"/>
  <c r="BQ191" i="11"/>
  <c r="BQ51" i="11"/>
  <c r="BZ191" i="11"/>
  <c r="BZ252" i="11"/>
  <c r="BZ255" i="11" s="1"/>
  <c r="BZ51" i="11"/>
  <c r="P252" i="11"/>
  <c r="P255" i="11" s="1"/>
  <c r="P191" i="11"/>
  <c r="P51" i="11"/>
  <c r="BJ252" i="11"/>
  <c r="BJ255" i="11" s="1"/>
  <c r="BJ191" i="11"/>
  <c r="BJ51" i="11"/>
  <c r="Q183" i="11"/>
  <c r="Q185" i="11" s="1"/>
  <c r="Q187" i="11" s="1"/>
  <c r="Q193" i="11" s="1"/>
  <c r="Q195" i="11" s="1"/>
  <c r="R162" i="11"/>
  <c r="BP252" i="11"/>
  <c r="BP255" i="11" s="1"/>
  <c r="BP191" i="11"/>
  <c r="BP51" i="11"/>
  <c r="AO252" i="11"/>
  <c r="AO255" i="11" s="1"/>
  <c r="AO191" i="11"/>
  <c r="AO51" i="11"/>
  <c r="CE191" i="11"/>
  <c r="CE252" i="11"/>
  <c r="CE255" i="11" s="1"/>
  <c r="CE51" i="11"/>
  <c r="BT232" i="11"/>
  <c r="BF232" i="11"/>
  <c r="AU239" i="11"/>
  <c r="AU238" i="11"/>
  <c r="BV252" i="11"/>
  <c r="BV255" i="11" s="1"/>
  <c r="BV191" i="11"/>
  <c r="BV51" i="11"/>
  <c r="AQ252" i="11"/>
  <c r="AQ255" i="11" s="1"/>
  <c r="AQ191" i="11"/>
  <c r="AQ51" i="11"/>
  <c r="BE252" i="11"/>
  <c r="BE255" i="11" s="1"/>
  <c r="BE191" i="11"/>
  <c r="BE51" i="11"/>
  <c r="AS239" i="11"/>
  <c r="AS238" i="11"/>
  <c r="AC232" i="11"/>
  <c r="BU252" i="11"/>
  <c r="BU255" i="11" s="1"/>
  <c r="BU191" i="11"/>
  <c r="BU51" i="11"/>
  <c r="H195" i="11"/>
  <c r="H197" i="11"/>
  <c r="H215" i="11" s="1"/>
  <c r="H232" i="11"/>
  <c r="R191" i="11"/>
  <c r="R51" i="11"/>
  <c r="R252" i="11"/>
  <c r="R255" i="11" s="1"/>
  <c r="AD252" i="11"/>
  <c r="AD255" i="11" s="1"/>
  <c r="AD191" i="11"/>
  <c r="AD51" i="11"/>
  <c r="BI191" i="11"/>
  <c r="BI252" i="11"/>
  <c r="BI255" i="11" s="1"/>
  <c r="BI51" i="11"/>
  <c r="AF252" i="11"/>
  <c r="AF255" i="11" s="1"/>
  <c r="AF191" i="11"/>
  <c r="AF51" i="11"/>
  <c r="S252" i="11"/>
  <c r="S255" i="11" s="1"/>
  <c r="S191" i="11"/>
  <c r="S51" i="11"/>
  <c r="BD252" i="11"/>
  <c r="BD255" i="11" s="1"/>
  <c r="BD191" i="11"/>
  <c r="BD51" i="11"/>
  <c r="BY191" i="11"/>
  <c r="BY252" i="11"/>
  <c r="BY255" i="11" s="1"/>
  <c r="BY51" i="11"/>
  <c r="I185" i="11"/>
  <c r="I187" i="11" s="1"/>
  <c r="I193" i="11" s="1"/>
  <c r="BS232" i="11"/>
  <c r="AP191" i="11"/>
  <c r="AP252" i="11"/>
  <c r="AP255" i="11" s="1"/>
  <c r="AP51" i="11"/>
  <c r="AJ232" i="11"/>
  <c r="AE252" i="11"/>
  <c r="AE255" i="11" s="1"/>
  <c r="AE51" i="11"/>
  <c r="AE191" i="11"/>
  <c r="CB239" i="11"/>
  <c r="CB238" i="11"/>
  <c r="BA252" i="11"/>
  <c r="BA255" i="11" s="1"/>
  <c r="BA191" i="11"/>
  <c r="BA51" i="11"/>
  <c r="J197" i="11"/>
  <c r="J215" i="11" s="1"/>
  <c r="J232" i="11"/>
  <c r="J195" i="11"/>
  <c r="AV232" i="11"/>
  <c r="I191" i="11"/>
  <c r="I252" i="11"/>
  <c r="I255" i="11" s="1"/>
  <c r="D255" i="11" s="1"/>
  <c r="I51" i="11"/>
  <c r="Y239" i="11"/>
  <c r="Y238" i="11"/>
  <c r="N185" i="11"/>
  <c r="N187" i="11" s="1"/>
  <c r="N193" i="11" s="1"/>
  <c r="BO252" i="11"/>
  <c r="BO255" i="11" s="1"/>
  <c r="BO51" i="11"/>
  <c r="BO191" i="11"/>
  <c r="AM252" i="11"/>
  <c r="AM255" i="11" s="1"/>
  <c r="AM191" i="11"/>
  <c r="AM51" i="11"/>
  <c r="T191" i="11"/>
  <c r="T252" i="11"/>
  <c r="T255" i="11" s="1"/>
  <c r="T51" i="11"/>
  <c r="AW252" i="11"/>
  <c r="AW255" i="11" s="1"/>
  <c r="AW51" i="11"/>
  <c r="AW191" i="11"/>
  <c r="AL232" i="11"/>
  <c r="BG252" i="11"/>
  <c r="BG255" i="11" s="1"/>
  <c r="BG191" i="11"/>
  <c r="BG51" i="11"/>
  <c r="CF252" i="11"/>
  <c r="CF255" i="11" s="1"/>
  <c r="CF191" i="11"/>
  <c r="CF51" i="11"/>
  <c r="BN232" i="11"/>
  <c r="BW232" i="11"/>
  <c r="AZ232" i="11"/>
  <c r="Q216" i="11" l="1"/>
  <c r="Q268" i="11"/>
  <c r="Q269" i="11" s="1"/>
  <c r="AJ239" i="11"/>
  <c r="AJ238" i="11"/>
  <c r="AP232" i="11"/>
  <c r="BA232" i="11"/>
  <c r="BV232" i="11"/>
  <c r="BD232" i="11"/>
  <c r="R232" i="11"/>
  <c r="R195" i="11"/>
  <c r="R197" i="11"/>
  <c r="R215" i="11" s="1"/>
  <c r="H239" i="11"/>
  <c r="H238" i="11"/>
  <c r="AZ239" i="11"/>
  <c r="AZ238" i="11"/>
  <c r="BG232" i="11"/>
  <c r="T232" i="11"/>
  <c r="BS238" i="11"/>
  <c r="BS239" i="11"/>
  <c r="AF232" i="11"/>
  <c r="H268" i="11"/>
  <c r="H269" i="11" s="1"/>
  <c r="H216" i="11"/>
  <c r="BP232" i="11"/>
  <c r="BZ232" i="11"/>
  <c r="AD232" i="11"/>
  <c r="S232" i="11"/>
  <c r="BF238" i="11"/>
  <c r="BF239" i="11"/>
  <c r="K232" i="11"/>
  <c r="K195" i="11"/>
  <c r="K197" i="11"/>
  <c r="K215" i="11" s="1"/>
  <c r="BN239" i="11"/>
  <c r="BN238" i="11"/>
  <c r="BB232" i="11"/>
  <c r="J238" i="11"/>
  <c r="J239" i="11"/>
  <c r="J268" i="11"/>
  <c r="J269" i="11" s="1"/>
  <c r="J216" i="11"/>
  <c r="AM232" i="11"/>
  <c r="AI232" i="11"/>
  <c r="AO232" i="11"/>
  <c r="AQ232" i="11"/>
  <c r="CE232" i="11"/>
  <c r="CF232" i="11"/>
  <c r="Z239" i="11"/>
  <c r="Z238" i="11"/>
  <c r="BE232" i="11"/>
  <c r="S162" i="11"/>
  <c r="R183" i="11"/>
  <c r="R185" i="11" s="1"/>
  <c r="R187" i="11" s="1"/>
  <c r="R193" i="11" s="1"/>
  <c r="AE232" i="11"/>
  <c r="AL239" i="11"/>
  <c r="AL238" i="11"/>
  <c r="I232" i="11"/>
  <c r="I197" i="11"/>
  <c r="I215" i="11" s="1"/>
  <c r="I195" i="11"/>
  <c r="BY232" i="11"/>
  <c r="BU232" i="11"/>
  <c r="BT238" i="11"/>
  <c r="BT239" i="11"/>
  <c r="Q239" i="11"/>
  <c r="Q238" i="11"/>
  <c r="P232" i="11"/>
  <c r="P197" i="11"/>
  <c r="P215" i="11" s="1"/>
  <c r="P195" i="11"/>
  <c r="BW239" i="11"/>
  <c r="BW238" i="11"/>
  <c r="AW232" i="11"/>
  <c r="AV239" i="11"/>
  <c r="AV238" i="11"/>
  <c r="BI232" i="11"/>
  <c r="N232" i="11"/>
  <c r="N195" i="11"/>
  <c r="N197" i="11"/>
  <c r="N215" i="11" s="1"/>
  <c r="AY232" i="11"/>
  <c r="AB239" i="11"/>
  <c r="AB238" i="11"/>
  <c r="BQ232" i="11"/>
  <c r="BO232" i="11"/>
  <c r="AC239" i="11"/>
  <c r="AC238" i="11"/>
  <c r="BJ232" i="11"/>
  <c r="AO238" i="11" l="1"/>
  <c r="AO239" i="11"/>
  <c r="BD239" i="11"/>
  <c r="BD238" i="11"/>
  <c r="AW239" i="11"/>
  <c r="AW238" i="11"/>
  <c r="BV238" i="11"/>
  <c r="BV239" i="11"/>
  <c r="I268" i="11"/>
  <c r="I269" i="11" s="1"/>
  <c r="I216" i="11"/>
  <c r="N268" i="11"/>
  <c r="N269" i="11" s="1"/>
  <c r="N216" i="11"/>
  <c r="CF239" i="11"/>
  <c r="CF238" i="11"/>
  <c r="BA239" i="11"/>
  <c r="BA238" i="11"/>
  <c r="CE238" i="11"/>
  <c r="CE239" i="11"/>
  <c r="J231" i="11"/>
  <c r="J218" i="11"/>
  <c r="AP239" i="11"/>
  <c r="AP238" i="11"/>
  <c r="BO239" i="11"/>
  <c r="BO238" i="11"/>
  <c r="AF238" i="11"/>
  <c r="AF239" i="11"/>
  <c r="R238" i="11"/>
  <c r="R239" i="11"/>
  <c r="BE238" i="11"/>
  <c r="BE239" i="11"/>
  <c r="BG239" i="11"/>
  <c r="BG238" i="11"/>
  <c r="K268" i="11"/>
  <c r="K269" i="11" s="1"/>
  <c r="K216" i="11"/>
  <c r="BJ239" i="11"/>
  <c r="BJ238" i="11"/>
  <c r="I239" i="11"/>
  <c r="I238" i="11"/>
  <c r="K239" i="11"/>
  <c r="K238" i="11"/>
  <c r="P238" i="11"/>
  <c r="P239" i="11"/>
  <c r="N238" i="11"/>
  <c r="N239" i="11"/>
  <c r="AM239" i="11"/>
  <c r="AM238" i="11"/>
  <c r="AE239" i="11"/>
  <c r="AE238" i="11"/>
  <c r="S239" i="11"/>
  <c r="S238" i="11"/>
  <c r="T162" i="11"/>
  <c r="S183" i="11"/>
  <c r="S185" i="11" s="1"/>
  <c r="S187" i="11" s="1"/>
  <c r="S193" i="11" s="1"/>
  <c r="AQ238" i="11"/>
  <c r="AQ239" i="11"/>
  <c r="BB239" i="11"/>
  <c r="BB238" i="11"/>
  <c r="AD238" i="11"/>
  <c r="AD239" i="11"/>
  <c r="T238" i="11"/>
  <c r="T239" i="11"/>
  <c r="AY238" i="11"/>
  <c r="AY239" i="11"/>
  <c r="BY238" i="11"/>
  <c r="BY239" i="11"/>
  <c r="BZ239" i="11"/>
  <c r="BZ238" i="11"/>
  <c r="AI238" i="11"/>
  <c r="AI239" i="11"/>
  <c r="BP239" i="11"/>
  <c r="BP238" i="11"/>
  <c r="P268" i="11"/>
  <c r="P269" i="11" s="1"/>
  <c r="P216" i="11"/>
  <c r="H218" i="11"/>
  <c r="H231" i="11"/>
  <c r="R216" i="11"/>
  <c r="R268" i="11"/>
  <c r="R269" i="11" s="1"/>
  <c r="BI238" i="11"/>
  <c r="BI239" i="11"/>
  <c r="BQ239" i="11"/>
  <c r="BQ238" i="11"/>
  <c r="BU238" i="11"/>
  <c r="BU239" i="11"/>
  <c r="Q231" i="11"/>
  <c r="Q218" i="11"/>
  <c r="Q223" i="11" l="1"/>
  <c r="Q224" i="11"/>
  <c r="I218" i="11"/>
  <c r="I231" i="11"/>
  <c r="S195" i="11"/>
  <c r="S197" i="11"/>
  <c r="S215" i="11" s="1"/>
  <c r="K218" i="11"/>
  <c r="K231" i="11"/>
  <c r="H224" i="11"/>
  <c r="H223" i="11"/>
  <c r="N231" i="11"/>
  <c r="N218" i="11"/>
  <c r="P231" i="11"/>
  <c r="P218" i="11"/>
  <c r="U162" i="11"/>
  <c r="T183" i="11"/>
  <c r="T185" i="11" s="1"/>
  <c r="T187" i="11" s="1"/>
  <c r="T193" i="11" s="1"/>
  <c r="J224" i="11"/>
  <c r="J223" i="11"/>
  <c r="R218" i="11"/>
  <c r="R231" i="11"/>
  <c r="N224" i="11" l="1"/>
  <c r="N223" i="11"/>
  <c r="K223" i="11"/>
  <c r="K224" i="11"/>
  <c r="I224" i="11"/>
  <c r="I223" i="11"/>
  <c r="P224" i="11"/>
  <c r="P223" i="11"/>
  <c r="S268" i="11"/>
  <c r="S269" i="11" s="1"/>
  <c r="S216" i="11"/>
  <c r="R224" i="11"/>
  <c r="R223" i="11"/>
  <c r="T195" i="11"/>
  <c r="T197" i="11"/>
  <c r="T215" i="11" s="1"/>
  <c r="V162" i="11"/>
  <c r="W162" i="11" s="1"/>
  <c r="X162" i="11" s="1"/>
  <c r="U183" i="11"/>
  <c r="U185" i="11" s="1"/>
  <c r="U187" i="11" s="1"/>
  <c r="U193" i="11" s="1"/>
  <c r="T268" i="11" l="1"/>
  <c r="T269" i="11" s="1"/>
  <c r="T216" i="11"/>
  <c r="S218" i="11"/>
  <c r="S231" i="11"/>
  <c r="U197" i="11"/>
  <c r="U215" i="11" s="1"/>
  <c r="U195" i="11"/>
  <c r="X183" i="11"/>
  <c r="X185" i="11" s="1"/>
  <c r="X187" i="11" s="1"/>
  <c r="X193" i="11" s="1"/>
  <c r="Y162" i="11"/>
  <c r="Y183" i="11" l="1"/>
  <c r="Y185" i="11" s="1"/>
  <c r="Y187" i="11" s="1"/>
  <c r="Y193" i="11" s="1"/>
  <c r="Z162" i="11"/>
  <c r="X195" i="11"/>
  <c r="X197" i="11"/>
  <c r="X215" i="11" s="1"/>
  <c r="U216" i="11"/>
  <c r="U268" i="11"/>
  <c r="U269" i="11" s="1"/>
  <c r="S223" i="11"/>
  <c r="S224" i="11"/>
  <c r="T231" i="11"/>
  <c r="T218" i="11"/>
  <c r="U231" i="11" l="1"/>
  <c r="U218" i="11"/>
  <c r="X268" i="11"/>
  <c r="X269" i="11" s="1"/>
  <c r="X216" i="11"/>
  <c r="Z183" i="11"/>
  <c r="Z185" i="11" s="1"/>
  <c r="Z187" i="11" s="1"/>
  <c r="Z193" i="11" s="1"/>
  <c r="AA162" i="11"/>
  <c r="AB162" i="11" s="1"/>
  <c r="T224" i="11"/>
  <c r="T223" i="11"/>
  <c r="Y195" i="11"/>
  <c r="Y197" i="11"/>
  <c r="Y215" i="11" s="1"/>
  <c r="Z195" i="11" l="1"/>
  <c r="Z197" i="11"/>
  <c r="Z215" i="11" s="1"/>
  <c r="U224" i="11"/>
  <c r="U223" i="11"/>
  <c r="Y268" i="11"/>
  <c r="Y269" i="11" s="1"/>
  <c r="Y216" i="11"/>
  <c r="AB183" i="11"/>
  <c r="AB185" i="11" s="1"/>
  <c r="AB187" i="11" s="1"/>
  <c r="AB193" i="11" s="1"/>
  <c r="AC162" i="11"/>
  <c r="X218" i="11"/>
  <c r="X231" i="11"/>
  <c r="X223" i="11" l="1"/>
  <c r="X224" i="11"/>
  <c r="AC183" i="11"/>
  <c r="AC185" i="11" s="1"/>
  <c r="AC187" i="11" s="1"/>
  <c r="AC193" i="11" s="1"/>
  <c r="AD162" i="11"/>
  <c r="Y218" i="11"/>
  <c r="Y231" i="11"/>
  <c r="AB195" i="11"/>
  <c r="AB197" i="11"/>
  <c r="AB215" i="11" s="1"/>
  <c r="Z268" i="11"/>
  <c r="Z269" i="11" s="1"/>
  <c r="Z216" i="11"/>
  <c r="AC195" i="11" l="1"/>
  <c r="AC197" i="11"/>
  <c r="AC215" i="11" s="1"/>
  <c r="Z218" i="11"/>
  <c r="Z231" i="11"/>
  <c r="AB268" i="11"/>
  <c r="AB269" i="11" s="1"/>
  <c r="AB216" i="11"/>
  <c r="Y223" i="11"/>
  <c r="Y224" i="11"/>
  <c r="AE162" i="11"/>
  <c r="AD183" i="11"/>
  <c r="AD185" i="11" s="1"/>
  <c r="AD187" i="11" s="1"/>
  <c r="AD193" i="11" s="1"/>
  <c r="AD197" i="11" l="1"/>
  <c r="AD215" i="11" s="1"/>
  <c r="AD195" i="11"/>
  <c r="AE183" i="11"/>
  <c r="AE185" i="11" s="1"/>
  <c r="AE187" i="11" s="1"/>
  <c r="AE193" i="11" s="1"/>
  <c r="AF162" i="11"/>
  <c r="AB218" i="11"/>
  <c r="AB231" i="11"/>
  <c r="AC268" i="11"/>
  <c r="AC269" i="11" s="1"/>
  <c r="AC216" i="11"/>
  <c r="Z223" i="11"/>
  <c r="Z224" i="11"/>
  <c r="AB223" i="11" l="1"/>
  <c r="AB224" i="11"/>
  <c r="AF183" i="11"/>
  <c r="AF185" i="11" s="1"/>
  <c r="AF187" i="11" s="1"/>
  <c r="AF193" i="11" s="1"/>
  <c r="AG162" i="11"/>
  <c r="AH162" i="11" s="1"/>
  <c r="AI162" i="11" s="1"/>
  <c r="AC231" i="11"/>
  <c r="AC218" i="11"/>
  <c r="AE197" i="11"/>
  <c r="AE215" i="11" s="1"/>
  <c r="AE195" i="11"/>
  <c r="AD268" i="11"/>
  <c r="AD269" i="11" s="1"/>
  <c r="AD216" i="11"/>
  <c r="AF195" i="11" l="1"/>
  <c r="AF197" i="11"/>
  <c r="AF215" i="11" s="1"/>
  <c r="AD231" i="11"/>
  <c r="AD218" i="11"/>
  <c r="AE216" i="11"/>
  <c r="AE268" i="11"/>
  <c r="AE269" i="11" s="1"/>
  <c r="AC224" i="11"/>
  <c r="AC223" i="11"/>
  <c r="AJ162" i="11"/>
  <c r="AI183" i="11"/>
  <c r="AI185" i="11" s="1"/>
  <c r="AI187" i="11" s="1"/>
  <c r="AI193" i="11" s="1"/>
  <c r="AI195" i="11" l="1"/>
  <c r="AI197" i="11"/>
  <c r="AI215" i="11" s="1"/>
  <c r="AK162" i="11"/>
  <c r="AL162" i="11" s="1"/>
  <c r="AJ183" i="11"/>
  <c r="AJ185" i="11" s="1"/>
  <c r="AJ187" i="11" s="1"/>
  <c r="AJ193" i="11" s="1"/>
  <c r="AE231" i="11"/>
  <c r="AE218" i="11"/>
  <c r="AD224" i="11"/>
  <c r="AD223" i="11"/>
  <c r="AF216" i="11"/>
  <c r="AF268" i="11"/>
  <c r="AF269" i="11" s="1"/>
  <c r="AF231" i="11" l="1"/>
  <c r="AF218" i="11"/>
  <c r="AE224" i="11"/>
  <c r="AE223" i="11"/>
  <c r="AI216" i="11"/>
  <c r="AI268" i="11"/>
  <c r="AI269" i="11" s="1"/>
  <c r="AJ197" i="11"/>
  <c r="AJ215" i="11" s="1"/>
  <c r="AJ195" i="11"/>
  <c r="AL183" i="11"/>
  <c r="AL185" i="11" s="1"/>
  <c r="AL187" i="11" s="1"/>
  <c r="AL193" i="11" s="1"/>
  <c r="AM162" i="11"/>
  <c r="AJ268" i="11" l="1"/>
  <c r="AJ269" i="11" s="1"/>
  <c r="AJ216" i="11"/>
  <c r="AI231" i="11"/>
  <c r="AI218" i="11"/>
  <c r="AM183" i="11"/>
  <c r="AM185" i="11" s="1"/>
  <c r="AM187" i="11" s="1"/>
  <c r="AM193" i="11" s="1"/>
  <c r="AN162" i="11"/>
  <c r="AO162" i="11" s="1"/>
  <c r="AF224" i="11"/>
  <c r="AF223" i="11"/>
  <c r="AL195" i="11"/>
  <c r="AL197" i="11"/>
  <c r="AL215" i="11" s="1"/>
  <c r="AL216" i="11" l="1"/>
  <c r="AL268" i="11"/>
  <c r="AL269" i="11" s="1"/>
  <c r="AM197" i="11"/>
  <c r="AM215" i="11" s="1"/>
  <c r="AM195" i="11"/>
  <c r="AJ231" i="11"/>
  <c r="AJ218" i="11"/>
  <c r="AO183" i="11"/>
  <c r="AO185" i="11" s="1"/>
  <c r="AO187" i="11" s="1"/>
  <c r="AO193" i="11" s="1"/>
  <c r="AP162" i="11"/>
  <c r="AI224" i="11"/>
  <c r="AI223" i="11"/>
  <c r="AP183" i="11" l="1"/>
  <c r="AP185" i="11" s="1"/>
  <c r="AP187" i="11" s="1"/>
  <c r="AP193" i="11" s="1"/>
  <c r="AQ162" i="11"/>
  <c r="AJ224" i="11"/>
  <c r="AJ223" i="11"/>
  <c r="AO197" i="11"/>
  <c r="AO215" i="11" s="1"/>
  <c r="AO195" i="11"/>
  <c r="AM268" i="11"/>
  <c r="AM269" i="11" s="1"/>
  <c r="AM216" i="11"/>
  <c r="AL231" i="11"/>
  <c r="AL218" i="11"/>
  <c r="AO268" i="11" l="1"/>
  <c r="AO269" i="11" s="1"/>
  <c r="AO216" i="11"/>
  <c r="AQ183" i="11"/>
  <c r="AQ185" i="11" s="1"/>
  <c r="AQ187" i="11" s="1"/>
  <c r="AQ193" i="11" s="1"/>
  <c r="AR162" i="11"/>
  <c r="AS162" i="11" s="1"/>
  <c r="AL224" i="11"/>
  <c r="AL223" i="11"/>
  <c r="AM231" i="11"/>
  <c r="AM218" i="11"/>
  <c r="AP197" i="11"/>
  <c r="AP215" i="11" s="1"/>
  <c r="AP195" i="11"/>
  <c r="AP268" i="11" l="1"/>
  <c r="AP269" i="11" s="1"/>
  <c r="AP216" i="11"/>
  <c r="AM224" i="11"/>
  <c r="AM223" i="11"/>
  <c r="AS183" i="11"/>
  <c r="AS185" i="11" s="1"/>
  <c r="AS187" i="11" s="1"/>
  <c r="AS193" i="11" s="1"/>
  <c r="AT162" i="11"/>
  <c r="AU162" i="11" s="1"/>
  <c r="AO218" i="11"/>
  <c r="AO231" i="11"/>
  <c r="AQ197" i="11"/>
  <c r="AQ215" i="11" s="1"/>
  <c r="AQ195" i="11"/>
  <c r="AS197" i="11" l="1"/>
  <c r="AS215" i="11" s="1"/>
  <c r="AS195" i="11"/>
  <c r="AP218" i="11"/>
  <c r="AP231" i="11"/>
  <c r="AQ268" i="11"/>
  <c r="AQ269" i="11" s="1"/>
  <c r="AQ216" i="11"/>
  <c r="AO223" i="11"/>
  <c r="AO224" i="11"/>
  <c r="AU183" i="11"/>
  <c r="AU185" i="11" s="1"/>
  <c r="AU187" i="11" s="1"/>
  <c r="AU193" i="11" s="1"/>
  <c r="AV162" i="11"/>
  <c r="AU197" i="11" l="1"/>
  <c r="AU215" i="11" s="1"/>
  <c r="AU195" i="11"/>
  <c r="AW162" i="11"/>
  <c r="AV183" i="11"/>
  <c r="AV185" i="11" s="1"/>
  <c r="AV187" i="11" s="1"/>
  <c r="AV193" i="11" s="1"/>
  <c r="AQ231" i="11"/>
  <c r="AQ218" i="11"/>
  <c r="AP223" i="11"/>
  <c r="AP224" i="11"/>
  <c r="AS216" i="11"/>
  <c r="AS268" i="11"/>
  <c r="AS269" i="11" s="1"/>
  <c r="AQ223" i="11" l="1"/>
  <c r="AQ224" i="11"/>
  <c r="AS218" i="11"/>
  <c r="AS231" i="11"/>
  <c r="AV197" i="11"/>
  <c r="AV215" i="11" s="1"/>
  <c r="AV195" i="11"/>
  <c r="AW183" i="11"/>
  <c r="AW185" i="11" s="1"/>
  <c r="AW187" i="11" s="1"/>
  <c r="AW193" i="11" s="1"/>
  <c r="AX162" i="11"/>
  <c r="AY162" i="11" s="1"/>
  <c r="AU268" i="11"/>
  <c r="AU269" i="11" s="1"/>
  <c r="AU216" i="11"/>
  <c r="AS223" i="11" l="1"/>
  <c r="AS224" i="11"/>
  <c r="AU218" i="11"/>
  <c r="AU231" i="11"/>
  <c r="AY183" i="11"/>
  <c r="AY185" i="11" s="1"/>
  <c r="AY187" i="11" s="1"/>
  <c r="AY193" i="11" s="1"/>
  <c r="AZ162" i="11"/>
  <c r="AW197" i="11"/>
  <c r="AW215" i="11" s="1"/>
  <c r="AW195" i="11"/>
  <c r="AV268" i="11"/>
  <c r="AV269" i="11" s="1"/>
  <c r="AV216" i="11"/>
  <c r="AV218" i="11" l="1"/>
  <c r="AV231" i="11"/>
  <c r="AZ183" i="11"/>
  <c r="AZ185" i="11" s="1"/>
  <c r="AZ187" i="11" s="1"/>
  <c r="AZ193" i="11" s="1"/>
  <c r="BA162" i="11"/>
  <c r="AU223" i="11"/>
  <c r="AU224" i="11"/>
  <c r="AW268" i="11"/>
  <c r="AW269" i="11" s="1"/>
  <c r="AW216" i="11"/>
  <c r="AY195" i="11"/>
  <c r="AY197" i="11"/>
  <c r="AY215" i="11" s="1"/>
  <c r="AY268" i="11" l="1"/>
  <c r="AY269" i="11" s="1"/>
  <c r="AY216" i="11"/>
  <c r="AW218" i="11"/>
  <c r="AW231" i="11"/>
  <c r="BA183" i="11"/>
  <c r="BA185" i="11" s="1"/>
  <c r="BA187" i="11" s="1"/>
  <c r="BA193" i="11" s="1"/>
  <c r="BB162" i="11"/>
  <c r="AZ195" i="11"/>
  <c r="AZ197" i="11"/>
  <c r="AZ215" i="11" s="1"/>
  <c r="AV224" i="11"/>
  <c r="AV223" i="11"/>
  <c r="BA195" i="11" l="1"/>
  <c r="BA197" i="11"/>
  <c r="BA215" i="11" s="1"/>
  <c r="AW224" i="11"/>
  <c r="AW223" i="11"/>
  <c r="AZ216" i="11"/>
  <c r="AZ268" i="11"/>
  <c r="AZ269" i="11" s="1"/>
  <c r="BB183" i="11"/>
  <c r="BB185" i="11" s="1"/>
  <c r="BB187" i="11" s="1"/>
  <c r="BB193" i="11" s="1"/>
  <c r="BC162" i="11"/>
  <c r="BD162" i="11" s="1"/>
  <c r="AY231" i="11"/>
  <c r="AY218" i="11"/>
  <c r="AY224" i="11" l="1"/>
  <c r="AY223" i="11"/>
  <c r="BD183" i="11"/>
  <c r="BD185" i="11" s="1"/>
  <c r="BD187" i="11" s="1"/>
  <c r="BD193" i="11" s="1"/>
  <c r="BE162" i="11"/>
  <c r="BB197" i="11"/>
  <c r="BB215" i="11" s="1"/>
  <c r="BB195" i="11"/>
  <c r="AZ218" i="11"/>
  <c r="AZ231" i="11"/>
  <c r="BA216" i="11"/>
  <c r="BA268" i="11"/>
  <c r="BA269" i="11" s="1"/>
  <c r="BA231" i="11" l="1"/>
  <c r="BA218" i="11"/>
  <c r="AZ223" i="11"/>
  <c r="AZ224" i="11"/>
  <c r="BB268" i="11"/>
  <c r="BB269" i="11" s="1"/>
  <c r="BB216" i="11"/>
  <c r="BE183" i="11"/>
  <c r="BE185" i="11" s="1"/>
  <c r="BE187" i="11" s="1"/>
  <c r="BE193" i="11" s="1"/>
  <c r="BF162" i="11"/>
  <c r="BD195" i="11"/>
  <c r="BD197" i="11"/>
  <c r="BD215" i="11" s="1"/>
  <c r="BE197" i="11" l="1"/>
  <c r="BE215" i="11" s="1"/>
  <c r="BE195" i="11"/>
  <c r="BB231" i="11"/>
  <c r="BB218" i="11"/>
  <c r="BA224" i="11"/>
  <c r="BA223" i="11"/>
  <c r="BD268" i="11"/>
  <c r="BD269" i="11" s="1"/>
  <c r="BD216" i="11"/>
  <c r="BG162" i="11"/>
  <c r="BF183" i="11"/>
  <c r="BF185" i="11" s="1"/>
  <c r="BF187" i="11" s="1"/>
  <c r="BF193" i="11" s="1"/>
  <c r="BF197" i="11" l="1"/>
  <c r="BF215" i="11" s="1"/>
  <c r="BF195" i="11"/>
  <c r="BG183" i="11"/>
  <c r="BG185" i="11" s="1"/>
  <c r="BG187" i="11" s="1"/>
  <c r="BG193" i="11" s="1"/>
  <c r="BH162" i="11"/>
  <c r="BI162" i="11" s="1"/>
  <c r="BD231" i="11"/>
  <c r="BD218" i="11"/>
  <c r="BB224" i="11"/>
  <c r="BB223" i="11"/>
  <c r="BE268" i="11"/>
  <c r="BE269" i="11" s="1"/>
  <c r="BE216" i="11"/>
  <c r="BE218" i="11" l="1"/>
  <c r="BE231" i="11"/>
  <c r="BJ162" i="11"/>
  <c r="BI183" i="11"/>
  <c r="BI185" i="11" s="1"/>
  <c r="BI187" i="11" s="1"/>
  <c r="BI193" i="11" s="1"/>
  <c r="BD224" i="11"/>
  <c r="BD223" i="11"/>
  <c r="BG197" i="11"/>
  <c r="BG215" i="11" s="1"/>
  <c r="BG195" i="11"/>
  <c r="BF268" i="11"/>
  <c r="BF269" i="11" s="1"/>
  <c r="BF216" i="11"/>
  <c r="BF218" i="11" l="1"/>
  <c r="BF231" i="11"/>
  <c r="BG216" i="11"/>
  <c r="BG268" i="11"/>
  <c r="BG269" i="11" s="1"/>
  <c r="BI197" i="11"/>
  <c r="BI215" i="11" s="1"/>
  <c r="BI195" i="11"/>
  <c r="BK162" i="11"/>
  <c r="BL162" i="11" s="1"/>
  <c r="BM162" i="11" s="1"/>
  <c r="BN162" i="11" s="1"/>
  <c r="BJ183" i="11"/>
  <c r="BJ185" i="11" s="1"/>
  <c r="BJ187" i="11" s="1"/>
  <c r="BJ193" i="11" s="1"/>
  <c r="BE224" i="11"/>
  <c r="BE223" i="11"/>
  <c r="BJ197" i="11" l="1"/>
  <c r="BJ215" i="11" s="1"/>
  <c r="BJ195" i="11"/>
  <c r="BN183" i="11"/>
  <c r="BN185" i="11" s="1"/>
  <c r="BN187" i="11" s="1"/>
  <c r="BN193" i="11" s="1"/>
  <c r="BO162" i="11"/>
  <c r="BI268" i="11"/>
  <c r="BI269" i="11" s="1"/>
  <c r="BI216" i="11"/>
  <c r="BG231" i="11"/>
  <c r="BG218" i="11"/>
  <c r="BF223" i="11"/>
  <c r="BF224" i="11"/>
  <c r="BG224" i="11" l="1"/>
  <c r="BG223" i="11"/>
  <c r="BI218" i="11"/>
  <c r="BI231" i="11"/>
  <c r="BN195" i="11"/>
  <c r="BN197" i="11"/>
  <c r="BN215" i="11" s="1"/>
  <c r="BO183" i="11"/>
  <c r="BO185" i="11" s="1"/>
  <c r="BO187" i="11" s="1"/>
  <c r="BO193" i="11" s="1"/>
  <c r="BP162" i="11"/>
  <c r="BJ268" i="11"/>
  <c r="BJ269" i="11" s="1"/>
  <c r="BJ216" i="11"/>
  <c r="BJ218" i="11" l="1"/>
  <c r="BJ231" i="11"/>
  <c r="BP183" i="11"/>
  <c r="BP185" i="11" s="1"/>
  <c r="BP187" i="11" s="1"/>
  <c r="BP193" i="11" s="1"/>
  <c r="BQ162" i="11"/>
  <c r="BO197" i="11"/>
  <c r="BO215" i="11" s="1"/>
  <c r="BO195" i="11"/>
  <c r="BN268" i="11"/>
  <c r="BN269" i="11" s="1"/>
  <c r="BN216" i="11"/>
  <c r="BI223" i="11"/>
  <c r="BI224" i="11"/>
  <c r="BN218" i="11" l="1"/>
  <c r="BN231" i="11"/>
  <c r="BR162" i="11"/>
  <c r="BS162" i="11" s="1"/>
  <c r="BQ183" i="11"/>
  <c r="BQ185" i="11" s="1"/>
  <c r="BQ187" i="11" s="1"/>
  <c r="BQ193" i="11" s="1"/>
  <c r="BP195" i="11"/>
  <c r="BP197" i="11"/>
  <c r="BP215" i="11" s="1"/>
  <c r="BO268" i="11"/>
  <c r="BO269" i="11" s="1"/>
  <c r="BO216" i="11"/>
  <c r="BJ223" i="11"/>
  <c r="BJ224" i="11"/>
  <c r="BS183" i="11" l="1"/>
  <c r="BS185" i="11" s="1"/>
  <c r="BS187" i="11" s="1"/>
  <c r="BS193" i="11" s="1"/>
  <c r="BT162" i="11"/>
  <c r="BO218" i="11"/>
  <c r="BO231" i="11"/>
  <c r="BQ197" i="11"/>
  <c r="BQ215" i="11" s="1"/>
  <c r="BQ195" i="11"/>
  <c r="BP268" i="11"/>
  <c r="BP269" i="11" s="1"/>
  <c r="BP216" i="11"/>
  <c r="BN224" i="11"/>
  <c r="BN223" i="11"/>
  <c r="BO224" i="11" l="1"/>
  <c r="BO223" i="11"/>
  <c r="BP218" i="11"/>
  <c r="BP231" i="11"/>
  <c r="BU162" i="11"/>
  <c r="BT183" i="11"/>
  <c r="BT185" i="11" s="1"/>
  <c r="BT187" i="11" s="1"/>
  <c r="BT193" i="11" s="1"/>
  <c r="BQ268" i="11"/>
  <c r="BQ269" i="11" s="1"/>
  <c r="BQ216" i="11"/>
  <c r="BS197" i="11"/>
  <c r="BS215" i="11" s="1"/>
  <c r="BS195" i="11"/>
  <c r="BQ218" i="11" l="1"/>
  <c r="BQ231" i="11"/>
  <c r="BP223" i="11"/>
  <c r="BP224" i="11"/>
  <c r="BS268" i="11"/>
  <c r="BS269" i="11" s="1"/>
  <c r="BS216" i="11"/>
  <c r="BU183" i="11"/>
  <c r="BU185" i="11" s="1"/>
  <c r="BU187" i="11" s="1"/>
  <c r="BU193" i="11" s="1"/>
  <c r="BV162" i="11"/>
  <c r="BT195" i="11"/>
  <c r="BT197" i="11"/>
  <c r="BT215" i="11" s="1"/>
  <c r="BU197" i="11" l="1"/>
  <c r="BU215" i="11" s="1"/>
  <c r="BU195" i="11"/>
  <c r="BT216" i="11"/>
  <c r="BT268" i="11"/>
  <c r="BT269" i="11" s="1"/>
  <c r="BV183" i="11"/>
  <c r="BV185" i="11" s="1"/>
  <c r="BV187" i="11" s="1"/>
  <c r="BV193" i="11" s="1"/>
  <c r="BW162" i="11"/>
  <c r="BS231" i="11"/>
  <c r="BS218" i="11"/>
  <c r="BQ224" i="11"/>
  <c r="BQ223" i="11"/>
  <c r="BV195" i="11" l="1"/>
  <c r="BV197" i="11"/>
  <c r="BV215" i="11" s="1"/>
  <c r="BT218" i="11"/>
  <c r="BT231" i="11"/>
  <c r="BW183" i="11"/>
  <c r="BW185" i="11" s="1"/>
  <c r="BW187" i="11" s="1"/>
  <c r="BW193" i="11" s="1"/>
  <c r="BX162" i="11"/>
  <c r="BY162" i="11" s="1"/>
  <c r="BS224" i="11"/>
  <c r="BS223" i="11"/>
  <c r="BU268" i="11"/>
  <c r="BU269" i="11" s="1"/>
  <c r="BU216" i="11"/>
  <c r="BW195" i="11" l="1"/>
  <c r="BW197" i="11"/>
  <c r="BW215" i="11" s="1"/>
  <c r="BT224" i="11"/>
  <c r="BT223" i="11"/>
  <c r="BY183" i="11"/>
  <c r="BY185" i="11" s="1"/>
  <c r="BY187" i="11" s="1"/>
  <c r="BY193" i="11" s="1"/>
  <c r="BZ162" i="11"/>
  <c r="BV268" i="11"/>
  <c r="BV269" i="11" s="1"/>
  <c r="BV216" i="11"/>
  <c r="BU231" i="11"/>
  <c r="BU218" i="11"/>
  <c r="BU224" i="11" l="1"/>
  <c r="BU223" i="11"/>
  <c r="BV231" i="11"/>
  <c r="BV218" i="11"/>
  <c r="BY195" i="11"/>
  <c r="BY197" i="11"/>
  <c r="BY215" i="11" s="1"/>
  <c r="BZ183" i="11"/>
  <c r="BZ185" i="11" s="1"/>
  <c r="BZ187" i="11" s="1"/>
  <c r="BZ193" i="11" s="1"/>
  <c r="CA162" i="11"/>
  <c r="CB162" i="11" s="1"/>
  <c r="BW268" i="11"/>
  <c r="BW269" i="11" s="1"/>
  <c r="BW216" i="11"/>
  <c r="BZ195" i="11" l="1"/>
  <c r="BZ197" i="11"/>
  <c r="BZ215" i="11" s="1"/>
  <c r="BY216" i="11"/>
  <c r="BY268" i="11"/>
  <c r="BY269" i="11" s="1"/>
  <c r="BV224" i="11"/>
  <c r="BV223" i="11"/>
  <c r="BW231" i="11"/>
  <c r="BW218" i="11"/>
  <c r="CB183" i="11"/>
  <c r="CB185" i="11" s="1"/>
  <c r="CB187" i="11" s="1"/>
  <c r="CB193" i="11" s="1"/>
  <c r="CC162" i="11"/>
  <c r="CD162" i="11" s="1"/>
  <c r="CE162" i="11" s="1"/>
  <c r="BY231" i="11" l="1"/>
  <c r="BY218" i="11"/>
  <c r="CE183" i="11"/>
  <c r="CE185" i="11" s="1"/>
  <c r="CE187" i="11" s="1"/>
  <c r="CE193" i="11" s="1"/>
  <c r="CF162" i="11"/>
  <c r="CF183" i="11" s="1"/>
  <c r="CF185" i="11" s="1"/>
  <c r="CF187" i="11" s="1"/>
  <c r="CF193" i="11" s="1"/>
  <c r="BZ268" i="11"/>
  <c r="BZ269" i="11" s="1"/>
  <c r="BZ216" i="11"/>
  <c r="CB195" i="11"/>
  <c r="CB197" i="11"/>
  <c r="CB215" i="11" s="1"/>
  <c r="BW223" i="11"/>
  <c r="BW224" i="11"/>
  <c r="CE197" i="11" l="1"/>
  <c r="CE215" i="11" s="1"/>
  <c r="CE195" i="11"/>
  <c r="BZ231" i="11"/>
  <c r="BZ218" i="11"/>
  <c r="BY223" i="11"/>
  <c r="BY224" i="11"/>
  <c r="CB216" i="11"/>
  <c r="CB268" i="11"/>
  <c r="CB269" i="11" s="1"/>
  <c r="CF197" i="11"/>
  <c r="CF215" i="11" s="1"/>
  <c r="CF195" i="11"/>
  <c r="CF268" i="11" l="1"/>
  <c r="CF269" i="11" s="1"/>
  <c r="CF216" i="11"/>
  <c r="CB218" i="11"/>
  <c r="CB231" i="11"/>
  <c r="BZ223" i="11"/>
  <c r="BZ224" i="11"/>
  <c r="CE268" i="11"/>
  <c r="CE269" i="11" s="1"/>
  <c r="CE216" i="11"/>
  <c r="CE218" i="11" l="1"/>
  <c r="CE231" i="11"/>
  <c r="CB223" i="11"/>
  <c r="CB224" i="11"/>
  <c r="CF218" i="11"/>
  <c r="CF231" i="11"/>
  <c r="CF223" i="11" l="1"/>
  <c r="CF224" i="11"/>
  <c r="CE223" i="11"/>
  <c r="CE224" i="11"/>
  <c r="I144" i="1" l="1"/>
  <c r="H144" i="1"/>
  <c r="G144" i="1"/>
  <c r="B30" i="6"/>
  <c r="C31" i="6"/>
  <c r="B40" i="6" l="1"/>
  <c r="C40" i="6"/>
  <c r="D40" i="6"/>
  <c r="D34" i="6"/>
  <c r="J15" i="4" l="1"/>
  <c r="F246" i="1" l="1"/>
  <c r="G87" i="1" l="1"/>
  <c r="I87" i="1"/>
  <c r="H87" i="1"/>
  <c r="I80" i="1"/>
  <c r="H80" i="1"/>
  <c r="G80" i="1"/>
  <c r="I78" i="1"/>
  <c r="H78" i="1"/>
  <c r="G78" i="1"/>
  <c r="I75" i="1"/>
  <c r="H75" i="1"/>
  <c r="G75" i="1"/>
  <c r="I57" i="1"/>
  <c r="H57" i="1"/>
  <c r="G57" i="1"/>
  <c r="I52" i="1"/>
  <c r="H52" i="1"/>
  <c r="G52" i="1"/>
  <c r="I44" i="1"/>
  <c r="H44" i="1"/>
  <c r="G44" i="1"/>
  <c r="I30" i="1"/>
  <c r="H30" i="1"/>
  <c r="G30" i="1"/>
  <c r="E51" i="6"/>
  <c r="J35" i="4" s="1"/>
  <c r="D51" i="6"/>
  <c r="I35" i="4" s="1"/>
  <c r="C51" i="6"/>
  <c r="H35" i="4" l="1"/>
  <c r="C53" i="6"/>
  <c r="I81" i="1"/>
  <c r="I89" i="1" s="1"/>
  <c r="H81" i="1"/>
  <c r="H89" i="1" s="1"/>
  <c r="G81" i="1"/>
  <c r="G89" i="1" s="1"/>
  <c r="B51" i="6"/>
  <c r="C39" i="6"/>
  <c r="G35" i="4" l="1"/>
  <c r="B53" i="6"/>
  <c r="B39" i="6"/>
  <c r="C22" i="6" l="1"/>
  <c r="B18" i="6"/>
  <c r="B17" i="6" l="1"/>
  <c r="B15" i="6"/>
  <c r="B14" i="6"/>
  <c r="B13" i="6"/>
  <c r="F247" i="1" l="1"/>
  <c r="C86" i="1"/>
  <c r="C85" i="1"/>
  <c r="C84" i="1"/>
  <c r="F80" i="1"/>
  <c r="F78" i="1" l="1"/>
  <c r="F57" i="1"/>
  <c r="F87" i="1"/>
  <c r="F44" i="1"/>
  <c r="F75" i="1"/>
  <c r="F30" i="1"/>
  <c r="F52" i="1"/>
  <c r="F81" i="1" l="1"/>
  <c r="F89" i="1" l="1"/>
  <c r="F107" i="1" s="1"/>
  <c r="F121" i="1" s="1"/>
  <c r="I13" i="4"/>
  <c r="C24" i="6"/>
  <c r="I17" i="4" s="1"/>
  <c r="J13" i="4" l="1"/>
  <c r="C25" i="6"/>
  <c r="J17" i="4" s="1"/>
  <c r="H13" i="4" l="1"/>
  <c r="C23" i="6"/>
  <c r="H17" i="4" s="1"/>
  <c r="B21" i="6"/>
  <c r="B20" i="6"/>
  <c r="B19" i="6"/>
  <c r="C8" i="6" l="1"/>
  <c r="H14" i="4" s="1"/>
  <c r="D8" i="6"/>
  <c r="I14" i="4" s="1"/>
  <c r="E8" i="6"/>
  <c r="J14" i="4" s="1"/>
  <c r="B8" i="6"/>
  <c r="G34" i="6" l="1"/>
  <c r="F34" i="6"/>
  <c r="C32" i="6" l="1"/>
  <c r="C33" i="6" s="1"/>
  <c r="F35" i="6"/>
  <c r="I20" i="4"/>
  <c r="A17" i="6"/>
  <c r="A18" i="6" s="1"/>
  <c r="A19" i="6" s="1"/>
  <c r="A20" i="6" s="1"/>
  <c r="A21" i="6" s="1"/>
  <c r="A22" i="6" s="1"/>
  <c r="A23" i="6" s="1"/>
  <c r="A24" i="6" s="1"/>
  <c r="A25" i="6" s="1"/>
  <c r="C34" i="6" l="1"/>
  <c r="J20" i="4"/>
  <c r="B31" i="6" l="1"/>
  <c r="B32" i="6" s="1"/>
  <c r="B33" i="6" s="1"/>
  <c r="M93" i="1"/>
  <c r="M115" i="1" s="1"/>
  <c r="N121" i="4"/>
  <c r="N120" i="4"/>
  <c r="N119" i="4"/>
  <c r="N118" i="4"/>
  <c r="N114" i="4"/>
  <c r="N112" i="4"/>
  <c r="N109" i="4"/>
  <c r="N91" i="4"/>
  <c r="N86" i="4"/>
  <c r="N78" i="4"/>
  <c r="N64" i="4"/>
  <c r="N27" i="4"/>
  <c r="B34" i="6" l="1"/>
  <c r="K6" i="4"/>
  <c r="L6" i="4" s="1"/>
  <c r="M6" i="4" s="1"/>
  <c r="N6" i="4" s="1"/>
  <c r="H6" i="5"/>
  <c r="I6" i="5" s="1"/>
  <c r="J6" i="5" s="1"/>
  <c r="K6" i="5" s="1"/>
  <c r="L6" i="5" s="1"/>
  <c r="M6" i="5" s="1"/>
  <c r="G5" i="1"/>
  <c r="H5" i="1" s="1"/>
  <c r="I5" i="1" s="1"/>
  <c r="J5" i="1" s="1"/>
  <c r="K5" i="1" s="1"/>
  <c r="L5" i="1" l="1"/>
  <c r="M5" i="1" s="1"/>
  <c r="K27" i="4" l="1"/>
  <c r="L27" i="4"/>
  <c r="M27" i="4"/>
  <c r="C3" i="4" l="1"/>
  <c r="E3" i="1" l="1"/>
  <c r="C3" i="5" l="1"/>
  <c r="M114" i="4"/>
  <c r="M118" i="4"/>
  <c r="M119" i="4"/>
  <c r="M120" i="4"/>
  <c r="M121" i="4"/>
  <c r="M112" i="4"/>
  <c r="M109" i="4"/>
  <c r="M91" i="4"/>
  <c r="M86" i="4"/>
  <c r="M78" i="4"/>
  <c r="M64" i="4"/>
  <c r="L111" i="1"/>
  <c r="M111" i="1" s="1"/>
  <c r="L93" i="1"/>
  <c r="L115" i="1" s="1"/>
  <c r="I121" i="4"/>
  <c r="J121" i="4"/>
  <c r="K121" i="4"/>
  <c r="L121" i="4"/>
  <c r="H121" i="4"/>
  <c r="I64" i="4"/>
  <c r="J64" i="4"/>
  <c r="K64" i="4"/>
  <c r="L64" i="4"/>
  <c r="H64" i="4"/>
  <c r="I78" i="4"/>
  <c r="J78" i="4"/>
  <c r="K78" i="4"/>
  <c r="L78" i="4"/>
  <c r="H78" i="4"/>
  <c r="I86" i="4"/>
  <c r="J86" i="4"/>
  <c r="K86" i="4"/>
  <c r="L86" i="4"/>
  <c r="H86" i="4"/>
  <c r="H91" i="4"/>
  <c r="I91" i="4"/>
  <c r="J91" i="4"/>
  <c r="K91" i="4"/>
  <c r="L91" i="4"/>
  <c r="I109" i="4"/>
  <c r="J109" i="4"/>
  <c r="K109" i="4"/>
  <c r="L109" i="4"/>
  <c r="H109" i="4"/>
  <c r="I112" i="4"/>
  <c r="J112" i="4"/>
  <c r="K112" i="4"/>
  <c r="L112" i="4"/>
  <c r="H112" i="4"/>
  <c r="I114" i="4"/>
  <c r="J114" i="4"/>
  <c r="K114" i="4"/>
  <c r="L114" i="4"/>
  <c r="H114" i="4"/>
  <c r="G49" i="4" l="1"/>
  <c r="G17" i="4" l="1"/>
  <c r="L17" i="4" s="1"/>
  <c r="M17" i="4" s="1"/>
  <c r="F256" i="1"/>
  <c r="F278" i="1" l="1"/>
  <c r="F277" i="1"/>
  <c r="N17" i="4"/>
  <c r="G145" i="1"/>
  <c r="H118" i="4"/>
  <c r="I118" i="4"/>
  <c r="J118" i="4"/>
  <c r="K118" i="4"/>
  <c r="L118" i="4"/>
  <c r="H119" i="4"/>
  <c r="I119" i="4"/>
  <c r="J119" i="4"/>
  <c r="K119" i="4"/>
  <c r="L119" i="4"/>
  <c r="H120" i="4"/>
  <c r="I120" i="4"/>
  <c r="J120" i="4"/>
  <c r="K120" i="4"/>
  <c r="L120" i="4"/>
  <c r="G22" i="4"/>
  <c r="L22" i="4" s="1"/>
  <c r="M22" i="4" s="1"/>
  <c r="L21" i="4"/>
  <c r="M21" i="4" s="1"/>
  <c r="N21" i="4" s="1"/>
  <c r="L20" i="4"/>
  <c r="M20" i="4" s="1"/>
  <c r="N20" i="4" s="1"/>
  <c r="G121" i="4"/>
  <c r="G36" i="4" s="1"/>
  <c r="G122" i="4"/>
  <c r="G45" i="4"/>
  <c r="G46" i="4"/>
  <c r="G47" i="4"/>
  <c r="G118" i="4" s="1"/>
  <c r="G48" i="4"/>
  <c r="G119" i="4" s="1"/>
  <c r="G50" i="4"/>
  <c r="G51" i="4"/>
  <c r="G52" i="4"/>
  <c r="G53" i="4"/>
  <c r="G54" i="4"/>
  <c r="G55" i="4"/>
  <c r="G56" i="4"/>
  <c r="G57" i="4"/>
  <c r="G58" i="4"/>
  <c r="G59" i="4"/>
  <c r="G60" i="4"/>
  <c r="G61" i="4"/>
  <c r="G62" i="4"/>
  <c r="G63" i="4"/>
  <c r="G64" i="4"/>
  <c r="G65" i="4"/>
  <c r="G66" i="4"/>
  <c r="G67" i="4"/>
  <c r="G120" i="4" s="1"/>
  <c r="G68" i="4"/>
  <c r="G69" i="4"/>
  <c r="G70" i="4"/>
  <c r="G71" i="4"/>
  <c r="G72" i="4"/>
  <c r="G73" i="4"/>
  <c r="G74" i="4"/>
  <c r="G75" i="4"/>
  <c r="G76" i="4"/>
  <c r="G77" i="4"/>
  <c r="G78" i="4"/>
  <c r="G79" i="4"/>
  <c r="G80" i="4"/>
  <c r="G81" i="4"/>
  <c r="G82" i="4"/>
  <c r="G83" i="4"/>
  <c r="G84" i="4"/>
  <c r="G85" i="4"/>
  <c r="G86" i="4"/>
  <c r="G87" i="4"/>
  <c r="G88" i="4"/>
  <c r="G89" i="4"/>
  <c r="G90" i="4"/>
  <c r="G91" i="4"/>
  <c r="G92" i="4"/>
  <c r="G93" i="4"/>
  <c r="G94" i="4"/>
  <c r="G95" i="4"/>
  <c r="G96" i="4"/>
  <c r="G97" i="4"/>
  <c r="G98" i="4"/>
  <c r="G99" i="4"/>
  <c r="G100" i="4"/>
  <c r="G101" i="4"/>
  <c r="G102" i="4"/>
  <c r="G103" i="4"/>
  <c r="G104" i="4"/>
  <c r="G105" i="4"/>
  <c r="G106" i="4"/>
  <c r="G107" i="4"/>
  <c r="G108" i="4"/>
  <c r="G109" i="4"/>
  <c r="G110" i="4"/>
  <c r="G111" i="4"/>
  <c r="G112" i="4"/>
  <c r="G113" i="4"/>
  <c r="G114" i="4"/>
  <c r="G115" i="4"/>
  <c r="G44" i="4"/>
  <c r="G14" i="4"/>
  <c r="L14" i="4" s="1"/>
  <c r="M14" i="4" s="1"/>
  <c r="G15" i="4"/>
  <c r="L15" i="4" s="1"/>
  <c r="M15" i="4" s="1"/>
  <c r="G16" i="4"/>
  <c r="G13" i="4"/>
  <c r="G10" i="4"/>
  <c r="G9" i="4"/>
  <c r="L9" i="4" s="1"/>
  <c r="M9" i="4" s="1"/>
  <c r="H10" i="5"/>
  <c r="C3" i="7" s="1"/>
  <c r="L13" i="4" l="1"/>
  <c r="M13" i="4" s="1"/>
  <c r="M99" i="1"/>
  <c r="L98" i="1"/>
  <c r="N15" i="4"/>
  <c r="M98" i="1" s="1"/>
  <c r="L97" i="1"/>
  <c r="N14" i="4"/>
  <c r="M97" i="1" s="1"/>
  <c r="L92" i="1"/>
  <c r="L114" i="1" s="1"/>
  <c r="N9" i="4"/>
  <c r="M92" i="1" s="1"/>
  <c r="M114" i="1" s="1"/>
  <c r="L110" i="1"/>
  <c r="N22" i="4"/>
  <c r="M110" i="1" s="1"/>
  <c r="L96" i="1"/>
  <c r="N13" i="4"/>
  <c r="M96" i="1" s="1"/>
  <c r="G29" i="4"/>
  <c r="L99" i="1"/>
  <c r="G135" i="1"/>
  <c r="G37" i="4"/>
  <c r="G27" i="4" s="1"/>
  <c r="H145" i="1"/>
  <c r="G98" i="1"/>
  <c r="G93" i="1"/>
  <c r="G115" i="1" s="1"/>
  <c r="G97" i="1"/>
  <c r="G155" i="1" s="1"/>
  <c r="G96" i="1"/>
  <c r="G128" i="1" s="1"/>
  <c r="G110" i="1"/>
  <c r="G142" i="1"/>
  <c r="G143" i="1" s="1"/>
  <c r="G99" i="1"/>
  <c r="G92" i="1"/>
  <c r="G114" i="1" s="1"/>
  <c r="G199" i="1"/>
  <c r="H199" i="1" s="1"/>
  <c r="I199" i="1" s="1"/>
  <c r="G198" i="1"/>
  <c r="H198" i="1" s="1"/>
  <c r="I198" i="1" s="1"/>
  <c r="G197" i="1"/>
  <c r="H197" i="1" s="1"/>
  <c r="I197" i="1" s="1"/>
  <c r="G196" i="1"/>
  <c r="H196" i="1" s="1"/>
  <c r="I196" i="1" s="1"/>
  <c r="G195" i="1"/>
  <c r="H195" i="1" s="1"/>
  <c r="I195" i="1" s="1"/>
  <c r="G194" i="1"/>
  <c r="H194" i="1" s="1"/>
  <c r="I194" i="1" s="1"/>
  <c r="G193" i="1"/>
  <c r="H193" i="1" s="1"/>
  <c r="I193" i="1" s="1"/>
  <c r="G192" i="1"/>
  <c r="H192" i="1" s="1"/>
  <c r="I192" i="1" s="1"/>
  <c r="G191" i="1"/>
  <c r="H191" i="1" s="1"/>
  <c r="I191" i="1" s="1"/>
  <c r="G190" i="1"/>
  <c r="H190" i="1" s="1"/>
  <c r="I190" i="1" s="1"/>
  <c r="G189" i="1"/>
  <c r="H189" i="1" s="1"/>
  <c r="I189" i="1" s="1"/>
  <c r="G188" i="1"/>
  <c r="H188" i="1" s="1"/>
  <c r="I188" i="1" s="1"/>
  <c r="G187" i="1"/>
  <c r="H187" i="1" s="1"/>
  <c r="I187" i="1" s="1"/>
  <c r="G186" i="1"/>
  <c r="H186" i="1" s="1"/>
  <c r="I186" i="1" s="1"/>
  <c r="G185" i="1"/>
  <c r="H185" i="1" s="1"/>
  <c r="I185" i="1" s="1"/>
  <c r="G184" i="1"/>
  <c r="H184" i="1" s="1"/>
  <c r="I184" i="1" s="1"/>
  <c r="G183" i="1"/>
  <c r="H183" i="1" s="1"/>
  <c r="I183" i="1" s="1"/>
  <c r="I158" i="1"/>
  <c r="I222" i="1" s="1"/>
  <c r="H158" i="1"/>
  <c r="H222" i="1" s="1"/>
  <c r="G158" i="1"/>
  <c r="G222" i="1" s="1"/>
  <c r="G151" i="1"/>
  <c r="H151" i="1" s="1"/>
  <c r="I151" i="1" s="1"/>
  <c r="L16" i="4" l="1"/>
  <c r="M16" i="4" s="1"/>
  <c r="N16" i="4" s="1"/>
  <c r="H29" i="4"/>
  <c r="I29" i="4"/>
  <c r="H135" i="1"/>
  <c r="I135" i="1" s="1"/>
  <c r="I145" i="1"/>
  <c r="H110" i="1"/>
  <c r="H93" i="1"/>
  <c r="H115" i="1" s="1"/>
  <c r="H98" i="1"/>
  <c r="H99" i="1"/>
  <c r="H142" i="1"/>
  <c r="H143" i="1" s="1"/>
  <c r="H96" i="1"/>
  <c r="H97" i="1"/>
  <c r="G209" i="1"/>
  <c r="G213" i="1" s="1"/>
  <c r="G130" i="1"/>
  <c r="G129" i="1"/>
  <c r="K115" i="4" l="1"/>
  <c r="J29" i="4"/>
  <c r="I96" i="1"/>
  <c r="I98" i="1"/>
  <c r="I97" i="1"/>
  <c r="I99" i="1"/>
  <c r="I142" i="1"/>
  <c r="I143" i="1" s="1"/>
  <c r="I93" i="1"/>
  <c r="I115" i="1" s="1"/>
  <c r="G31" i="4"/>
  <c r="G117" i="1"/>
  <c r="H155" i="1"/>
  <c r="H209" i="1" s="1"/>
  <c r="H213" i="1" s="1"/>
  <c r="H129" i="1"/>
  <c r="G131" i="1"/>
  <c r="G153" i="1"/>
  <c r="G207" i="1" s="1"/>
  <c r="G157" i="1"/>
  <c r="G221" i="1" s="1"/>
  <c r="H130" i="1"/>
  <c r="L115" i="4" l="1"/>
  <c r="K29" i="4"/>
  <c r="J97" i="1"/>
  <c r="J96" i="1"/>
  <c r="J99" i="1"/>
  <c r="J92" i="1"/>
  <c r="J114" i="1" s="1"/>
  <c r="J98" i="1"/>
  <c r="J93" i="1"/>
  <c r="J115" i="1" s="1"/>
  <c r="J110" i="1"/>
  <c r="I155" i="1"/>
  <c r="I209" i="1" s="1"/>
  <c r="I213" i="1" s="1"/>
  <c r="I129" i="1"/>
  <c r="I130" i="1"/>
  <c r="H153" i="1"/>
  <c r="H207" i="1" s="1"/>
  <c r="H128" i="1"/>
  <c r="H157" i="1" s="1"/>
  <c r="H221" i="1" s="1"/>
  <c r="G156" i="1"/>
  <c r="G220" i="1" s="1"/>
  <c r="H131" i="1"/>
  <c r="G154" i="1"/>
  <c r="G208" i="1" s="1"/>
  <c r="G218" i="1"/>
  <c r="G211" i="1"/>
  <c r="M115" i="4" l="1"/>
  <c r="L29" i="4"/>
  <c r="K110" i="1"/>
  <c r="K98" i="1"/>
  <c r="K97" i="1"/>
  <c r="K93" i="1"/>
  <c r="K115" i="1" s="1"/>
  <c r="K92" i="1"/>
  <c r="K114" i="1" s="1"/>
  <c r="K96" i="1"/>
  <c r="K99" i="1"/>
  <c r="G212" i="1"/>
  <c r="G219" i="1"/>
  <c r="H156" i="1"/>
  <c r="H220" i="1" s="1"/>
  <c r="I153" i="1"/>
  <c r="I207" i="1" s="1"/>
  <c r="I128" i="1"/>
  <c r="I157" i="1" s="1"/>
  <c r="I221" i="1" s="1"/>
  <c r="H154" i="1"/>
  <c r="H208" i="1" s="1"/>
  <c r="I131" i="1"/>
  <c r="H211" i="1"/>
  <c r="H218" i="1"/>
  <c r="G217" i="1"/>
  <c r="M29" i="4" l="1"/>
  <c r="M31" i="4" s="1"/>
  <c r="L89" i="1" s="1"/>
  <c r="N115" i="4"/>
  <c r="N29" i="4" s="1"/>
  <c r="N31" i="4" s="1"/>
  <c r="M89" i="1" s="1"/>
  <c r="I211" i="1"/>
  <c r="I218" i="1"/>
  <c r="H212" i="1"/>
  <c r="H219" i="1"/>
  <c r="I156" i="1"/>
  <c r="I220" i="1" s="1"/>
  <c r="I154" i="1"/>
  <c r="I208" i="1" s="1"/>
  <c r="H217" i="1"/>
  <c r="K31" i="4" l="1"/>
  <c r="J89" i="1" s="1"/>
  <c r="J107" i="1" s="1"/>
  <c r="L31" i="4"/>
  <c r="K89" i="1" s="1"/>
  <c r="K107" i="1" s="1"/>
  <c r="I212" i="1"/>
  <c r="I219" i="1"/>
  <c r="I217" i="1"/>
  <c r="F257" i="1" l="1"/>
  <c r="F261" i="1" s="1"/>
  <c r="G178" i="1"/>
  <c r="H178" i="1" s="1"/>
  <c r="G168" i="1"/>
  <c r="G164" i="1"/>
  <c r="G228" i="1" s="1"/>
  <c r="G174" i="1"/>
  <c r="G165" i="1"/>
  <c r="G229" i="1" s="1"/>
  <c r="G177" i="1"/>
  <c r="G169" i="1"/>
  <c r="G233" i="1" s="1"/>
  <c r="G171" i="1"/>
  <c r="G167" i="1"/>
  <c r="G170" i="1"/>
  <c r="H170" i="1" s="1"/>
  <c r="G173" i="1"/>
  <c r="G163" i="1"/>
  <c r="G176" i="1"/>
  <c r="G175" i="1"/>
  <c r="G166" i="1"/>
  <c r="G172" i="1"/>
  <c r="G162" i="1"/>
  <c r="G179" i="1"/>
  <c r="F258" i="1" l="1"/>
  <c r="F259" i="1" s="1"/>
  <c r="H12" i="5"/>
  <c r="H173" i="1"/>
  <c r="H167" i="1"/>
  <c r="I167" i="1" s="1"/>
  <c r="H171" i="1"/>
  <c r="G243" i="1"/>
  <c r="H179" i="1"/>
  <c r="G226" i="1"/>
  <c r="H162" i="1"/>
  <c r="G230" i="1"/>
  <c r="H166" i="1"/>
  <c r="H163" i="1"/>
  <c r="H174" i="1"/>
  <c r="G238" i="1"/>
  <c r="H242" i="1"/>
  <c r="I178" i="1"/>
  <c r="H172" i="1"/>
  <c r="G239" i="1"/>
  <c r="H175" i="1"/>
  <c r="H234" i="1"/>
  <c r="I170" i="1"/>
  <c r="G241" i="1"/>
  <c r="H177" i="1"/>
  <c r="G240" i="1"/>
  <c r="H176" i="1"/>
  <c r="G232" i="1"/>
  <c r="H168" i="1"/>
  <c r="G242" i="1"/>
  <c r="G234" i="1"/>
  <c r="H169" i="1"/>
  <c r="H165" i="1"/>
  <c r="H164" i="1"/>
  <c r="H16" i="5" l="1"/>
  <c r="C4" i="7"/>
  <c r="M261" i="1"/>
  <c r="H14" i="5"/>
  <c r="I173" i="1"/>
  <c r="I165" i="1"/>
  <c r="H229" i="1"/>
  <c r="I242" i="1"/>
  <c r="H226" i="1"/>
  <c r="I162" i="1"/>
  <c r="H233" i="1"/>
  <c r="I169" i="1"/>
  <c r="I168" i="1"/>
  <c r="H232" i="1"/>
  <c r="H240" i="1"/>
  <c r="I176" i="1"/>
  <c r="I234" i="1"/>
  <c r="I172" i="1"/>
  <c r="H230" i="1"/>
  <c r="I166" i="1"/>
  <c r="I179" i="1"/>
  <c r="H243" i="1"/>
  <c r="H228" i="1"/>
  <c r="I164" i="1"/>
  <c r="I174" i="1"/>
  <c r="H238" i="1"/>
  <c r="H241" i="1"/>
  <c r="I177" i="1"/>
  <c r="H239" i="1"/>
  <c r="I175" i="1"/>
  <c r="I163" i="1"/>
  <c r="I171" i="1"/>
  <c r="H18" i="5" l="1"/>
  <c r="H24" i="5" s="1"/>
  <c r="H22" i="5"/>
  <c r="C7" i="7"/>
  <c r="C9" i="7" s="1"/>
  <c r="C5" i="7"/>
  <c r="C6" i="7"/>
  <c r="C8" i="7" s="1"/>
  <c r="I238" i="1"/>
  <c r="I228" i="1"/>
  <c r="I233" i="1"/>
  <c r="I239" i="1"/>
  <c r="I240" i="1"/>
  <c r="I226" i="1"/>
  <c r="I243" i="1"/>
  <c r="I241" i="1"/>
  <c r="I230" i="1"/>
  <c r="I232" i="1"/>
  <c r="I229" i="1"/>
  <c r="J261" i="1" l="1"/>
  <c r="L12" i="5"/>
  <c r="K261" i="1" l="1"/>
  <c r="M12" i="5"/>
  <c r="L10" i="5"/>
  <c r="L14" i="5" s="1"/>
  <c r="L16" i="5" s="1"/>
  <c r="L261" i="1" l="1"/>
  <c r="L18" i="5"/>
  <c r="L24" i="5" s="1"/>
  <c r="L22" i="5"/>
  <c r="M10" i="5"/>
  <c r="M14" i="5" s="1"/>
  <c r="M16" i="5" s="1"/>
  <c r="M18" i="5" l="1"/>
  <c r="M24" i="5" s="1"/>
  <c r="M22" i="5"/>
  <c r="E34" i="6" l="1"/>
  <c r="E35" i="6" s="1"/>
  <c r="D35" i="6" l="1"/>
  <c r="G112" i="1" l="1"/>
  <c r="G134" i="1"/>
  <c r="G136" i="1" s="1"/>
  <c r="G116" i="1"/>
  <c r="G118" i="1" s="1"/>
  <c r="H112" i="1" l="1"/>
  <c r="G113" i="1"/>
  <c r="G119" i="1"/>
  <c r="G139" i="1"/>
  <c r="G137" i="1"/>
  <c r="G152" i="1" s="1"/>
  <c r="H117" i="1"/>
  <c r="G206" i="1" l="1"/>
  <c r="G227" i="1" s="1"/>
  <c r="G247" i="1"/>
  <c r="G216" i="1" l="1"/>
  <c r="G237" i="1" s="1"/>
  <c r="G214" i="1"/>
  <c r="G235" i="1" s="1"/>
  <c r="G210" i="1"/>
  <c r="G231" i="1" s="1"/>
  <c r="G245" i="1" s="1"/>
  <c r="G246" i="1" s="1"/>
  <c r="G248" i="1" s="1"/>
  <c r="G215" i="1"/>
  <c r="G236" i="1" s="1"/>
  <c r="G257" i="1" l="1"/>
  <c r="I12" i="5" s="1"/>
  <c r="D4" i="7" s="1"/>
  <c r="I110" i="1" l="1"/>
  <c r="H27" i="4" l="1"/>
  <c r="H31" i="4" s="1"/>
  <c r="G107" i="1" s="1"/>
  <c r="G256" i="1" l="1"/>
  <c r="I10" i="5"/>
  <c r="G261" i="1" l="1"/>
  <c r="G278" i="1"/>
  <c r="G277" i="1"/>
  <c r="D3" i="7"/>
  <c r="D6" i="7" s="1"/>
  <c r="I16" i="5"/>
  <c r="I14" i="5"/>
  <c r="G258" i="1"/>
  <c r="G259" i="1" s="1"/>
  <c r="I18" i="5" l="1"/>
  <c r="I22" i="5"/>
  <c r="D5" i="7"/>
  <c r="I24" i="5" l="1"/>
  <c r="D7" i="7"/>
  <c r="D8" i="7"/>
  <c r="I27" i="4" l="1"/>
  <c r="I31" i="4" s="1"/>
  <c r="H107" i="1" s="1"/>
  <c r="J27" i="4"/>
  <c r="J31" i="4" s="1"/>
  <c r="I107" i="1" s="1"/>
  <c r="D9" i="7" l="1"/>
  <c r="C35" i="6" l="1"/>
  <c r="I21" i="4" s="1"/>
  <c r="H139" i="1" l="1"/>
  <c r="H134" i="1"/>
  <c r="B35" i="6"/>
  <c r="J21" i="4" s="1"/>
  <c r="H113" i="1" l="1"/>
  <c r="I112" i="1"/>
  <c r="H136" i="1"/>
  <c r="H137" i="1" s="1"/>
  <c r="I134" i="1"/>
  <c r="I136" i="1" s="1"/>
  <c r="I113" i="1" l="1"/>
  <c r="I139" i="1"/>
  <c r="H247" i="1"/>
  <c r="I137" i="1"/>
  <c r="I247" i="1" s="1"/>
  <c r="J112" i="1"/>
  <c r="H152" i="1"/>
  <c r="H206" i="1" s="1"/>
  <c r="J113" i="1" l="1"/>
  <c r="K112" i="1"/>
  <c r="J116" i="1"/>
  <c r="I152" i="1"/>
  <c r="I206" i="1" s="1"/>
  <c r="H215" i="1"/>
  <c r="H236" i="1" s="1"/>
  <c r="H227" i="1"/>
  <c r="H214" i="1"/>
  <c r="H235" i="1" s="1"/>
  <c r="H210" i="1"/>
  <c r="H231" i="1" s="1"/>
  <c r="H216" i="1"/>
  <c r="H237" i="1" s="1"/>
  <c r="K113" i="1" l="1"/>
  <c r="K116" i="1"/>
  <c r="L112" i="1"/>
  <c r="H245" i="1"/>
  <c r="H246" i="1" s="1"/>
  <c r="H248" i="1" s="1"/>
  <c r="I215" i="1"/>
  <c r="I236" i="1" s="1"/>
  <c r="I216" i="1"/>
  <c r="I237" i="1" s="1"/>
  <c r="I210" i="1"/>
  <c r="I231" i="1" s="1"/>
  <c r="I227" i="1"/>
  <c r="I214" i="1"/>
  <c r="I235" i="1" s="1"/>
  <c r="H257" i="1" l="1"/>
  <c r="J12" i="5" s="1"/>
  <c r="E4" i="7" s="1"/>
  <c r="I245" i="1"/>
  <c r="I246" i="1" s="1"/>
  <c r="I248" i="1" s="1"/>
  <c r="L113" i="1"/>
  <c r="M112" i="1"/>
  <c r="M116" i="1" s="1"/>
  <c r="L116" i="1"/>
  <c r="I257" i="1" l="1"/>
  <c r="K12" i="5"/>
  <c r="M113" i="1"/>
  <c r="F4" i="7" l="1"/>
  <c r="H92" i="1" l="1"/>
  <c r="H114" i="1" s="1"/>
  <c r="H116" i="1" s="1"/>
  <c r="H118" i="1" s="1"/>
  <c r="I117" i="1" l="1"/>
  <c r="H119" i="1"/>
  <c r="H121" i="1" s="1"/>
  <c r="I92" i="1"/>
  <c r="I114" i="1" s="1"/>
  <c r="I116" i="1" s="1"/>
  <c r="I118" i="1" s="1"/>
  <c r="I119" i="1" l="1"/>
  <c r="I121" i="1" s="1"/>
  <c r="J117" i="1"/>
  <c r="J118" i="1" s="1"/>
  <c r="H256" i="1"/>
  <c r="J10" i="5"/>
  <c r="E3" i="7" l="1"/>
  <c r="J14" i="5"/>
  <c r="J16" i="5"/>
  <c r="H261" i="1"/>
  <c r="H258" i="1"/>
  <c r="H259" i="1" s="1"/>
  <c r="J119" i="1"/>
  <c r="J121" i="1" s="1"/>
  <c r="K117" i="1"/>
  <c r="K118" i="1" s="1"/>
  <c r="I256" i="1"/>
  <c r="K10" i="5"/>
  <c r="L117" i="1" l="1"/>
  <c r="L118" i="1"/>
  <c r="K119" i="1"/>
  <c r="K121" i="1" s="1"/>
  <c r="I261" i="1"/>
  <c r="I258" i="1"/>
  <c r="I259" i="1" s="1"/>
  <c r="J22" i="5"/>
  <c r="J18" i="5"/>
  <c r="J24" i="5" s="1"/>
  <c r="F3" i="7"/>
  <c r="K14" i="5"/>
  <c r="K16" i="5" s="1"/>
  <c r="E5" i="7"/>
  <c r="E6" i="7"/>
  <c r="E7" i="7" l="1"/>
  <c r="E9" i="7" s="1"/>
  <c r="E8" i="7"/>
  <c r="F6" i="7"/>
  <c r="F5" i="7"/>
  <c r="K18" i="5"/>
  <c r="K24" i="5" s="1"/>
  <c r="K22" i="5"/>
  <c r="M117" i="1"/>
  <c r="M118" i="1" s="1"/>
  <c r="M119" i="1" s="1"/>
  <c r="M121" i="1" s="1"/>
  <c r="L119" i="1"/>
  <c r="L121" i="1" s="1"/>
  <c r="F7" i="7" l="1"/>
  <c r="F9" i="7" s="1"/>
  <c r="F8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Sally Blackwell</author>
  </authors>
  <commentList>
    <comment ref="F29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Sally Blackwell:</t>
        </r>
        <r>
          <rPr>
            <sz val="9"/>
            <color indexed="81"/>
            <rFont val="Tahoma"/>
            <family val="2"/>
          </rPr>
          <t xml:space="preserve">
use PEG model values</t>
        </r>
      </text>
    </comment>
    <comment ref="G29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Sally Blackwell:</t>
        </r>
        <r>
          <rPr>
            <sz val="9"/>
            <color indexed="81"/>
            <rFont val="Tahoma"/>
            <family val="2"/>
          </rPr>
          <t xml:space="preserve">
use PEG model values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Dave Hovde</author>
    <author>tc={F50CFADE-DDF7-4E28-ADF1-997EF7DCB53C}</author>
    <author>tc={C3B500C9-A7A6-4BE0-A225-EE8D7F1419EB}</author>
    <author>tc={C848F502-5340-40D9-B399-1DE7B3259AB6}</author>
    <author>Zack Legge</author>
    <author>tc={A1066957-B02A-4582-9CAD-625D0B9710CE}</author>
    <author>tc={6752D4F7-35B2-4ACB-A82A-543252832A38}</author>
    <author>tc={964CD464-76A1-45DA-960D-E715C8A9F8B6}</author>
    <author>tc={75539F81-23F8-4403-809A-58E408C84449}</author>
  </authors>
  <commentList>
    <comment ref="F37" authorId="0" shapeId="0" xr:uid="{BCE086EE-CB99-437F-BE4F-579F674E90F5}">
      <text>
        <r>
          <rPr>
            <b/>
            <sz val="9"/>
            <color indexed="81"/>
            <rFont val="Tahoma"/>
            <family val="2"/>
          </rPr>
          <t>Dave Hovde:</t>
        </r>
        <r>
          <rPr>
            <sz val="9"/>
            <color indexed="81"/>
            <rFont val="Tahoma"/>
            <family val="2"/>
          </rPr>
          <t xml:space="preserve">
Statistics Canada no longer publishes the Electric Utility Construction Price Index.  The GDPPI-FDD was a logical replacement because it is used by the OEB in the inflation measure calculations for capital cost.</t>
        </r>
      </text>
    </comment>
    <comment ref="BD74" authorId="1" shapeId="0" xr:uid="{F50CFADE-DDF7-4E28-ADF1-997EF7DCB53C}">
      <text>
        <t>[Threaded comment]
Your version of Excel allows you to read this threaded comment; however, any edits to it will get removed if the file is opened in a newer version of Excel. Learn more: https://go.microsoft.com/fwlink/?linkid=870924
Comment:
    North Bay Hydro value</t>
      </text>
    </comment>
    <comment ref="CE74" authorId="2" shapeId="0" xr:uid="{C3B500C9-A7A6-4BE0-A225-EE8D7F1419EB}">
      <text>
        <t>[Threaded comment]
Your version of Excel allows you to read this threaded comment; however, any edits to it will get removed if the file is opened in a newer version of Excel. Learn more: https://go.microsoft.com/fwlink/?linkid=870924
Comment:
    Kitchener-Wilmot Hydro value</t>
      </text>
    </comment>
    <comment ref="CF74" authorId="3" shapeId="0" xr:uid="{C848F502-5340-40D9-B399-1DE7B3259AB6}">
      <text>
        <t>[Threaded comment]
Your version of Excel allows you to read this threaded comment; however, any edits to it will get removed if the file is opened in a newer version of Excel. Learn more: https://go.microsoft.com/fwlink/?linkid=870924
Comment:
    Energy Plus value</t>
      </text>
    </comment>
    <comment ref="H102" authorId="4" shapeId="0" xr:uid="{759964E8-A36D-4E49-9B85-FB4258F18E2A}">
      <text>
        <r>
          <rPr>
            <b/>
            <sz val="9"/>
            <color indexed="81"/>
            <rFont val="Tahoma"/>
            <family val="2"/>
          </rPr>
          <t>Zack Legge:</t>
        </r>
        <r>
          <rPr>
            <sz val="9"/>
            <color indexed="81"/>
            <rFont val="Tahoma"/>
            <family val="2"/>
          </rPr>
          <t xml:space="preserve">
Powerstream's parameters
</t>
        </r>
      </text>
    </comment>
    <comment ref="BD102" authorId="5" shapeId="0" xr:uid="{A1066957-B02A-4582-9CAD-625D0B9710CE}">
      <text>
        <t>[Threaded comment]
Your version of Excel allows you to read this threaded comment; however, any edits to it will get removed if the file is opened in a newer version of Excel. Learn more: https://go.microsoft.com/fwlink/?linkid=870924
Comment:
    North Bay Hydro parameters</t>
      </text>
    </comment>
    <comment ref="CE102" authorId="6" shapeId="0" xr:uid="{6752D4F7-35B2-4ACB-A82A-543252832A38}">
      <text>
        <t>[Threaded comment]
Your version of Excel allows you to read this threaded comment; however, any edits to it will get removed if the file is opened in a newer version of Excel. Learn more: https://go.microsoft.com/fwlink/?linkid=870924
Comment:
    Kitchener-Wilmot parameters</t>
      </text>
    </comment>
    <comment ref="CF102" authorId="7" shapeId="0" xr:uid="{964CD464-76A1-45DA-960D-E715C8A9F8B6}">
      <text>
        <t>[Threaded comment]
Your version of Excel allows you to read this threaded comment; however, any edits to it will get removed if the file is opened in a newer version of Excel. Learn more: https://go.microsoft.com/fwlink/?linkid=870924
Comment:
    Energy Plus parameters</t>
      </text>
    </comment>
    <comment ref="AV202" authorId="0" shapeId="0" xr:uid="{76324C39-6242-4B25-9F8D-FF679EC80823}">
      <text>
        <r>
          <rPr>
            <b/>
            <sz val="9"/>
            <color indexed="81"/>
            <rFont val="Tahoma"/>
            <family val="2"/>
          </rPr>
          <t>Dave Hovde:</t>
        </r>
        <r>
          <rPr>
            <sz val="9"/>
            <color indexed="81"/>
            <rFont val="Tahoma"/>
            <family val="2"/>
          </rPr>
          <t xml:space="preserve">
2010-2011 performance does not include Parry Sound
</t>
        </r>
      </text>
    </comment>
    <comment ref="AO208" authorId="8" shapeId="0" xr:uid="{75539F81-23F8-4403-809A-58E408C84449}">
      <text>
        <t>[Threaded comment]
Your version of Excel allows you to read this threaded comment; however, any edits to it will get removed if the file is opened in a newer version of Excel. Learn more: https://go.microsoft.com/fwlink/?linkid=870924
Comment:
    2016-2020 values reflect corrections made July 2022</t>
      </text>
    </comment>
    <comment ref="AZ208" authorId="0" shapeId="0" xr:uid="{FAB5D3E3-4BDD-4D52-8EFB-BA1B430A8F4F}">
      <text>
        <r>
          <rPr>
            <b/>
            <sz val="9"/>
            <color indexed="81"/>
            <rFont val="Tahoma"/>
            <family val="2"/>
          </rPr>
          <t xml:space="preserve">Dave Hovde:
History changed to reflect combinded performance
</t>
        </r>
      </text>
    </comment>
    <comment ref="BX208" authorId="0" shapeId="0" xr:uid="{1D3B6E23-4F27-467A-B7F9-0BD79D037E31}">
      <text>
        <r>
          <rPr>
            <b/>
            <sz val="9"/>
            <color indexed="81"/>
            <rFont val="Tahoma"/>
            <family val="2"/>
          </rPr>
          <t>Dave Hovde:</t>
        </r>
        <r>
          <rPr>
            <sz val="9"/>
            <color indexed="81"/>
            <rFont val="Tahoma"/>
            <family val="2"/>
          </rPr>
          <t xml:space="preserve">
Approved change to previously published result</t>
        </r>
      </text>
    </comment>
    <comment ref="AO217" authorId="0" shapeId="0" xr:uid="{BA427215-4668-44AE-975F-0A0577EDC1E4}">
      <text>
        <r>
          <rPr>
            <b/>
            <sz val="9"/>
            <color indexed="81"/>
            <rFont val="Tahoma"/>
            <family val="2"/>
          </rPr>
          <t>Dave Hovde:</t>
        </r>
        <r>
          <rPr>
            <sz val="9"/>
            <color indexed="81"/>
            <rFont val="Tahoma"/>
            <family val="2"/>
          </rPr>
          <t xml:space="preserve">
Includes historical performance of Norfolk, Haldimand and Woodstock
Now includes Orillia and Peterborough</t>
        </r>
      </text>
    </comment>
  </commentList>
</comments>
</file>

<file path=xl/sharedStrings.xml><?xml version="1.0" encoding="utf-8"?>
<sst xmlns="http://schemas.openxmlformats.org/spreadsheetml/2006/main" count="1304" uniqueCount="559">
  <si>
    <t>Benchmarking Calculations for LDC Forecasting</t>
  </si>
  <si>
    <t>Selected LDC:</t>
  </si>
  <si>
    <t>Forecasted Values</t>
  </si>
  <si>
    <t>Line Reference Number</t>
  </si>
  <si>
    <t>Row Number on 2.1.7</t>
  </si>
  <si>
    <t>Account</t>
  </si>
  <si>
    <t>Section 1: Source Data and OM&amp;A Calculations</t>
  </si>
  <si>
    <t>OM&amp;A Data (Detail may be hidden or expanded using the +/- buttons to the left of the row numbers)</t>
  </si>
  <si>
    <t>Operation Supervision and Engineering</t>
  </si>
  <si>
    <t>Load Dispatching</t>
  </si>
  <si>
    <t>Station Buildings and Fixtures</t>
  </si>
  <si>
    <t>Transformer Station Equipment - Operation Labor</t>
  </si>
  <si>
    <t>Transformer Station Equipment - Operation Supplies and Expenses</t>
  </si>
  <si>
    <t>Distribution Station Equipment - Operation Labor</t>
  </si>
  <si>
    <t>Distribution Station Equipment - Operation Supplies and Expenses</t>
  </si>
  <si>
    <t>Overhead Distribution Lines and Feeders - Operation Labor</t>
  </si>
  <si>
    <t>Overhead Distribution Lines and Feeders - Operation Supplies and Expenses</t>
  </si>
  <si>
    <t>Overhead Distribution Transformers - Operation</t>
  </si>
  <si>
    <t>Underground Distribution Lines and Feeders - Operation Labor</t>
  </si>
  <si>
    <t>Underground Distribution Lines and Feeders - Operation Supplies and Expenses</t>
  </si>
  <si>
    <t>Overhead Distribution Lines and Feeders</t>
  </si>
  <si>
    <t>Meter Expense</t>
  </si>
  <si>
    <t>Customer Premises - Operation Labor</t>
  </si>
  <si>
    <t>Customer Premises - Operation Materials and Supplies</t>
  </si>
  <si>
    <t>Miscellaneous Distribution Expense</t>
  </si>
  <si>
    <t>Underground Distribution Lines and Feeders - Rental Paid</t>
  </si>
  <si>
    <t>Overhead Distribution Lines and Feeders - Rental Paid</t>
  </si>
  <si>
    <t>Other Rent (Distribution)</t>
  </si>
  <si>
    <t>Subtotal: Operation</t>
  </si>
  <si>
    <t>Formula</t>
  </si>
  <si>
    <t>Maintenance Supervision and Engineering</t>
  </si>
  <si>
    <t>Maintenance of Buildings and Fixtures</t>
  </si>
  <si>
    <t>Maintenance of Transformer Station Equipment</t>
  </si>
  <si>
    <t>Maintenance of Distribution Station Equipement</t>
  </si>
  <si>
    <t>Maintenance of Poles, Towers and Fixtures</t>
  </si>
  <si>
    <t>Maintenance of Overhead Conductors and Devices</t>
  </si>
  <si>
    <t>Maintenance of Overhead Services</t>
  </si>
  <si>
    <t>Overhead Distribution Lines and Feeders - Right of Way</t>
  </si>
  <si>
    <t>Maintenance of Underground Conduit</t>
  </si>
  <si>
    <t>Maintenance of Underground Conductors and Devices</t>
  </si>
  <si>
    <t>Maintenance of Underground Services</t>
  </si>
  <si>
    <t>Maintenance of Line Transformers</t>
  </si>
  <si>
    <t>Maintenance of Meters</t>
  </si>
  <si>
    <t>Subtotal: Maintenance</t>
  </si>
  <si>
    <t>Supervision (Billing and Collection)</t>
  </si>
  <si>
    <t>Meter Reading Expense</t>
  </si>
  <si>
    <t>Customer Billing</t>
  </si>
  <si>
    <t>Collecting</t>
  </si>
  <si>
    <t>Collecting - Cash Over and Short</t>
  </si>
  <si>
    <t>Collection Charges</t>
  </si>
  <si>
    <t>Miscellaneous Customer Account Expenses</t>
  </si>
  <si>
    <t>Subtotal : Billing and Collections</t>
  </si>
  <si>
    <t>Supervision (Community Relations)</t>
  </si>
  <si>
    <t>Community Relations - Sundry</t>
  </si>
  <si>
    <t>Community Safety Program</t>
  </si>
  <si>
    <t>Miscellaneous Customer Service and Informational Expenses</t>
  </si>
  <si>
    <t>Subtotal: Community Relations</t>
  </si>
  <si>
    <t>Executive Salaries and Expenses</t>
  </si>
  <si>
    <t>Management Salaries and Expenses</t>
  </si>
  <si>
    <t>General Administrative Salaries and Expenses</t>
  </si>
  <si>
    <t>Office Supplies</t>
  </si>
  <si>
    <t>Administrative Expense Transferred - Credit</t>
  </si>
  <si>
    <t>Outside Services Employed</t>
  </si>
  <si>
    <t>Injuries and Damages</t>
  </si>
  <si>
    <t>OMERS Pensions and Benefits</t>
  </si>
  <si>
    <t>Employee Pensions and OPEB</t>
  </si>
  <si>
    <t>Employee Sick Leave</t>
  </si>
  <si>
    <t>Franchise Requirements</t>
  </si>
  <si>
    <t>Regulatory Expenses</t>
  </si>
  <si>
    <t>Miscellaneous General Expenses</t>
  </si>
  <si>
    <t>Rent (Administrative and General)</t>
  </si>
  <si>
    <t>Lease Payment Expense</t>
  </si>
  <si>
    <t>Maintenance of General Plant</t>
  </si>
  <si>
    <t>Electrical Safety Authority Fees</t>
  </si>
  <si>
    <t>Sutotal: A&amp;G Expenses</t>
  </si>
  <si>
    <t>Property Insurance</t>
  </si>
  <si>
    <t>Life Insurance</t>
  </si>
  <si>
    <t>Subtotal: Insurance</t>
  </si>
  <si>
    <t>Advertinsing</t>
  </si>
  <si>
    <t>Subtotal Advertising</t>
  </si>
  <si>
    <t>Total of Above Accounts Used for Benchmarking</t>
  </si>
  <si>
    <t>Adjustments to OM&amp;A for Benchmarking</t>
  </si>
  <si>
    <t>Subtotal: HV Adjustment (to subtract from cost)</t>
  </si>
  <si>
    <t>LV Adjustment</t>
  </si>
  <si>
    <t>Total Adjusted OM&amp;A Expense</t>
  </si>
  <si>
    <t>Gross Capital Cost Additions Data</t>
  </si>
  <si>
    <t>Total Gross Capital Additions</t>
  </si>
  <si>
    <t>HV Gross Capital Additions</t>
  </si>
  <si>
    <t>Output and Other Business Conditions</t>
  </si>
  <si>
    <t>Number of Customers</t>
  </si>
  <si>
    <t>Delivery Volume</t>
  </si>
  <si>
    <t>Annual Peak Demand</t>
  </si>
  <si>
    <t>Distribution Circuit km</t>
  </si>
  <si>
    <t>Section 2: Actual Cost Calculations</t>
  </si>
  <si>
    <t>Actual Cost</t>
  </si>
  <si>
    <t>OM&amp;A</t>
  </si>
  <si>
    <t>Capital</t>
  </si>
  <si>
    <t>Rate of Return</t>
  </si>
  <si>
    <t>Depreciation Rate</t>
  </si>
  <si>
    <t>Capital Price</t>
  </si>
  <si>
    <t>Gross Plant Additions</t>
  </si>
  <si>
    <t>HV Capital Additions</t>
  </si>
  <si>
    <t>Quantity of Capital Additions</t>
  </si>
  <si>
    <t>Quantity of Capital Removed</t>
  </si>
  <si>
    <t>Capital Quantity</t>
  </si>
  <si>
    <t>Capital Cost</t>
  </si>
  <si>
    <t>Total Actual Cost</t>
  </si>
  <si>
    <t>Section 3: Predicted Cost Calculations</t>
  </si>
  <si>
    <t>Predicted Cost</t>
  </si>
  <si>
    <t>Output Quantity</t>
  </si>
  <si>
    <t>Capacity Proxy</t>
  </si>
  <si>
    <t>Input Prices</t>
  </si>
  <si>
    <t>GDP IPI [30% Weight]</t>
  </si>
  <si>
    <t>OM&amp;A Price Index Growth [30% GDPIPI growth + 70% AWE Growth]</t>
  </si>
  <si>
    <t>OM&amp;A Price Index Level</t>
  </si>
  <si>
    <t>Business Conditions</t>
  </si>
  <si>
    <t>Line km</t>
  </si>
  <si>
    <t>Customers Ten Years Ago</t>
  </si>
  <si>
    <t>Ten Year Customer Growth Percentage</t>
  </si>
  <si>
    <t>(Details of the predicted cost calculations may be hidden by using the +/- button to the left of row 248)</t>
  </si>
  <si>
    <t>Company Values for Variables Used in the Prediction Equation</t>
  </si>
  <si>
    <t>Company-Specific Parameter Estimates*</t>
  </si>
  <si>
    <t>Constant</t>
  </si>
  <si>
    <t>Capital Price / OM&amp;A Price (WK)</t>
  </si>
  <si>
    <t>Customers (Y1)</t>
  </si>
  <si>
    <t>Capacity (Y2)</t>
  </si>
  <si>
    <t>Deliveries (Y3)</t>
  </si>
  <si>
    <t xml:space="preserve">     WKWK </t>
  </si>
  <si>
    <t xml:space="preserve">     Y1Y1 </t>
  </si>
  <si>
    <t xml:space="preserve">     Y2Y2 </t>
  </si>
  <si>
    <t xml:space="preserve">     Y3Y3 </t>
  </si>
  <si>
    <t xml:space="preserve">     WKY1 </t>
  </si>
  <si>
    <t xml:space="preserve">     WKY2 </t>
  </si>
  <si>
    <t xml:space="preserve">     WKY3 </t>
  </si>
  <si>
    <t xml:space="preserve">     Y1Y2 </t>
  </si>
  <si>
    <t xml:space="preserve">     Y1Y3 </t>
  </si>
  <si>
    <t xml:space="preserve">     Y2Y3 </t>
  </si>
  <si>
    <t>Average Line Length</t>
  </si>
  <si>
    <t>Customers Added in last 10 years</t>
  </si>
  <si>
    <t>Trend</t>
  </si>
  <si>
    <t>Sample Mean Values</t>
  </si>
  <si>
    <t>Deliveries (Y3</t>
  </si>
  <si>
    <t>Log of Predicted Total Cost / OM&amp;A Price</t>
  </si>
  <si>
    <t>Real Predicted Total Cost / OM&amp;A Price</t>
  </si>
  <si>
    <t>OM&amp;A Price</t>
  </si>
  <si>
    <t>Predicted Total Cost</t>
  </si>
  <si>
    <t>Section 4: Benchmarking Results</t>
  </si>
  <si>
    <t>Actual less Predicted Cost</t>
  </si>
  <si>
    <t>Percentage Difference (Arithmetic for Comparison)</t>
  </si>
  <si>
    <t>Percent Difference (Logarithmic)</t>
  </si>
  <si>
    <t>Three Year Average</t>
  </si>
  <si>
    <t>Current Year</t>
  </si>
  <si>
    <t>Previous Year</t>
  </si>
  <si>
    <t>Two Years Ago</t>
  </si>
  <si>
    <t>Three Year Average Performance</t>
  </si>
  <si>
    <t>Difference</t>
  </si>
  <si>
    <t>Stretch Factor Cohort</t>
  </si>
  <si>
    <t>Actual Total Cost</t>
  </si>
  <si>
    <t>Cost Benchmarking Summary</t>
  </si>
  <si>
    <t>OM&amp;A Data</t>
  </si>
  <si>
    <t>Inflation Measures</t>
  </si>
  <si>
    <t>Wage Growth</t>
  </si>
  <si>
    <t>Growth in Economy-wide Inflation</t>
  </si>
  <si>
    <t>Summary of Cost Benchmarking Results</t>
  </si>
  <si>
    <t>Y</t>
  </si>
  <si>
    <t>N</t>
  </si>
  <si>
    <t>OM&amp;A Values Transfered to Calculations Worksheet</t>
  </si>
  <si>
    <t>Enter Values</t>
  </si>
  <si>
    <t>Rate of Return (WACC)</t>
  </si>
  <si>
    <t>Test Year</t>
  </si>
  <si>
    <t>History</t>
  </si>
  <si>
    <t>Bridge Year</t>
  </si>
  <si>
    <t>Additonal Years for Custom IR Filings</t>
  </si>
  <si>
    <t>Method 2: Enter Detailed Data</t>
  </si>
  <si>
    <t>Method 1: Enter Values Calculated Elsewhere</t>
  </si>
  <si>
    <t>Required Item</t>
  </si>
  <si>
    <t>Three-Year Average Performance</t>
  </si>
  <si>
    <t>Annual Result</t>
  </si>
  <si>
    <t>Enter Values Supported by Separate Calculations</t>
  </si>
  <si>
    <t>Percentage Difference (Cost Performance)</t>
  </si>
  <si>
    <t>(History)</t>
  </si>
  <si>
    <t>(Bridge)</t>
  </si>
  <si>
    <t>(Test Year)</t>
  </si>
  <si>
    <t>Select LDC from Dropdown Box:</t>
  </si>
  <si>
    <t>Choose a Method:</t>
  </si>
  <si>
    <t>Data Required for Cost Benchmarking</t>
  </si>
  <si>
    <t>Distribution Circuit-km</t>
  </si>
  <si>
    <t>OM&amp;A Expenses Included in Cost Benchmarking</t>
  </si>
  <si>
    <t>HV Cost (Accounts 5014, 5015, and 5112) if included in total</t>
  </si>
  <si>
    <t>1A</t>
  </si>
  <si>
    <t>1B</t>
  </si>
  <si>
    <t>1C</t>
  </si>
  <si>
    <t>Use Method 1 [1A - 1B + 1C]</t>
  </si>
  <si>
    <t>2A</t>
  </si>
  <si>
    <t>2B</t>
  </si>
  <si>
    <t>2C</t>
  </si>
  <si>
    <t>Use Method 2 [2A - 2B + 2C]</t>
  </si>
  <si>
    <t>Total OM&amp;A Consistent with accounts included in [2B]</t>
  </si>
  <si>
    <t>Burlington Hydro Inc.</t>
  </si>
  <si>
    <t>Average Hourly Earnings  [70% Weight]</t>
  </si>
  <si>
    <t>GDP IPI</t>
  </si>
  <si>
    <t>#</t>
  </si>
  <si>
    <t>Growth</t>
  </si>
  <si>
    <t>Ten Year Customer Growth</t>
  </si>
  <si>
    <t>Year</t>
  </si>
  <si>
    <t>Model Input Back-up</t>
  </si>
  <si>
    <t>GDP IPI (Final Domestic Demand)</t>
  </si>
  <si>
    <t>Q1</t>
  </si>
  <si>
    <t>Q2</t>
  </si>
  <si>
    <t>Q3</t>
  </si>
  <si>
    <t>Q4</t>
  </si>
  <si>
    <t>Average</t>
  </si>
  <si>
    <t>See Model Input Data Back-up</t>
  </si>
  <si>
    <t>Average Hourly Earnings</t>
  </si>
  <si>
    <t>Description</t>
  </si>
  <si>
    <t>Actual Cost Greater Than/(Less Than) Predicted Cost</t>
  </si>
  <si>
    <t>Stretch Factor Cohort - Annual</t>
  </si>
  <si>
    <t>Stretch Factor Cohort - Annual (Three Year Average)</t>
  </si>
  <si>
    <t>estimate</t>
  </si>
  <si>
    <t>Community Relations</t>
  </si>
  <si>
    <t xml:space="preserve">  Total</t>
  </si>
  <si>
    <t xml:space="preserve">  Total - PEG</t>
  </si>
  <si>
    <t xml:space="preserve">  Total per PEG Report</t>
  </si>
  <si>
    <t>n/a</t>
  </si>
  <si>
    <t>FA Continuties</t>
  </si>
  <si>
    <t>Rate Class</t>
  </si>
  <si>
    <t>Total</t>
  </si>
  <si>
    <t>Residential</t>
  </si>
  <si>
    <t>GS&lt;50</t>
  </si>
  <si>
    <t>GS&gt;50</t>
  </si>
  <si>
    <t>2023 Actuals</t>
  </si>
  <si>
    <t>2024 Actuals</t>
  </si>
  <si>
    <t>2025 Bridge Year</t>
  </si>
  <si>
    <t>2026 Test Year</t>
  </si>
  <si>
    <t>raw kWh (Table 3B - Demand and Revenue (3) for Actuals; Load Forecast 2025/2026)</t>
  </si>
  <si>
    <t>Asset Price Index</t>
  </si>
  <si>
    <t>2002-2023 Average Line km</t>
  </si>
  <si>
    <t>based on yearbook</t>
  </si>
  <si>
    <t>RRR data</t>
  </si>
  <si>
    <t>PEG Report</t>
  </si>
  <si>
    <t>2023 data (from 2024 PEG Model)</t>
  </si>
  <si>
    <t>2022 data (from 2023 PEG model)</t>
  </si>
  <si>
    <t>https://www150.statcan.gc.ca/t1/tbl1/en/tv.action?pid=1410020401</t>
  </si>
  <si>
    <t>Operation</t>
  </si>
  <si>
    <t>Maintenance</t>
  </si>
  <si>
    <t xml:space="preserve">Billing and Collection </t>
  </si>
  <si>
    <t>Administrative and General Expenses</t>
  </si>
  <si>
    <t>Insurance Expense</t>
  </si>
  <si>
    <t>Advertising Expenses</t>
  </si>
  <si>
    <t>2024-2026 - average of last 10 years - see Model Input Data Back-up</t>
  </si>
  <si>
    <t>Annual Wage Growth</t>
  </si>
  <si>
    <t>2023 Values Logged and Mean Scaled (where applicable)</t>
  </si>
  <si>
    <t>Product of Parameter and 2023 Values</t>
  </si>
  <si>
    <t>2024 RRRs/ 2025/2026 load forecast (Residential, GS&lt;50, GS&gt;50)</t>
  </si>
  <si>
    <t>2024 RRRs/2025/2026  load forecast (Residential, GS&lt;50, GS&gt;50); includes mFIT customers</t>
  </si>
  <si>
    <t>2024 = Jun 2024 peak; 2025-26 = 5 year average (2020-2024)</t>
  </si>
  <si>
    <t>Total Cost per Customer</t>
  </si>
  <si>
    <t>Total Cost per Km of Line</t>
  </si>
  <si>
    <t>Actual</t>
  </si>
  <si>
    <t>As per Revenue Req. Model</t>
  </si>
  <si>
    <t>https://www150.statcan.gc.ca/t1/tbl1/en/tv.action?pid=3610010601&amp;pickMembers%5B0%5D=2.1&amp;cubeTimeFrame.startMonth=01&amp;cubeTimeFrame.startYear=2023&amp;cubeTimeFrame.endMonth=04&amp;cubeTimeFrame.endYear=2025&amp;referencePeriods=20230101%2C20250401</t>
  </si>
  <si>
    <t>ACTUAL AND PREDICTED TOTAL COST BY LDC FOR 2023</t>
  </si>
  <si>
    <t>LDC Certification Required</t>
  </si>
  <si>
    <t>Source</t>
  </si>
  <si>
    <t>Sample Average</t>
  </si>
  <si>
    <t>Alectra Utilities Corporation</t>
  </si>
  <si>
    <t>Collus Power Corp.</t>
  </si>
  <si>
    <t xml:space="preserve">Energy+ Inc. </t>
  </si>
  <si>
    <t>Enersource Hydro Mississausage Inc.</t>
  </si>
  <si>
    <t>Entegrus Power Lines Inc.</t>
  </si>
  <si>
    <t>Erie Thames Power Lines Corporation</t>
  </si>
  <si>
    <t>Grimsby Power Inc</t>
  </si>
  <si>
    <t>Hearst Power Distribution</t>
  </si>
  <si>
    <t>InnPower Corporation</t>
  </si>
  <si>
    <t>Peterborough Distribution Inc.</t>
  </si>
  <si>
    <t>Toronto Hydro Electric</t>
  </si>
  <si>
    <t>2020 order</t>
  </si>
  <si>
    <t>Notes</t>
  </si>
  <si>
    <t>Algoma Power Inc.</t>
  </si>
  <si>
    <t>Atikokan Hydro Inc.</t>
  </si>
  <si>
    <t>Bluewater Power Distribution Corporation</t>
  </si>
  <si>
    <t>Brant County Power Inc.</t>
  </si>
  <si>
    <t>Brantford Power Inc.</t>
  </si>
  <si>
    <t>Cambridge and North Dumfries Hydro Inc.</t>
  </si>
  <si>
    <t>Canadian Niagara Power Inc.</t>
  </si>
  <si>
    <t>Centre Wellington Hydro Ltd.</t>
  </si>
  <si>
    <t>Chapleau Public Utilities Corporation</t>
  </si>
  <si>
    <t>EPCOR Electricity Distribution Ontario Inc.</t>
  </si>
  <si>
    <t>Cooperative Hydro Embrun Inc.</t>
  </si>
  <si>
    <t>E.L.K. Energy Inc.</t>
  </si>
  <si>
    <t>Enersource Hydro Mississauga Inc.</t>
  </si>
  <si>
    <t>Entegrus Powerlines Inc.</t>
  </si>
  <si>
    <t>EnWin Utilities Ltd.</t>
  </si>
  <si>
    <t>ERTH Power Corporation</t>
  </si>
  <si>
    <t>Espanola Regional Hydro Distribution Corporation</t>
  </si>
  <si>
    <t>Essex Powerlines Corporation</t>
  </si>
  <si>
    <t>Festival Hydro Inc.</t>
  </si>
  <si>
    <t>Fort Frances Power Corporation</t>
  </si>
  <si>
    <t>Greater Sudbury Hydro Inc.</t>
  </si>
  <si>
    <t>Grimsby Power Incorporated</t>
  </si>
  <si>
    <t>Guelph Hydro Electric Systems Inc.</t>
  </si>
  <si>
    <t>Haldimand County Hydro Inc.</t>
  </si>
  <si>
    <t>Halton Hills Hydro Inc.</t>
  </si>
  <si>
    <t>Hearst Power Distribution Company Limited</t>
  </si>
  <si>
    <t>Horizon Utilities Corporation</t>
  </si>
  <si>
    <t>Hydro 2000 Inc.</t>
  </si>
  <si>
    <t>Hydro Hawkesbury Inc.</t>
  </si>
  <si>
    <t>Hydro One Brampton Networks Inc.</t>
  </si>
  <si>
    <t>Hydro One Networks Inc.</t>
  </si>
  <si>
    <t>Hydro Ottawa Limited</t>
  </si>
  <si>
    <t>Innpower Corporation</t>
  </si>
  <si>
    <t>Kenora Hydro Electric Corporation Ltd.</t>
  </si>
  <si>
    <t>Kingston Hydro Corporation</t>
  </si>
  <si>
    <t>Kitchener-Wilmot Hydro Inc.</t>
  </si>
  <si>
    <t>Lakefront Utilities Inc.</t>
  </si>
  <si>
    <t>Lakeland Power Distribution Ltd.</t>
  </si>
  <si>
    <t>London Hydro Inc.</t>
  </si>
  <si>
    <t>Midland Power Utility Corporation</t>
  </si>
  <si>
    <t>Milton Hydro Distribution Inc.</t>
  </si>
  <si>
    <t>Newmarket-Tay Power Distribution Ltd.</t>
  </si>
  <si>
    <t>Niagara Peninsula Energy Inc.</t>
  </si>
  <si>
    <t>Niagara-on-the-Lake Hydro Inc.</t>
  </si>
  <si>
    <t>Norfolk</t>
  </si>
  <si>
    <t>North Bay Hydro Distribution Limited</t>
  </si>
  <si>
    <t>Northern Ontario Wires Inc.</t>
  </si>
  <si>
    <t>Oakville Hydro Electricity Distribution Inc.</t>
  </si>
  <si>
    <t>Orangeville Hydro Limited</t>
  </si>
  <si>
    <t>Orillia Power Distribution Corporation</t>
  </si>
  <si>
    <t>Oshawa PUC Networks Inc.</t>
  </si>
  <si>
    <t>Ottawa River Power Corporation</t>
  </si>
  <si>
    <t>Parry Sound Power Corporation</t>
  </si>
  <si>
    <t>Peterborough Distribution Incorporated</t>
  </si>
  <si>
    <t>PowerStream Inc.</t>
  </si>
  <si>
    <t>PUC Distribution Inc.</t>
  </si>
  <si>
    <t>Renfrew Hydro Inc.</t>
  </si>
  <si>
    <t>Rideau St. Lawrence Distribution Inc.</t>
  </si>
  <si>
    <t>Sioux Lookout Hydro Inc.</t>
  </si>
  <si>
    <t>St. Thomas Energy Inc.</t>
  </si>
  <si>
    <t>Synergy North Corporation</t>
  </si>
  <si>
    <t>Tillsonburg Hydro Inc.</t>
  </si>
  <si>
    <t>Toronto Hydro-Electric System Limited</t>
  </si>
  <si>
    <t>Elexicon Energy Inc.</t>
  </si>
  <si>
    <t>Wasaga Distribution Inc.</t>
  </si>
  <si>
    <t>Waterloo North Hydro Inc.</t>
  </si>
  <si>
    <t>Welland Hydro-Electric System Corp.</t>
  </si>
  <si>
    <t>Wellington North Power Inc.</t>
  </si>
  <si>
    <t>West Coast Huron Energy Inc.</t>
  </si>
  <si>
    <t>Westario Power Inc.</t>
  </si>
  <si>
    <t>Whitby Hydro Electric Corporation</t>
  </si>
  <si>
    <t>Woodstock Hydro Services Inc.</t>
  </si>
  <si>
    <t>Enova Power Corp.</t>
  </si>
  <si>
    <t>GrandBridge Energy Inc.</t>
  </si>
  <si>
    <t>Added Guelph 2019</t>
  </si>
  <si>
    <t>to Energy Plus</t>
  </si>
  <si>
    <t>to GrandBridge</t>
  </si>
  <si>
    <t>Name change from Collus Powerstream</t>
  </si>
  <si>
    <t>to GrandBridge Energy Inc.</t>
  </si>
  <si>
    <t>to Alectra</t>
  </si>
  <si>
    <t>+ St. Thomas</t>
  </si>
  <si>
    <t>Erie Thames + West Coast Huron</t>
  </si>
  <si>
    <t>to North Bay Hydro</t>
  </si>
  <si>
    <t>to Hydro One</t>
  </si>
  <si>
    <t>+ Norfolk
+ Haldimand
+ Woodstock
+ Orillia
+ Peterborough</t>
  </si>
  <si>
    <t>Name change from Innisfil Hydro Distribution Systems Limited</t>
  </si>
  <si>
    <t>to Synergy North</t>
  </si>
  <si>
    <t>to Enova</t>
  </si>
  <si>
    <t>+ Parry Sound</t>
  </si>
  <si>
    <t>to Newmarket-Tay</t>
  </si>
  <si>
    <t>+ Midland</t>
  </si>
  <si>
    <t>+ Espanola Regional Hydro</t>
  </si>
  <si>
    <t>to Lakeland</t>
  </si>
  <si>
    <t>to Entegrus</t>
  </si>
  <si>
    <t>Consolidation of Thunder Bay
 + Kenora</t>
  </si>
  <si>
    <t>Consolidation of Veridian
 + Whitby</t>
  </si>
  <si>
    <t>to ERTH</t>
  </si>
  <si>
    <t>to Elexicon</t>
  </si>
  <si>
    <t>Consolidation of Kitchener-Wilmot + Waterloo North Hydro</t>
  </si>
  <si>
    <t>Consolidation of Brantford Power +  Energy Plus
(Energy Plus had formerly acquired Brant County Power + Cambridge and North Dumfries Hydro)</t>
  </si>
  <si>
    <t>Yes</t>
  </si>
  <si>
    <t>2.1.7 Trial Balance (74)</t>
  </si>
  <si>
    <t>reference</t>
  </si>
  <si>
    <t>2.1.7 Trial Balance (75)</t>
  </si>
  <si>
    <t>2.1.7 Trial Balance (76)</t>
  </si>
  <si>
    <t>2.1.7 Trial Balance (77)</t>
  </si>
  <si>
    <t>2.1.7 Trial Balance (78)</t>
  </si>
  <si>
    <t>2.1.7 Trial Balance (79)</t>
  </si>
  <si>
    <t>2.1.7 Trial Balance (80)</t>
  </si>
  <si>
    <t>Adjustments to OM&amp;A</t>
  </si>
  <si>
    <t>Smart Meter</t>
  </si>
  <si>
    <t>No</t>
  </si>
  <si>
    <t>Data Request</t>
  </si>
  <si>
    <t>HV Adjustment</t>
  </si>
  <si>
    <t>HV Charges (Accounts 5014, 5015, 5112)</t>
  </si>
  <si>
    <t>2023 LV Charges</t>
  </si>
  <si>
    <t>2022 OM&amp;A</t>
  </si>
  <si>
    <t>2022 Benchmarking Calculations Worksheet</t>
  </si>
  <si>
    <t>Percent Change in OM&amp;A</t>
  </si>
  <si>
    <t>Capital cost</t>
  </si>
  <si>
    <t>Escalate previous value by GDPIPI FDD</t>
  </si>
  <si>
    <t>Capital Additions</t>
  </si>
  <si>
    <t>2023 Capital Data</t>
  </si>
  <si>
    <t>6. Capital Calculations for BM</t>
  </si>
  <si>
    <t>Electricity Cost of Capital worksheet</t>
  </si>
  <si>
    <t>Percent Change in Capital Cost</t>
  </si>
  <si>
    <t>2023 Total Cost</t>
  </si>
  <si>
    <t>2022 Total Cost</t>
  </si>
  <si>
    <t>Percent Change in Total Cost</t>
  </si>
  <si>
    <t>2022 Values</t>
  </si>
  <si>
    <t>Outputs</t>
  </si>
  <si>
    <t>2023 Customers</t>
  </si>
  <si>
    <t>2022 Customers</t>
  </si>
  <si>
    <t>2023 Metered kWh</t>
  </si>
  <si>
    <t>2022 Delivery Volume</t>
  </si>
  <si>
    <t>2023 Utility Characteristics</t>
  </si>
  <si>
    <t>2022 Annual Peak Demand</t>
  </si>
  <si>
    <t>Capacity Proxy 2022</t>
  </si>
  <si>
    <t>Capacity Proxy 2023</t>
  </si>
  <si>
    <t>Increase</t>
  </si>
  <si>
    <t>OM&amp;A Input Price</t>
  </si>
  <si>
    <t>GDP IPI growth</t>
  </si>
  <si>
    <t>GDP IPI FDD</t>
  </si>
  <si>
    <t>Average Hourly Earnings Growth</t>
  </si>
  <si>
    <t>AWE</t>
  </si>
  <si>
    <t>OM&amp;A Index Growth</t>
  </si>
  <si>
    <t>OM&amp;A Index Level</t>
  </si>
  <si>
    <t>2023 Line km</t>
  </si>
  <si>
    <t>2022 Line km</t>
  </si>
  <si>
    <t>2002-2022Average Line km</t>
  </si>
  <si>
    <t>2022 Benchmarking Calculations</t>
  </si>
  <si>
    <t>2013 Customers</t>
  </si>
  <si>
    <t>2013 Total Customer Numbers</t>
  </si>
  <si>
    <t>2013-2023 Customer Growth Percentage</t>
  </si>
  <si>
    <t>Company Values Used</t>
  </si>
  <si>
    <t>Value</t>
  </si>
  <si>
    <t>Incremented value</t>
  </si>
  <si>
    <t>Model Parameters by Company *</t>
  </si>
  <si>
    <t>Previous PEG Work</t>
  </si>
  <si>
    <t>Capital Price / OM&amp;A Price</t>
  </si>
  <si>
    <t>Customers</t>
  </si>
  <si>
    <t>Capacity</t>
  </si>
  <si>
    <t>Deliveries</t>
  </si>
  <si>
    <t>2023 Values Logged and Mean Scaled</t>
  </si>
  <si>
    <t>Percent Difference (logarithmic)</t>
  </si>
  <si>
    <t>2010-2012 BM Result</t>
  </si>
  <si>
    <t>PEG Memorandum</t>
  </si>
  <si>
    <t>na</t>
  </si>
  <si>
    <t>Previous BM Results by Year</t>
  </si>
  <si>
    <t>Previous Results as Published</t>
  </si>
  <si>
    <t>N/A</t>
  </si>
  <si>
    <t>Updated Three Year Average Performance (2021-2023)</t>
  </si>
  <si>
    <t>Previous Three Year Average Perfomance (2020-2022)</t>
  </si>
  <si>
    <t>*Includes the impact for data revisions by LDCs.</t>
  </si>
  <si>
    <t>2016 avg. no alectra companies</t>
  </si>
  <si>
    <t>Scorecard Data</t>
  </si>
  <si>
    <t>Name</t>
  </si>
  <si>
    <t>Efficiency Assessment</t>
  </si>
  <si>
    <t>Total Cost</t>
  </si>
  <si>
    <t>km of line</t>
  </si>
  <si>
    <t>2022 customers</t>
  </si>
  <si>
    <t>2022 km</t>
  </si>
  <si>
    <t>2022 cost performance - from above</t>
  </si>
  <si>
    <t>2023 cost / km - scorecard</t>
  </si>
  <si>
    <t>2023 cost / customer - scorecard</t>
  </si>
  <si>
    <t>2013 customers</t>
  </si>
  <si>
    <t>Table 2 Data</t>
  </si>
  <si>
    <t>2022 OM&amp;A cost</t>
  </si>
  <si>
    <t>2023 OM&amp;A cost</t>
  </si>
  <si>
    <t>2022 Capital cost</t>
  </si>
  <si>
    <t>2023 Capital cost</t>
  </si>
  <si>
    <t>2022 Total cost</t>
  </si>
  <si>
    <t>2023 Total cost</t>
  </si>
  <si>
    <t>check sums</t>
  </si>
  <si>
    <t>Table 3a Data</t>
  </si>
  <si>
    <t>Three year average</t>
  </si>
  <si>
    <t>Table 3b Data</t>
  </si>
  <si>
    <t>Distributor Name</t>
  </si>
  <si>
    <t>Check for mergers / column order where applicable</t>
  </si>
  <si>
    <t>Revised</t>
  </si>
  <si>
    <t>Alectra merger</t>
  </si>
  <si>
    <t>2025-2026 = 2023 RRR, 2024 RRR</t>
  </si>
  <si>
    <t>OM&amp;A*</t>
  </si>
  <si>
    <t>*2023 &amp; 2024 RRR</t>
  </si>
  <si>
    <t>Norfolk Power Distribution Inc.</t>
  </si>
  <si>
    <t>Thunder Bay Hydro Electricity Distribution Inc.</t>
  </si>
  <si>
    <t>Veridian Connections Inc.</t>
  </si>
  <si>
    <t>Algoma Power Inc.2012</t>
  </si>
  <si>
    <t>Atikokan Hydro Inc.2012</t>
  </si>
  <si>
    <t>Bluewater Power Distribution Corporation2012</t>
  </si>
  <si>
    <t>Brant County Power Inc.2012</t>
  </si>
  <si>
    <t>Brantford Power Inc.2012</t>
  </si>
  <si>
    <t>Burlington Hydro Inc.2012</t>
  </si>
  <si>
    <t>Canadian Niagara Power Inc.2012</t>
  </si>
  <si>
    <t>Centre Wellington Hydro Ltd.2012</t>
  </si>
  <si>
    <t>Chapleau Public Utilities Corporation2012</t>
  </si>
  <si>
    <t>COLLUS POWER CORPORATION2012</t>
  </si>
  <si>
    <t>Cooperative Hydro Embrun Inc.2012</t>
  </si>
  <si>
    <t>E.L.K. Energy Inc.2012</t>
  </si>
  <si>
    <t>Cambridge and North Dumfries Hydro Inc.2012</t>
  </si>
  <si>
    <t>Enersource Hydro Mississauga Inc.2012</t>
  </si>
  <si>
    <t>Entegrus Powerlines2012</t>
  </si>
  <si>
    <t>EnWin Utilities Ltd.2012</t>
  </si>
  <si>
    <t>Erie Thames Powerlines Corporation2012</t>
  </si>
  <si>
    <t>Espanola Regional Hydro Distribution Corporation2012</t>
  </si>
  <si>
    <t>Essex Powerlines Corporation2012</t>
  </si>
  <si>
    <t>Festival Hydro Inc.2012</t>
  </si>
  <si>
    <t>Fort Frances Power Corporation2012</t>
  </si>
  <si>
    <t>Greater Sudbury Hydro Inc.2012</t>
  </si>
  <si>
    <t>GRIMSBY POWER INCORPORATED2012</t>
  </si>
  <si>
    <t>Guelph Hydro Electric Systems Inc.2012</t>
  </si>
  <si>
    <t>Haldimand County Hydro Inc.2012</t>
  </si>
  <si>
    <t>Halton Hills Hydro Inc.2012</t>
  </si>
  <si>
    <t>Hearst Power Distribution Company Limited2012</t>
  </si>
  <si>
    <t>Horizon Utilities Corporation2012</t>
  </si>
  <si>
    <t>Hydro 2000 Inc.2012</t>
  </si>
  <si>
    <t>Hydro Hawkesbury Inc.2012</t>
  </si>
  <si>
    <t>Hydro One Brampton Networks Inc.2012</t>
  </si>
  <si>
    <t>Hydro One Networks Inc.2012</t>
  </si>
  <si>
    <t>Hydro Ottawa Limited2012</t>
  </si>
  <si>
    <t>Innisfil Hydro Distribution Systems Limited2012</t>
  </si>
  <si>
    <t>Kenora Hydro Electric Corporation Ltd.2012</t>
  </si>
  <si>
    <t>Kingston Hydro Corporation2012</t>
  </si>
  <si>
    <t>Kitchener-Wilmot Hydro Inc.2012</t>
  </si>
  <si>
    <t>Lakefront Utilities Inc.2012</t>
  </si>
  <si>
    <t>Lakeland Power Distribution Ltd.2012</t>
  </si>
  <si>
    <t>London Hydro Inc.2012</t>
  </si>
  <si>
    <t>Midland Power Utility Corporation2012</t>
  </si>
  <si>
    <t>Milton Hydro Distribution Inc.2012</t>
  </si>
  <si>
    <t>Newmarket-Tay Power Distribution Ltd.2012</t>
  </si>
  <si>
    <t>Niagara Peninsula Energy Inc.2012</t>
  </si>
  <si>
    <t>Niagara-on-the-Lake Hydro Inc.2012</t>
  </si>
  <si>
    <t>Norfolk Power Distribution Inc.2012</t>
  </si>
  <si>
    <t>North Bay Hydro Distribution Limited2012</t>
  </si>
  <si>
    <t>Northern Ontario Wires Inc.2012</t>
  </si>
  <si>
    <t>Oakville Hydro Electricity Distribution Inc.2012</t>
  </si>
  <si>
    <t>Orangeville Hydro Limited2012</t>
  </si>
  <si>
    <t>Orillia Power Distribution Corporation2012</t>
  </si>
  <si>
    <t>Oshawa PUC Networks Inc.2012</t>
  </si>
  <si>
    <t>Ottawa River Power Corporation2012</t>
  </si>
  <si>
    <t>Parry Sound Power Corporation2012</t>
  </si>
  <si>
    <t>Peterborough Distribution Incorporated2012</t>
  </si>
  <si>
    <t>PowerStream Inc.2012</t>
  </si>
  <si>
    <t>PUC Distribution Inc.2012</t>
  </si>
  <si>
    <t>Renfrew Hydro Inc.2012</t>
  </si>
  <si>
    <t>Rideau St. Lawrence Distribution Inc.2012</t>
  </si>
  <si>
    <t>Sioux Lookout Hydro Inc.2012</t>
  </si>
  <si>
    <t>St. Thomas Energy Inc.2012</t>
  </si>
  <si>
    <t>Thunder Bay Hydro Electricity Distribution Inc.2012</t>
  </si>
  <si>
    <t>Tillsonburg Hydro Inc.2012</t>
  </si>
  <si>
    <t>Toronto Hydro-Electric System Limited2012</t>
  </si>
  <si>
    <t>Veridian Connections Inc.2012</t>
  </si>
  <si>
    <t>Wasaga Distribution Inc.2012</t>
  </si>
  <si>
    <t>Waterloo North Hydro Inc.2012</t>
  </si>
  <si>
    <t>Welland Hydro-Electric System Corp.2012</t>
  </si>
  <si>
    <t>Wellington North Power Inc.2012</t>
  </si>
  <si>
    <t>West Coast Huron Energy Inc.2012</t>
  </si>
  <si>
    <t>Westario Power Inc.2012</t>
  </si>
  <si>
    <t>Whitby Hydro Electric Corporation2012</t>
  </si>
  <si>
    <t>Woodstock Hydro Services Inc.2012</t>
  </si>
  <si>
    <t>ENWIN Utilities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</si>
</sst>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(* #,##0_);_(* \(#,##0\);_(* &quot;-&quot;??_);_(@_)"/>
    <numFmt numFmtId="167" formatCode="_(* #,##0.0_);_(* \(#,##0.0\);_(* &quot;-&quot;??_);_(@_)"/>
    <numFmt numFmtId="168" formatCode="0.0"/>
    <numFmt numFmtId="169" formatCode="0.000%"/>
    <numFmt numFmtId="170" formatCode="0.0000"/>
    <numFmt numFmtId="171" formatCode="_(* #,##0.000_);_(* \(#,##0.000\);_(* &quot;-&quot;??_);_(@_)"/>
    <numFmt numFmtId="172" formatCode="_(* #,##0.0000_);_(* \(#,##0.0000\);_(* &quot;-&quot;??_);_(@_)"/>
    <numFmt numFmtId="173" formatCode="0.0%"/>
    <numFmt numFmtId="174" formatCode="&quot;$&quot;#,##0"/>
    <numFmt numFmtId="175" formatCode="&quot;$&quot;#,##0_);[Red]\(&quot;$&quot;#,##0\)"/>
    <numFmt numFmtId="176" formatCode="_-* #,##0_-;\-* #,##0_-;_-* &quot;-&quot;??_-;_-@_-"/>
    <numFmt numFmtId="177" formatCode="_(* #,##0.00000_);_(* \(#,##0.00000\);_(* &quot;-&quot;??_);_(@_)"/>
    <numFmt numFmtId="178" formatCode="0.000"/>
    <numFmt numFmtId="179" formatCode="0.0000%"/>
    <numFmt numFmtId="180" formatCode="0.000000"/>
  </numFmts>
  <fonts count="50" x14ac:knownFonts="1">
    <font>
      <sz val="10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name val="MS Sans Serif"/>
      <family val="2"/>
    </font>
    <font>
      <b/>
      <sz val="14"/>
      <name val="MS Sans Serif"/>
      <family val="2"/>
    </font>
    <font>
      <sz val="10"/>
      <name val="MS Sans Serif"/>
      <family val="2"/>
    </font>
    <font>
      <sz val="10"/>
      <color theme="3"/>
      <name val="MS Sans Serif"/>
      <family val="2"/>
    </font>
    <font>
      <b/>
      <sz val="10"/>
      <name val="MS Sans Serif"/>
      <family val="2"/>
    </font>
    <font>
      <sz val="8"/>
      <color rgb="FF000000"/>
      <name val="Arial"/>
      <family val="2"/>
    </font>
    <font>
      <b/>
      <u/>
      <sz val="10"/>
      <name val="MS Sans Serif"/>
      <family val="2"/>
    </font>
    <font>
      <sz val="10"/>
      <color rgb="FFFF0000"/>
      <name val="MS Sans Serif"/>
      <family val="2"/>
    </font>
    <font>
      <sz val="12"/>
      <name val="MS Sans Serif"/>
      <family val="2"/>
    </font>
    <font>
      <sz val="14"/>
      <name val="MS Sans Serif"/>
      <family val="2"/>
    </font>
    <font>
      <sz val="24"/>
      <name val="MS Sans Serif"/>
      <family val="2"/>
    </font>
    <font>
      <b/>
      <sz val="12"/>
      <name val="MS Sans Serif"/>
      <family val="2"/>
    </font>
    <font>
      <b/>
      <sz val="18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theme="0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u/>
      <sz val="11"/>
      <color theme="10"/>
      <name val="Calibri"/>
      <family val="2"/>
      <scheme val="minor"/>
    </font>
    <font>
      <b/>
      <sz val="10"/>
      <color theme="0"/>
      <name val="MS Sans Serif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  <font>
      <b/>
      <sz val="10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Arial"/>
      <family val="2"/>
    </font>
    <font>
      <i/>
      <sz val="9"/>
      <color theme="1"/>
      <name val="Arial"/>
      <family val="2"/>
    </font>
    <font>
      <b/>
      <sz val="10"/>
      <name val="MS Sans Serif"/>
    </font>
    <font>
      <sz val="11"/>
      <color theme="1"/>
      <name val="Calibri"/>
      <family val="2"/>
    </font>
    <font>
      <sz val="10"/>
      <name val="MS Sans Serif"/>
    </font>
    <font>
      <b/>
      <sz val="11"/>
      <color theme="1"/>
      <name val="Calibri"/>
      <family val="2"/>
      <scheme val="minor"/>
    </font>
    <font>
      <b/>
      <sz val="22"/>
      <name val="Arial"/>
      <family val="2"/>
    </font>
    <font>
      <sz val="10"/>
      <color rgb="FFFF0000"/>
      <name val="MS Sans Serif"/>
    </font>
    <font>
      <b/>
      <sz val="12"/>
      <name val="MS Sans Serif"/>
    </font>
    <font>
      <i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0"/>
      <name val="MS Sans Serif"/>
    </font>
    <font>
      <b/>
      <i/>
      <u/>
      <sz val="10"/>
      <name val="MS Sans Serif"/>
    </font>
    <font>
      <i/>
      <sz val="10"/>
      <name val="MS Sans Serif"/>
    </font>
    <font>
      <b/>
      <sz val="14"/>
      <name val="MS Sans Serif"/>
    </font>
  </fonts>
  <fills count="1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lightUp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C1C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66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59999389629810485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165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4" fillId="0" borderId="0"/>
    <xf numFmtId="0" fontId="26" fillId="0" borderId="0" applyNumberFormat="0" applyFill="0" applyBorder="0" applyAlignment="0" applyProtection="0"/>
    <xf numFmtId="0" fontId="2" fillId="0" borderId="0"/>
    <xf numFmtId="0" fontId="36" fillId="0" borderId="0"/>
    <xf numFmtId="0" fontId="1" fillId="0" borderId="0"/>
    <xf numFmtId="0" fontId="1" fillId="0" borderId="0"/>
  </cellStyleXfs>
  <cellXfs count="312">
    <xf numFmtId="0" fontId="0" fillId="0" borderId="0" xfId="0"/>
    <xf numFmtId="0" fontId="6" fillId="0" borderId="0" xfId="0" applyFont="1"/>
    <xf numFmtId="0" fontId="0" fillId="0" borderId="0" xfId="0" applyAlignment="1">
      <alignment horizontal="center"/>
    </xf>
    <xf numFmtId="0" fontId="0" fillId="0" borderId="2" xfId="0" applyBorder="1"/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/>
    </xf>
    <xf numFmtId="166" fontId="0" fillId="0" borderId="0" xfId="1" applyNumberFormat="1" applyFont="1" applyFill="1"/>
    <xf numFmtId="0" fontId="8" fillId="0" borderId="0" xfId="0" applyFont="1"/>
    <xf numFmtId="0" fontId="9" fillId="0" borderId="0" xfId="0" applyFont="1"/>
    <xf numFmtId="0" fontId="0" fillId="0" borderId="0" xfId="0" applyAlignment="1">
      <alignment horizontal="left"/>
    </xf>
    <xf numFmtId="0" fontId="10" fillId="0" borderId="0" xfId="3" applyFont="1" applyAlignment="1">
      <alignment vertical="center"/>
    </xf>
    <xf numFmtId="165" fontId="0" fillId="0" borderId="0" xfId="1" applyFont="1" applyAlignment="1">
      <alignment horizontal="center"/>
    </xf>
    <xf numFmtId="0" fontId="10" fillId="0" borderId="0" xfId="3" applyFont="1" applyAlignment="1">
      <alignment horizontal="left" vertical="center"/>
    </xf>
    <xf numFmtId="0" fontId="9" fillId="0" borderId="0" xfId="0" applyFont="1" applyAlignment="1">
      <alignment horizontal="left"/>
    </xf>
    <xf numFmtId="165" fontId="0" fillId="0" borderId="0" xfId="1" applyFont="1"/>
    <xf numFmtId="165" fontId="0" fillId="0" borderId="0" xfId="0" applyNumberFormat="1"/>
    <xf numFmtId="166" fontId="0" fillId="0" borderId="0" xfId="1" applyNumberFormat="1" applyFont="1"/>
    <xf numFmtId="166" fontId="0" fillId="0" borderId="0" xfId="0" applyNumberFormat="1"/>
    <xf numFmtId="0" fontId="11" fillId="0" borderId="0" xfId="0" applyFont="1"/>
    <xf numFmtId="10" fontId="0" fillId="0" borderId="0" xfId="2" applyNumberFormat="1" applyFont="1" applyFill="1"/>
    <xf numFmtId="10" fontId="0" fillId="0" borderId="0" xfId="0" applyNumberFormat="1"/>
    <xf numFmtId="2" fontId="0" fillId="0" borderId="0" xfId="0" applyNumberFormat="1"/>
    <xf numFmtId="165" fontId="0" fillId="0" borderId="0" xfId="1" applyFont="1" applyFill="1"/>
    <xf numFmtId="0" fontId="9" fillId="0" borderId="2" xfId="0" applyFont="1" applyBorder="1"/>
    <xf numFmtId="3" fontId="0" fillId="0" borderId="0" xfId="0" applyNumberFormat="1"/>
    <xf numFmtId="169" fontId="0" fillId="0" borderId="0" xfId="2" applyNumberFormat="1" applyFont="1" applyFill="1"/>
    <xf numFmtId="165" fontId="0" fillId="2" borderId="0" xfId="0" applyNumberFormat="1" applyFill="1"/>
    <xf numFmtId="170" fontId="0" fillId="0" borderId="0" xfId="0" applyNumberFormat="1"/>
    <xf numFmtId="167" fontId="0" fillId="0" borderId="0" xfId="0" applyNumberFormat="1"/>
    <xf numFmtId="171" fontId="0" fillId="0" borderId="0" xfId="1" applyNumberFormat="1" applyFont="1" applyFill="1" applyBorder="1"/>
    <xf numFmtId="172" fontId="0" fillId="0" borderId="0" xfId="1" applyNumberFormat="1" applyFont="1"/>
    <xf numFmtId="172" fontId="0" fillId="0" borderId="0" xfId="1" applyNumberFormat="1" applyFont="1" applyFill="1"/>
    <xf numFmtId="172" fontId="0" fillId="0" borderId="0" xfId="0" applyNumberFormat="1"/>
    <xf numFmtId="171" fontId="0" fillId="0" borderId="0" xfId="1" applyNumberFormat="1" applyFont="1" applyFill="1"/>
    <xf numFmtId="166" fontId="0" fillId="0" borderId="0" xfId="1" applyNumberFormat="1" applyFont="1" applyFill="1" applyBorder="1"/>
    <xf numFmtId="173" fontId="0" fillId="0" borderId="0" xfId="2" applyNumberFormat="1" applyFont="1" applyFill="1"/>
    <xf numFmtId="173" fontId="0" fillId="0" borderId="0" xfId="2" applyNumberFormat="1" applyFont="1" applyFill="1" applyBorder="1"/>
    <xf numFmtId="0" fontId="12" fillId="0" borderId="0" xfId="0" applyFont="1"/>
    <xf numFmtId="166" fontId="0" fillId="0" borderId="0" xfId="1" applyNumberFormat="1" applyFont="1" applyFill="1" applyBorder="1" applyAlignment="1">
      <alignment horizontal="center"/>
    </xf>
    <xf numFmtId="166" fontId="0" fillId="0" borderId="0" xfId="0" applyNumberFormat="1" applyAlignment="1">
      <alignment horizontal="center"/>
    </xf>
    <xf numFmtId="10" fontId="0" fillId="0" borderId="0" xfId="2" applyNumberFormat="1" applyFont="1" applyFill="1" applyAlignment="1">
      <alignment horizontal="center"/>
    </xf>
    <xf numFmtId="10" fontId="9" fillId="0" borderId="7" xfId="2" applyNumberFormat="1" applyFont="1" applyFill="1" applyBorder="1" applyAlignment="1">
      <alignment horizontal="center"/>
    </xf>
    <xf numFmtId="10" fontId="0" fillId="0" borderId="0" xfId="2" applyNumberFormat="1" applyFont="1" applyFill="1" applyAlignment="1"/>
    <xf numFmtId="10" fontId="0" fillId="0" borderId="0" xfId="0" applyNumberFormat="1" applyAlignment="1">
      <alignment horizontal="center"/>
    </xf>
    <xf numFmtId="0" fontId="0" fillId="0" borderId="5" xfId="0" applyBorder="1"/>
    <xf numFmtId="10" fontId="0" fillId="0" borderId="7" xfId="0" applyNumberFormat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0" xfId="0" applyFill="1"/>
    <xf numFmtId="0" fontId="9" fillId="0" borderId="0" xfId="0" applyFont="1" applyAlignment="1">
      <alignment horizontal="center"/>
    </xf>
    <xf numFmtId="0" fontId="0" fillId="0" borderId="9" xfId="0" applyBorder="1"/>
    <xf numFmtId="0" fontId="0" fillId="0" borderId="11" xfId="0" applyBorder="1"/>
    <xf numFmtId="0" fontId="0" fillId="0" borderId="14" xfId="0" applyBorder="1"/>
    <xf numFmtId="166" fontId="9" fillId="0" borderId="0" xfId="1" applyNumberFormat="1" applyFont="1" applyFill="1" applyBorder="1"/>
    <xf numFmtId="166" fontId="0" fillId="0" borderId="0" xfId="1" applyNumberFormat="1" applyFont="1" applyBorder="1" applyAlignment="1">
      <alignment horizontal="center"/>
    </xf>
    <xf numFmtId="166" fontId="0" fillId="0" borderId="0" xfId="1" applyNumberFormat="1" applyFont="1" applyBorder="1"/>
    <xf numFmtId="10" fontId="0" fillId="0" borderId="0" xfId="2" applyNumberFormat="1" applyFont="1" applyBorder="1"/>
    <xf numFmtId="0" fontId="6" fillId="0" borderId="0" xfId="0" applyFont="1" applyAlignment="1">
      <alignment horizontal="center"/>
    </xf>
    <xf numFmtId="10" fontId="0" fillId="0" borderId="0" xfId="2" applyNumberFormat="1" applyFont="1" applyFill="1" applyBorder="1"/>
    <xf numFmtId="0" fontId="5" fillId="0" borderId="0" xfId="0" applyFont="1"/>
    <xf numFmtId="10" fontId="0" fillId="0" borderId="0" xfId="2" applyNumberFormat="1" applyFont="1" applyFill="1" applyBorder="1" applyAlignment="1">
      <alignment horizontal="center"/>
    </xf>
    <xf numFmtId="165" fontId="0" fillId="0" borderId="0" xfId="1" applyFont="1" applyFill="1" applyAlignment="1">
      <alignment horizontal="center"/>
    </xf>
    <xf numFmtId="165" fontId="14" fillId="0" borderId="0" xfId="1" applyFont="1" applyFill="1" applyAlignment="1">
      <alignment horizontal="left"/>
    </xf>
    <xf numFmtId="165" fontId="13" fillId="0" borderId="0" xfId="1" applyFont="1" applyFill="1" applyAlignment="1">
      <alignment horizontal="left"/>
    </xf>
    <xf numFmtId="0" fontId="0" fillId="0" borderId="1" xfId="0" applyBorder="1" applyAlignment="1">
      <alignment horizontal="center" vertical="center" wrapText="1"/>
    </xf>
    <xf numFmtId="166" fontId="0" fillId="0" borderId="0" xfId="1" applyNumberFormat="1" applyFont="1" applyFill="1" applyAlignment="1">
      <alignment horizontal="center"/>
    </xf>
    <xf numFmtId="10" fontId="0" fillId="0" borderId="0" xfId="2" applyNumberFormat="1" applyFont="1" applyFill="1" applyAlignment="1">
      <alignment horizontal="right"/>
    </xf>
    <xf numFmtId="166" fontId="9" fillId="0" borderId="0" xfId="1" applyNumberFormat="1" applyFont="1" applyFill="1" applyBorder="1" applyAlignment="1">
      <alignment horizontal="center"/>
    </xf>
    <xf numFmtId="0" fontId="0" fillId="0" borderId="2" xfId="0" applyBorder="1" applyAlignment="1">
      <alignment horizontal="left"/>
    </xf>
    <xf numFmtId="166" fontId="0" fillId="0" borderId="2" xfId="1" applyNumberFormat="1" applyFont="1" applyFill="1" applyBorder="1" applyAlignment="1">
      <alignment horizontal="center"/>
    </xf>
    <xf numFmtId="166" fontId="0" fillId="2" borderId="4" xfId="0" applyNumberFormat="1" applyFill="1" applyBorder="1"/>
    <xf numFmtId="0" fontId="16" fillId="0" borderId="0" xfId="0" applyFont="1" applyAlignment="1">
      <alignment horizontal="center"/>
    </xf>
    <xf numFmtId="0" fontId="15" fillId="0" borderId="0" xfId="0" applyFont="1"/>
    <xf numFmtId="10" fontId="0" fillId="2" borderId="4" xfId="2" applyNumberFormat="1" applyFont="1" applyFill="1" applyBorder="1" applyAlignment="1">
      <alignment horizontal="center"/>
    </xf>
    <xf numFmtId="166" fontId="0" fillId="2" borderId="4" xfId="1" applyNumberFormat="1" applyFont="1" applyFill="1" applyBorder="1"/>
    <xf numFmtId="164" fontId="0" fillId="0" borderId="0" xfId="0" applyNumberFormat="1"/>
    <xf numFmtId="166" fontId="0" fillId="2" borderId="4" xfId="1" applyNumberFormat="1" applyFont="1" applyFill="1" applyBorder="1" applyAlignment="1">
      <alignment horizontal="center"/>
    </xf>
    <xf numFmtId="0" fontId="0" fillId="2" borderId="4" xfId="0" applyFill="1" applyBorder="1"/>
    <xf numFmtId="0" fontId="0" fillId="2" borderId="1" xfId="0" applyFill="1" applyBorder="1" applyAlignment="1">
      <alignment horizontal="center"/>
    </xf>
    <xf numFmtId="0" fontId="0" fillId="0" borderId="0" xfId="0" applyAlignment="1">
      <alignment horizontal="left" vertical="center"/>
    </xf>
    <xf numFmtId="0" fontId="0" fillId="2" borderId="1" xfId="0" applyFill="1" applyBorder="1" applyAlignment="1">
      <alignment vertical="center"/>
    </xf>
    <xf numFmtId="166" fontId="0" fillId="0" borderId="3" xfId="1" applyNumberFormat="1" applyFont="1" applyFill="1" applyBorder="1"/>
    <xf numFmtId="10" fontId="9" fillId="0" borderId="0" xfId="2" applyNumberFormat="1" applyFont="1" applyBorder="1" applyAlignment="1">
      <alignment horizontal="center"/>
    </xf>
    <xf numFmtId="37" fontId="3" fillId="0" borderId="0" xfId="1" applyNumberFormat="1" applyFont="1" applyBorder="1" applyAlignment="1">
      <alignment horizontal="center"/>
    </xf>
    <xf numFmtId="0" fontId="16" fillId="0" borderId="0" xfId="0" applyFont="1" applyAlignment="1">
      <alignment horizontal="left"/>
    </xf>
    <xf numFmtId="0" fontId="0" fillId="0" borderId="0" xfId="0" applyAlignment="1">
      <alignment horizontal="left" wrapText="1"/>
    </xf>
    <xf numFmtId="0" fontId="9" fillId="0" borderId="8" xfId="0" applyFont="1" applyBorder="1"/>
    <xf numFmtId="0" fontId="0" fillId="0" borderId="10" xfId="0" applyBorder="1" applyAlignment="1">
      <alignment horizontal="left"/>
    </xf>
    <xf numFmtId="0" fontId="9" fillId="0" borderId="11" xfId="0" applyFont="1" applyBorder="1"/>
    <xf numFmtId="0" fontId="0" fillId="0" borderId="12" xfId="0" applyBorder="1" applyAlignment="1">
      <alignment horizontal="left"/>
    </xf>
    <xf numFmtId="0" fontId="9" fillId="0" borderId="13" xfId="0" applyFont="1" applyBorder="1"/>
    <xf numFmtId="166" fontId="0" fillId="0" borderId="14" xfId="1" applyNumberFormat="1" applyFont="1" applyFill="1" applyBorder="1"/>
    <xf numFmtId="0" fontId="0" fillId="0" borderId="15" xfId="0" applyBorder="1" applyAlignment="1">
      <alignment horizontal="left"/>
    </xf>
    <xf numFmtId="0" fontId="0" fillId="0" borderId="11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left"/>
    </xf>
    <xf numFmtId="166" fontId="0" fillId="0" borderId="14" xfId="1" applyNumberFormat="1" applyFont="1" applyBorder="1" applyAlignment="1">
      <alignment horizontal="center"/>
    </xf>
    <xf numFmtId="166" fontId="0" fillId="0" borderId="14" xfId="1" applyNumberFormat="1" applyFont="1" applyFill="1" applyBorder="1" applyAlignment="1">
      <alignment horizontal="center"/>
    </xf>
    <xf numFmtId="166" fontId="0" fillId="0" borderId="14" xfId="0" applyNumberFormat="1" applyBorder="1"/>
    <xf numFmtId="173" fontId="0" fillId="0" borderId="0" xfId="2" applyNumberFormat="1" applyFont="1" applyBorder="1"/>
    <xf numFmtId="173" fontId="0" fillId="0" borderId="0" xfId="0" applyNumberFormat="1"/>
    <xf numFmtId="0" fontId="0" fillId="0" borderId="2" xfId="0" applyBorder="1" applyAlignment="1">
      <alignment horizontal="left" wrapText="1"/>
    </xf>
    <xf numFmtId="0" fontId="0" fillId="0" borderId="0" xfId="0" applyAlignment="1">
      <alignment horizontal="right"/>
    </xf>
    <xf numFmtId="0" fontId="9" fillId="0" borderId="0" xfId="0" applyFont="1" applyAlignment="1">
      <alignment horizontal="right"/>
    </xf>
    <xf numFmtId="0" fontId="9" fillId="0" borderId="12" xfId="0" applyFont="1" applyBorder="1" applyAlignment="1">
      <alignment horizontal="left"/>
    </xf>
    <xf numFmtId="166" fontId="9" fillId="2" borderId="4" xfId="1" applyNumberFormat="1" applyFont="1" applyFill="1" applyBorder="1" applyAlignment="1">
      <alignment horizontal="center"/>
    </xf>
    <xf numFmtId="0" fontId="0" fillId="0" borderId="0" xfId="0" applyAlignment="1">
      <alignment wrapText="1"/>
    </xf>
    <xf numFmtId="166" fontId="0" fillId="2" borderId="5" xfId="1" applyNumberFormat="1" applyFont="1" applyFill="1" applyBorder="1"/>
    <xf numFmtId="166" fontId="0" fillId="2" borderId="6" xfId="1" applyNumberFormat="1" applyFont="1" applyFill="1" applyBorder="1"/>
    <xf numFmtId="166" fontId="0" fillId="2" borderId="7" xfId="1" applyNumberFormat="1" applyFont="1" applyFill="1" applyBorder="1"/>
    <xf numFmtId="10" fontId="0" fillId="2" borderId="5" xfId="2" applyNumberFormat="1" applyFont="1" applyFill="1" applyBorder="1"/>
    <xf numFmtId="10" fontId="0" fillId="2" borderId="6" xfId="2" applyNumberFormat="1" applyFont="1" applyFill="1" applyBorder="1"/>
    <xf numFmtId="10" fontId="0" fillId="2" borderId="7" xfId="2" applyNumberFormat="1" applyFont="1" applyFill="1" applyBorder="1"/>
    <xf numFmtId="165" fontId="0" fillId="2" borderId="5" xfId="1" applyFont="1" applyFill="1" applyBorder="1"/>
    <xf numFmtId="165" fontId="0" fillId="2" borderId="6" xfId="1" applyFont="1" applyFill="1" applyBorder="1"/>
    <xf numFmtId="165" fontId="0" fillId="2" borderId="7" xfId="1" applyFont="1" applyFill="1" applyBorder="1"/>
    <xf numFmtId="166" fontId="0" fillId="2" borderId="8" xfId="1" applyNumberFormat="1" applyFont="1" applyFill="1" applyBorder="1"/>
    <xf numFmtId="166" fontId="0" fillId="2" borderId="9" xfId="1" applyNumberFormat="1" applyFont="1" applyFill="1" applyBorder="1"/>
    <xf numFmtId="166" fontId="0" fillId="2" borderId="10" xfId="1" applyNumberFormat="1" applyFont="1" applyFill="1" applyBorder="1"/>
    <xf numFmtId="166" fontId="0" fillId="2" borderId="13" xfId="1" applyNumberFormat="1" applyFont="1" applyFill="1" applyBorder="1"/>
    <xf numFmtId="166" fontId="0" fillId="2" borderId="14" xfId="1" applyNumberFormat="1" applyFont="1" applyFill="1" applyBorder="1"/>
    <xf numFmtId="166" fontId="0" fillId="2" borderId="15" xfId="1" applyNumberFormat="1" applyFont="1" applyFill="1" applyBorder="1"/>
    <xf numFmtId="168" fontId="0" fillId="2" borderId="6" xfId="0" applyNumberFormat="1" applyFill="1" applyBorder="1"/>
    <xf numFmtId="168" fontId="0" fillId="2" borderId="7" xfId="0" applyNumberFormat="1" applyFill="1" applyBorder="1"/>
    <xf numFmtId="0" fontId="10" fillId="0" borderId="0" xfId="3" applyFont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2" xfId="0" applyBorder="1" applyAlignment="1">
      <alignment wrapText="1"/>
    </xf>
    <xf numFmtId="10" fontId="9" fillId="0" borderId="5" xfId="2" applyNumberFormat="1" applyFont="1" applyFill="1" applyBorder="1"/>
    <xf numFmtId="10" fontId="9" fillId="0" borderId="6" xfId="2" applyNumberFormat="1" applyFont="1" applyFill="1" applyBorder="1"/>
    <xf numFmtId="10" fontId="0" fillId="0" borderId="0" xfId="2" applyNumberFormat="1" applyFont="1"/>
    <xf numFmtId="173" fontId="0" fillId="2" borderId="4" xfId="2" applyNumberFormat="1" applyFont="1" applyFill="1" applyBorder="1"/>
    <xf numFmtId="0" fontId="13" fillId="0" borderId="0" xfId="0" applyFont="1" applyAlignment="1">
      <alignment wrapText="1"/>
    </xf>
    <xf numFmtId="0" fontId="16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  <xf numFmtId="0" fontId="0" fillId="0" borderId="4" xfId="0" applyBorder="1" applyAlignment="1">
      <alignment horizontal="center" vertical="center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left"/>
    </xf>
    <xf numFmtId="10" fontId="0" fillId="2" borderId="4" xfId="2" applyNumberFormat="1" applyFont="1" applyFill="1" applyBorder="1"/>
    <xf numFmtId="0" fontId="7" fillId="0" borderId="0" xfId="0" applyFont="1"/>
    <xf numFmtId="0" fontId="18" fillId="0" borderId="0" xfId="0" applyFont="1"/>
    <xf numFmtId="0" fontId="19" fillId="0" borderId="4" xfId="0" applyFont="1" applyBorder="1" applyAlignment="1">
      <alignment horizontal="center"/>
    </xf>
    <xf numFmtId="10" fontId="19" fillId="0" borderId="4" xfId="0" applyNumberFormat="1" applyFont="1" applyBorder="1" applyAlignment="1">
      <alignment horizontal="center"/>
    </xf>
    <xf numFmtId="0" fontId="22" fillId="7" borderId="4" xfId="0" applyFont="1" applyFill="1" applyBorder="1" applyAlignment="1">
      <alignment horizontal="center" vertical="center"/>
    </xf>
    <xf numFmtId="0" fontId="22" fillId="7" borderId="4" xfId="0" applyFont="1" applyFill="1" applyBorder="1" applyAlignment="1">
      <alignment horizontal="center" vertical="center" wrapText="1"/>
    </xf>
    <xf numFmtId="0" fontId="24" fillId="0" borderId="0" xfId="0" applyFont="1"/>
    <xf numFmtId="0" fontId="24" fillId="0" borderId="4" xfId="0" applyFont="1" applyBorder="1"/>
    <xf numFmtId="174" fontId="24" fillId="0" borderId="4" xfId="0" applyNumberFormat="1" applyFont="1" applyBorder="1"/>
    <xf numFmtId="0" fontId="25" fillId="0" borderId="4" xfId="0" applyFont="1" applyBorder="1"/>
    <xf numFmtId="37" fontId="23" fillId="0" borderId="4" xfId="1" applyNumberFormat="1" applyFont="1" applyBorder="1" applyAlignment="1">
      <alignment horizontal="center"/>
    </xf>
    <xf numFmtId="173" fontId="25" fillId="0" borderId="4" xfId="0" applyNumberFormat="1" applyFont="1" applyBorder="1" applyAlignment="1">
      <alignment horizontal="center"/>
    </xf>
    <xf numFmtId="173" fontId="24" fillId="0" borderId="4" xfId="0" applyNumberFormat="1" applyFont="1" applyBorder="1" applyAlignment="1">
      <alignment horizontal="center"/>
    </xf>
    <xf numFmtId="176" fontId="0" fillId="2" borderId="4" xfId="1" applyNumberFormat="1" applyFont="1" applyFill="1" applyBorder="1"/>
    <xf numFmtId="0" fontId="28" fillId="0" borderId="0" xfId="0" applyFont="1"/>
    <xf numFmtId="0" fontId="29" fillId="4" borderId="0" xfId="0" applyFont="1" applyFill="1" applyAlignment="1">
      <alignment horizontal="center"/>
    </xf>
    <xf numFmtId="0" fontId="29" fillId="0" borderId="0" xfId="0" applyFont="1"/>
    <xf numFmtId="0" fontId="31" fillId="0" borderId="4" xfId="0" applyFont="1" applyBorder="1" applyAlignment="1">
      <alignment horizontal="center"/>
    </xf>
    <xf numFmtId="0" fontId="29" fillId="0" borderId="4" xfId="0" applyFont="1" applyBorder="1" applyAlignment="1">
      <alignment horizontal="center"/>
    </xf>
    <xf numFmtId="166" fontId="29" fillId="0" borderId="4" xfId="1" applyNumberFormat="1" applyFont="1" applyBorder="1"/>
    <xf numFmtId="166" fontId="31" fillId="0" borderId="4" xfId="1" applyNumberFormat="1" applyFont="1" applyBorder="1"/>
    <xf numFmtId="0" fontId="29" fillId="5" borderId="4" xfId="0" applyFont="1" applyFill="1" applyBorder="1"/>
    <xf numFmtId="10" fontId="29" fillId="0" borderId="4" xfId="0" applyNumberFormat="1" applyFont="1" applyBorder="1"/>
    <xf numFmtId="0" fontId="30" fillId="3" borderId="4" xfId="0" applyFont="1" applyFill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 wrapText="1"/>
    </xf>
    <xf numFmtId="0" fontId="18" fillId="0" borderId="4" xfId="0" applyFont="1" applyBorder="1"/>
    <xf numFmtId="2" fontId="18" fillId="4" borderId="4" xfId="0" applyNumberFormat="1" applyFont="1" applyFill="1" applyBorder="1" applyAlignment="1">
      <alignment horizontal="center"/>
    </xf>
    <xf numFmtId="2" fontId="18" fillId="0" borderId="4" xfId="0" applyNumberFormat="1" applyFont="1" applyBorder="1" applyAlignment="1">
      <alignment horizontal="center"/>
    </xf>
    <xf numFmtId="168" fontId="18" fillId="6" borderId="4" xfId="0" applyNumberFormat="1" applyFont="1" applyFill="1" applyBorder="1" applyAlignment="1">
      <alignment horizontal="center"/>
    </xf>
    <xf numFmtId="2" fontId="18" fillId="6" borderId="4" xfId="0" applyNumberFormat="1" applyFont="1" applyFill="1" applyBorder="1" applyAlignment="1">
      <alignment horizontal="center"/>
    </xf>
    <xf numFmtId="0" fontId="19" fillId="0" borderId="4" xfId="0" applyFont="1" applyBorder="1"/>
    <xf numFmtId="2" fontId="19" fillId="6" borderId="4" xfId="0" applyNumberFormat="1" applyFont="1" applyFill="1" applyBorder="1" applyAlignment="1">
      <alignment horizontal="center"/>
    </xf>
    <xf numFmtId="0" fontId="19" fillId="0" borderId="4" xfId="0" applyFont="1" applyBorder="1" applyAlignment="1">
      <alignment horizontal="left"/>
    </xf>
    <xf numFmtId="10" fontId="31" fillId="0" borderId="4" xfId="0" applyNumberFormat="1" applyFont="1" applyBorder="1" applyAlignment="1">
      <alignment horizontal="center"/>
    </xf>
    <xf numFmtId="0" fontId="32" fillId="0" borderId="0" xfId="4" applyFont="1"/>
    <xf numFmtId="0" fontId="30" fillId="3" borderId="4" xfId="0" applyFont="1" applyFill="1" applyBorder="1" applyAlignment="1">
      <alignment horizontal="center"/>
    </xf>
    <xf numFmtId="0" fontId="29" fillId="0" borderId="4" xfId="0" applyFont="1" applyBorder="1"/>
    <xf numFmtId="2" fontId="29" fillId="0" borderId="4" xfId="0" applyNumberFormat="1" applyFont="1" applyBorder="1" applyAlignment="1">
      <alignment horizontal="center"/>
    </xf>
    <xf numFmtId="0" fontId="31" fillId="0" borderId="4" xfId="0" applyFont="1" applyBorder="1"/>
    <xf numFmtId="10" fontId="29" fillId="0" borderId="4" xfId="0" applyNumberFormat="1" applyFont="1" applyBorder="1" applyAlignment="1">
      <alignment horizontal="center"/>
    </xf>
    <xf numFmtId="0" fontId="22" fillId="3" borderId="4" xfId="0" applyFont="1" applyFill="1" applyBorder="1" applyAlignment="1">
      <alignment horizontal="center"/>
    </xf>
    <xf numFmtId="0" fontId="33" fillId="0" borderId="4" xfId="0" applyFont="1" applyBorder="1" applyAlignment="1">
      <alignment horizontal="center"/>
    </xf>
    <xf numFmtId="175" fontId="29" fillId="0" borderId="4" xfId="0" applyNumberFormat="1" applyFont="1" applyBorder="1"/>
    <xf numFmtId="0" fontId="33" fillId="0" borderId="4" xfId="0" applyFont="1" applyBorder="1"/>
    <xf numFmtId="175" fontId="33" fillId="0" borderId="4" xfId="0" applyNumberFormat="1" applyFont="1" applyBorder="1"/>
    <xf numFmtId="174" fontId="34" fillId="0" borderId="4" xfId="0" applyNumberFormat="1" applyFont="1" applyBorder="1"/>
    <xf numFmtId="174" fontId="34" fillId="0" borderId="4" xfId="0" applyNumberFormat="1" applyFont="1" applyBorder="1" applyAlignment="1">
      <alignment horizontal="right"/>
    </xf>
    <xf numFmtId="0" fontId="13" fillId="0" borderId="16" xfId="0" applyFont="1" applyBorder="1" applyAlignment="1">
      <alignment horizontal="center" wrapText="1"/>
    </xf>
    <xf numFmtId="0" fontId="29" fillId="0" borderId="0" xfId="0" applyFont="1" applyAlignment="1">
      <alignment horizontal="center"/>
    </xf>
    <xf numFmtId="166" fontId="29" fillId="0" borderId="0" xfId="1" applyNumberFormat="1" applyFont="1" applyBorder="1"/>
    <xf numFmtId="10" fontId="29" fillId="0" borderId="0" xfId="0" applyNumberFormat="1" applyFont="1"/>
    <xf numFmtId="166" fontId="35" fillId="0" borderId="0" xfId="1" applyNumberFormat="1" applyFont="1" applyFill="1" applyAlignment="1">
      <alignment horizontal="center"/>
    </xf>
    <xf numFmtId="0" fontId="26" fillId="0" borderId="0" xfId="4"/>
    <xf numFmtId="175" fontId="29" fillId="0" borderId="0" xfId="0" applyNumberFormat="1" applyFont="1"/>
    <xf numFmtId="2" fontId="29" fillId="4" borderId="4" xfId="0" applyNumberFormat="1" applyFont="1" applyFill="1" applyBorder="1" applyAlignment="1">
      <alignment horizontal="center"/>
    </xf>
    <xf numFmtId="0" fontId="13" fillId="0" borderId="4" xfId="0" applyFont="1" applyBorder="1" applyAlignment="1">
      <alignment horizontal="center" wrapText="1"/>
    </xf>
    <xf numFmtId="0" fontId="13" fillId="0" borderId="4" xfId="0" applyFont="1" applyBorder="1" applyAlignment="1">
      <alignment wrapText="1"/>
    </xf>
    <xf numFmtId="166" fontId="29" fillId="4" borderId="4" xfId="1" applyNumberFormat="1" applyFont="1" applyFill="1" applyBorder="1"/>
    <xf numFmtId="0" fontId="39" fillId="0" borderId="0" xfId="0" applyFont="1"/>
    <xf numFmtId="0" fontId="0" fillId="2" borderId="0" xfId="0" applyFill="1"/>
    <xf numFmtId="0" fontId="0" fillId="2" borderId="0" xfId="0" applyFill="1" applyAlignment="1">
      <alignment horizontal="center" wrapText="1"/>
    </xf>
    <xf numFmtId="0" fontId="0" fillId="2" borderId="0" xfId="0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40" fillId="0" borderId="0" xfId="0" applyFont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38" fillId="0" borderId="0" xfId="0" applyFont="1" applyAlignment="1">
      <alignment wrapText="1"/>
    </xf>
    <xf numFmtId="0" fontId="41" fillId="8" borderId="0" xfId="0" applyFont="1" applyFill="1" applyAlignment="1">
      <alignment horizontal="center" vertical="center" wrapText="1"/>
    </xf>
    <xf numFmtId="0" fontId="38" fillId="9" borderId="18" xfId="7" applyFont="1" applyFill="1" applyBorder="1" applyAlignment="1">
      <alignment horizontal="center" vertical="center" wrapText="1"/>
    </xf>
    <xf numFmtId="0" fontId="38" fillId="9" borderId="19" xfId="7" applyFont="1" applyFill="1" applyBorder="1" applyAlignment="1">
      <alignment horizontal="center" vertical="center" wrapText="1"/>
    </xf>
    <xf numFmtId="0" fontId="42" fillId="2" borderId="19" xfId="7" applyFont="1" applyFill="1" applyBorder="1" applyAlignment="1">
      <alignment horizontal="center" vertical="center" wrapText="1"/>
    </xf>
    <xf numFmtId="0" fontId="38" fillId="9" borderId="20" xfId="7" applyFont="1" applyFill="1" applyBorder="1" applyAlignment="1">
      <alignment horizontal="center" vertical="center" wrapText="1"/>
    </xf>
    <xf numFmtId="0" fontId="43" fillId="0" borderId="0" xfId="0" applyFont="1" applyAlignment="1">
      <alignment wrapText="1"/>
    </xf>
    <xf numFmtId="0" fontId="43" fillId="0" borderId="0" xfId="0" applyFont="1" applyAlignment="1">
      <alignment horizontal="center" wrapText="1"/>
    </xf>
    <xf numFmtId="0" fontId="44" fillId="10" borderId="21" xfId="7" applyFont="1" applyFill="1" applyBorder="1" applyAlignment="1">
      <alignment horizontal="center" wrapText="1"/>
    </xf>
    <xf numFmtId="0" fontId="45" fillId="0" borderId="21" xfId="8" applyFont="1" applyBorder="1" applyAlignment="1">
      <alignment horizontal="center"/>
    </xf>
    <xf numFmtId="0" fontId="44" fillId="11" borderId="21" xfId="7" applyFont="1" applyFill="1" applyBorder="1" applyAlignment="1">
      <alignment horizontal="center" wrapText="1"/>
    </xf>
    <xf numFmtId="0" fontId="44" fillId="12" borderId="21" xfId="7" applyFont="1" applyFill="1" applyBorder="1" applyAlignment="1">
      <alignment horizontal="center" wrapText="1"/>
    </xf>
    <xf numFmtId="0" fontId="44" fillId="10" borderId="21" xfId="7" quotePrefix="1" applyFont="1" applyFill="1" applyBorder="1" applyAlignment="1">
      <alignment horizontal="center" wrapText="1"/>
    </xf>
    <xf numFmtId="0" fontId="35" fillId="0" borderId="0" xfId="0" applyFont="1"/>
    <xf numFmtId="166" fontId="37" fillId="0" borderId="0" xfId="1" applyNumberFormat="1" applyFont="1" applyFill="1"/>
    <xf numFmtId="166" fontId="46" fillId="0" borderId="0" xfId="1" applyNumberFormat="1" applyFont="1" applyFill="1"/>
    <xf numFmtId="166" fontId="46" fillId="0" borderId="0" xfId="1" applyNumberFormat="1" applyFont="1" applyFill="1" applyAlignment="1">
      <alignment horizontal="center"/>
    </xf>
    <xf numFmtId="173" fontId="37" fillId="0" borderId="0" xfId="2" applyNumberFormat="1" applyFont="1" applyFill="1"/>
    <xf numFmtId="165" fontId="0" fillId="0" borderId="0" xfId="0" applyNumberFormat="1" applyAlignment="1">
      <alignment wrapText="1"/>
    </xf>
    <xf numFmtId="177" fontId="0" fillId="0" borderId="0" xfId="0" applyNumberFormat="1"/>
    <xf numFmtId="178" fontId="0" fillId="0" borderId="0" xfId="0" applyNumberFormat="1"/>
    <xf numFmtId="0" fontId="47" fillId="0" borderId="0" xfId="0" applyFont="1"/>
    <xf numFmtId="171" fontId="0" fillId="0" borderId="1" xfId="0" applyNumberFormat="1" applyBorder="1"/>
    <xf numFmtId="171" fontId="0" fillId="0" borderId="0" xfId="0" applyNumberFormat="1"/>
    <xf numFmtId="179" fontId="37" fillId="0" borderId="0" xfId="2" applyNumberFormat="1" applyFont="1" applyFill="1" applyBorder="1"/>
    <xf numFmtId="165" fontId="0" fillId="0" borderId="0" xfId="0" applyNumberFormat="1" applyAlignment="1">
      <alignment horizontal="center"/>
    </xf>
    <xf numFmtId="173" fontId="0" fillId="0" borderId="0" xfId="2" applyNumberFormat="1" applyFont="1" applyFill="1" applyAlignment="1">
      <alignment horizontal="center"/>
    </xf>
    <xf numFmtId="169" fontId="0" fillId="0" borderId="0" xfId="0" applyNumberFormat="1"/>
    <xf numFmtId="2" fontId="0" fillId="0" borderId="0" xfId="2" applyNumberFormat="1" applyFont="1" applyFill="1"/>
    <xf numFmtId="2" fontId="0" fillId="10" borderId="0" xfId="2" applyNumberFormat="1" applyFont="1" applyFill="1"/>
    <xf numFmtId="0" fontId="40" fillId="0" borderId="0" xfId="0" applyFont="1"/>
    <xf numFmtId="0" fontId="40" fillId="0" borderId="0" xfId="0" applyFont="1" applyAlignment="1">
      <alignment horizontal="center"/>
    </xf>
    <xf numFmtId="10" fontId="40" fillId="0" borderId="0" xfId="2" applyNumberFormat="1" applyFont="1" applyFill="1" applyBorder="1"/>
    <xf numFmtId="10" fontId="40" fillId="0" borderId="0" xfId="2" applyNumberFormat="1" applyFont="1" applyFill="1"/>
    <xf numFmtId="9" fontId="0" fillId="0" borderId="0" xfId="2" applyFont="1" applyFill="1"/>
    <xf numFmtId="171" fontId="46" fillId="0" borderId="0" xfId="1" applyNumberFormat="1" applyFont="1" applyFill="1"/>
    <xf numFmtId="180" fontId="0" fillId="0" borderId="0" xfId="1" applyNumberFormat="1" applyFont="1" applyFill="1"/>
    <xf numFmtId="0" fontId="0" fillId="10" borderId="0" xfId="0" applyFill="1"/>
    <xf numFmtId="165" fontId="0" fillId="0" borderId="0" xfId="2" applyNumberFormat="1" applyFont="1" applyFill="1"/>
    <xf numFmtId="10" fontId="35" fillId="0" borderId="0" xfId="2" applyNumberFormat="1" applyFont="1" applyFill="1"/>
    <xf numFmtId="10" fontId="35" fillId="0" borderId="0" xfId="2" applyNumberFormat="1" applyFont="1" applyFill="1" applyAlignment="1">
      <alignment horizontal="center"/>
    </xf>
    <xf numFmtId="173" fontId="0" fillId="0" borderId="0" xfId="0" applyNumberFormat="1" applyAlignment="1">
      <alignment horizontal="center"/>
    </xf>
    <xf numFmtId="173" fontId="0" fillId="2" borderId="0" xfId="2" applyNumberFormat="1" applyFont="1" applyFill="1" applyAlignment="1">
      <alignment horizontal="center"/>
    </xf>
    <xf numFmtId="173" fontId="48" fillId="0" borderId="0" xfId="2" applyNumberFormat="1" applyFont="1" applyFill="1" applyAlignment="1">
      <alignment horizontal="center"/>
    </xf>
    <xf numFmtId="173" fontId="0" fillId="10" borderId="0" xfId="2" applyNumberFormat="1" applyFont="1" applyFill="1" applyAlignment="1">
      <alignment horizontal="center"/>
    </xf>
    <xf numFmtId="173" fontId="37" fillId="10" borderId="0" xfId="2" applyNumberFormat="1" applyFont="1" applyFill="1" applyAlignment="1">
      <alignment horizontal="center"/>
    </xf>
    <xf numFmtId="173" fontId="37" fillId="0" borderId="0" xfId="2" applyNumberFormat="1" applyFont="1" applyFill="1" applyAlignment="1">
      <alignment horizontal="center"/>
    </xf>
    <xf numFmtId="173" fontId="37" fillId="2" borderId="0" xfId="2" applyNumberFormat="1" applyFont="1" applyFill="1" applyAlignment="1">
      <alignment horizontal="center"/>
    </xf>
    <xf numFmtId="173" fontId="0" fillId="2" borderId="0" xfId="0" applyNumberFormat="1" applyFill="1" applyAlignment="1">
      <alignment horizontal="center"/>
    </xf>
    <xf numFmtId="0" fontId="0" fillId="0" borderId="8" xfId="0" applyBorder="1"/>
    <xf numFmtId="0" fontId="0" fillId="0" borderId="10" xfId="0" applyBorder="1"/>
    <xf numFmtId="0" fontId="0" fillId="13" borderId="0" xfId="0" applyFill="1"/>
    <xf numFmtId="0" fontId="0" fillId="0" borderId="12" xfId="0" applyBorder="1"/>
    <xf numFmtId="0" fontId="0" fillId="0" borderId="13" xfId="0" applyBorder="1"/>
    <xf numFmtId="10" fontId="0" fillId="0" borderId="14" xfId="2" applyNumberFormat="1" applyFont="1" applyFill="1" applyBorder="1"/>
    <xf numFmtId="10" fontId="0" fillId="0" borderId="15" xfId="2" applyNumberFormat="1" applyFont="1" applyFill="1" applyBorder="1"/>
    <xf numFmtId="0" fontId="49" fillId="14" borderId="0" xfId="0" applyFont="1" applyFill="1"/>
    <xf numFmtId="0" fontId="0" fillId="14" borderId="0" xfId="0" applyFill="1"/>
    <xf numFmtId="0" fontId="0" fillId="14" borderId="0" xfId="0" applyFill="1" applyAlignment="1">
      <alignment horizontal="center"/>
    </xf>
    <xf numFmtId="173" fontId="0" fillId="14" borderId="0" xfId="0" applyNumberFormat="1" applyFill="1"/>
    <xf numFmtId="10" fontId="0" fillId="14" borderId="0" xfId="2" applyNumberFormat="1" applyFont="1" applyFill="1"/>
    <xf numFmtId="0" fontId="35" fillId="14" borderId="4" xfId="0" applyFont="1" applyFill="1" applyBorder="1" applyAlignment="1">
      <alignment horizontal="center" vertical="center" wrapText="1"/>
    </xf>
    <xf numFmtId="0" fontId="35" fillId="2" borderId="4" xfId="0" applyFont="1" applyFill="1" applyBorder="1" applyAlignment="1">
      <alignment horizontal="center" vertical="center" wrapText="1"/>
    </xf>
    <xf numFmtId="10" fontId="35" fillId="2" borderId="4" xfId="2" applyNumberFormat="1" applyFont="1" applyFill="1" applyBorder="1" applyAlignment="1">
      <alignment horizontal="center" vertical="center" wrapText="1"/>
    </xf>
    <xf numFmtId="0" fontId="0" fillId="14" borderId="0" xfId="0" applyFill="1" applyAlignment="1">
      <alignment horizontal="left"/>
    </xf>
    <xf numFmtId="173" fontId="0" fillId="2" borderId="0" xfId="0" applyNumberFormat="1" applyFill="1"/>
    <xf numFmtId="166" fontId="0" fillId="14" borderId="0" xfId="0" applyNumberFormat="1" applyFill="1"/>
    <xf numFmtId="166" fontId="0" fillId="2" borderId="0" xfId="0" applyNumberFormat="1" applyFill="1"/>
    <xf numFmtId="0" fontId="0" fillId="15" borderId="0" xfId="0" applyFill="1"/>
    <xf numFmtId="0" fontId="0" fillId="15" borderId="0" xfId="0" applyFill="1" applyAlignment="1">
      <alignment horizontal="center"/>
    </xf>
    <xf numFmtId="173" fontId="0" fillId="15" borderId="0" xfId="0" applyNumberFormat="1" applyFill="1"/>
    <xf numFmtId="166" fontId="0" fillId="15" borderId="0" xfId="0" applyNumberFormat="1" applyFill="1"/>
    <xf numFmtId="10" fontId="0" fillId="15" borderId="0" xfId="2" applyNumberFormat="1" applyFont="1" applyFill="1"/>
    <xf numFmtId="10" fontId="0" fillId="2" borderId="0" xfId="2" applyNumberFormat="1" applyFont="1" applyFill="1"/>
    <xf numFmtId="0" fontId="35" fillId="14" borderId="0" xfId="0" applyFont="1" applyFill="1"/>
    <xf numFmtId="0" fontId="35" fillId="12" borderId="0" xfId="0" applyFont="1" applyFill="1"/>
    <xf numFmtId="0" fontId="0" fillId="12" borderId="0" xfId="0" applyFill="1"/>
    <xf numFmtId="0" fontId="0" fillId="12" borderId="0" xfId="0" applyFill="1" applyAlignment="1">
      <alignment horizontal="center"/>
    </xf>
    <xf numFmtId="173" fontId="0" fillId="12" borderId="0" xfId="0" applyNumberFormat="1" applyFill="1"/>
    <xf numFmtId="166" fontId="0" fillId="12" borderId="0" xfId="0" applyNumberFormat="1" applyFill="1"/>
    <xf numFmtId="0" fontId="0" fillId="0" borderId="0" xfId="0" applyAlignment="1">
      <alignment vertical="center"/>
    </xf>
    <xf numFmtId="173" fontId="0" fillId="0" borderId="0" xfId="0" applyNumberFormat="1" applyAlignment="1">
      <alignment vertical="center"/>
    </xf>
    <xf numFmtId="0" fontId="0" fillId="0" borderId="0" xfId="0" applyAlignment="1">
      <alignment vertical="center" wrapText="1"/>
    </xf>
    <xf numFmtId="10" fontId="0" fillId="0" borderId="0" xfId="2" applyNumberFormat="1" applyFont="1" applyFill="1" applyAlignment="1">
      <alignment vertical="center" wrapText="1"/>
    </xf>
    <xf numFmtId="10" fontId="0" fillId="0" borderId="0" xfId="2" applyNumberFormat="1" applyFont="1" applyFill="1" applyAlignment="1">
      <alignment vertical="center"/>
    </xf>
    <xf numFmtId="0" fontId="0" fillId="15" borderId="0" xfId="0" applyFill="1" applyAlignment="1">
      <alignment horizontal="left"/>
    </xf>
    <xf numFmtId="0" fontId="35" fillId="14" borderId="0" xfId="0" applyFont="1" applyFill="1" applyAlignment="1">
      <alignment horizontal="left"/>
    </xf>
    <xf numFmtId="166" fontId="0" fillId="0" borderId="0" xfId="2" applyNumberFormat="1" applyFont="1" applyFill="1"/>
    <xf numFmtId="173" fontId="0" fillId="14" borderId="0" xfId="0" applyNumberFormat="1" applyFill="1" applyAlignment="1">
      <alignment horizontal="center"/>
    </xf>
    <xf numFmtId="0" fontId="49" fillId="0" borderId="0" xfId="0" applyFont="1"/>
    <xf numFmtId="173" fontId="0" fillId="0" borderId="0" xfId="0" applyNumberFormat="1" applyAlignment="1">
      <alignment wrapText="1"/>
    </xf>
    <xf numFmtId="173" fontId="0" fillId="4" borderId="0" xfId="0" applyNumberFormat="1" applyFill="1"/>
    <xf numFmtId="173" fontId="0" fillId="14" borderId="0" xfId="0" applyNumberFormat="1" applyFill="1" applyAlignment="1">
      <alignment wrapText="1"/>
    </xf>
    <xf numFmtId="37" fontId="23" fillId="0" borderId="4" xfId="1" applyNumberFormat="1" applyFont="1" applyFill="1" applyBorder="1" applyAlignment="1">
      <alignment horizontal="center"/>
    </xf>
    <xf numFmtId="37" fontId="24" fillId="0" borderId="4" xfId="1" applyNumberFormat="1" applyFont="1" applyFill="1" applyBorder="1" applyAlignment="1">
      <alignment horizontal="center"/>
    </xf>
    <xf numFmtId="180" fontId="0" fillId="0" borderId="0" xfId="0" applyNumberFormat="1"/>
    <xf numFmtId="175" fontId="29" fillId="4" borderId="4" xfId="0" applyNumberFormat="1" applyFont="1" applyFill="1" applyBorder="1"/>
    <xf numFmtId="0" fontId="2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7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30" fillId="3" borderId="4" xfId="0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 vertical="center" wrapText="1"/>
    </xf>
    <xf numFmtId="0" fontId="13" fillId="0" borderId="17" xfId="0" applyFont="1" applyBorder="1" applyAlignment="1">
      <alignment horizontal="center" wrapText="1"/>
    </xf>
    <xf numFmtId="0" fontId="13" fillId="0" borderId="16" xfId="0" applyFont="1" applyBorder="1" applyAlignment="1">
      <alignment horizontal="center" wrapText="1"/>
    </xf>
    <xf numFmtId="0" fontId="0" fillId="0" borderId="0" xfId="0" applyAlignment="1">
      <alignment horizontal="left" wrapText="1"/>
    </xf>
  </cellXfs>
  <cellStyles count="9">
    <cellStyle name="Comma" xfId="1" builtinId="3"/>
    <cellStyle name="Hyperlink" xfId="4" builtinId="8"/>
    <cellStyle name="Normal" xfId="0" builtinId="0"/>
    <cellStyle name="Normal 30" xfId="3" xr:uid="{00000000-0005-0000-0000-000003000000}"/>
    <cellStyle name="Normal 30 2" xfId="8" xr:uid="{40A89B03-6C62-4C78-87EE-F28A44E2A00F}"/>
    <cellStyle name="Normal 46" xfId="5" xr:uid="{F6A549D4-5627-4335-B168-6ACE38C5122D}"/>
    <cellStyle name="Normal 46 2" xfId="7" xr:uid="{E979802F-E5DB-41B3-8241-850814815142}"/>
    <cellStyle name="Normal 83" xfId="6" xr:uid="{7492FE98-0987-4ACE-9133-8F01A75DE283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Rebecca Kavan" id="{59E01E96-DB77-4B25-A748-09861CEEA3BB}" userId="Rebecca Kavan" providerId="None"/>
  <person displayName="Rebecca Kavan" id="{6E2D47F6-9BCE-42A7-9A54-B1630AE35F37}" userId="S::rkavan@pacificeconomicsgroup.com::5158cbcf-76eb-4521-ac52-33525a5dfa66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D74" dT="2023-07-06T20:50:41.67" personId="{6E2D47F6-9BCE-42A7-9A54-B1630AE35F37}" id="{F50CFADE-DDF7-4E28-ADF1-997EF7DCB53C}">
    <text>North Bay Hydro value</text>
  </threadedComment>
  <threadedComment ref="CE74" dT="2023-07-06T20:47:48.70" personId="{6E2D47F6-9BCE-42A7-9A54-B1630AE35F37}" id="{C3B500C9-A7A6-4BE0-A225-EE8D7F1419EB}">
    <text>Kitchener-Wilmot Hydro value</text>
  </threadedComment>
  <threadedComment ref="CF74" dT="2023-07-06T20:47:59.52" personId="{6E2D47F6-9BCE-42A7-9A54-B1630AE35F37}" id="{C848F502-5340-40D9-B399-1DE7B3259AB6}">
    <text>Energy Plus value</text>
  </threadedComment>
  <threadedComment ref="BD102" dT="2023-05-23T19:51:11.71" personId="{6E2D47F6-9BCE-42A7-9A54-B1630AE35F37}" id="{A1066957-B02A-4582-9CAD-625D0B9710CE}">
    <text>North Bay Hydro parameters</text>
  </threadedComment>
  <threadedComment ref="CE102" dT="2023-05-23T19:50:03.43" personId="{6E2D47F6-9BCE-42A7-9A54-B1630AE35F37}" id="{6752D4F7-35B2-4ACB-A82A-543252832A38}">
    <text>Kitchener-Wilmot parameters</text>
  </threadedComment>
  <threadedComment ref="CF102" dT="2023-05-23T19:50:28.21" personId="{6E2D47F6-9BCE-42A7-9A54-B1630AE35F37}" id="{964CD464-76A1-45DA-960D-E715C8A9F8B6}">
    <text>Energy Plus parameters</text>
  </threadedComment>
  <threadedComment ref="AO208" dT="2022-07-15T20:57:43.35" personId="{59E01E96-DB77-4B25-A748-09861CEEA3BB}" id="{75539F81-23F8-4403-809A-58E408C84449}">
    <text>2016-2020 values reflect corrections made July 2022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P123"/>
  <sheetViews>
    <sheetView zoomScale="90" zoomScaleNormal="90" workbookViewId="0">
      <selection activeCell="O25" sqref="O25"/>
    </sheetView>
  </sheetViews>
  <sheetFormatPr defaultRowHeight="12.75" x14ac:dyDescent="0.2"/>
  <cols>
    <col min="2" max="2" width="11.7109375" style="2" customWidth="1"/>
    <col min="3" max="3" width="3.28515625" customWidth="1"/>
    <col min="4" max="4" width="7.28515625" customWidth="1"/>
    <col min="5" max="5" width="10.7109375" customWidth="1"/>
    <col min="6" max="6" width="48.28515625" customWidth="1"/>
    <col min="7" max="10" width="14.140625" customWidth="1"/>
    <col min="11" max="14" width="14.140625" hidden="1" customWidth="1"/>
    <col min="15" max="15" width="59" style="9" bestFit="1" customWidth="1"/>
    <col min="16" max="16" width="24.28515625" customWidth="1"/>
  </cols>
  <sheetData>
    <row r="1" spans="2:16" x14ac:dyDescent="0.2">
      <c r="H1" s="300"/>
      <c r="I1" s="300"/>
    </row>
    <row r="2" spans="2:16" ht="23.25" x14ac:dyDescent="0.35">
      <c r="C2" s="302" t="s">
        <v>185</v>
      </c>
      <c r="D2" s="302"/>
      <c r="E2" s="302"/>
      <c r="F2" s="302"/>
      <c r="G2" s="302"/>
      <c r="H2" s="302"/>
      <c r="I2" s="302"/>
      <c r="J2" s="302"/>
      <c r="K2" s="302"/>
      <c r="L2" s="302"/>
      <c r="M2" s="302"/>
      <c r="N2" s="302"/>
      <c r="O2" s="302"/>
    </row>
    <row r="3" spans="2:16" ht="19.5" customHeight="1" x14ac:dyDescent="0.25">
      <c r="C3" s="303" t="str">
        <f>IF(F5="Click to Choose an LDC","",F5)</f>
        <v>Burlington Hydro Inc.</v>
      </c>
      <c r="D3" s="303"/>
      <c r="E3" s="303"/>
      <c r="F3" s="303"/>
      <c r="G3" s="303"/>
      <c r="H3" s="303"/>
      <c r="I3" s="303"/>
      <c r="J3" s="303"/>
      <c r="K3" s="303"/>
      <c r="L3" s="303"/>
      <c r="M3" s="303"/>
      <c r="N3" s="303"/>
      <c r="O3" s="303"/>
    </row>
    <row r="4" spans="2:16" ht="19.5" customHeight="1" thickBot="1" x14ac:dyDescent="0.3"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83"/>
    </row>
    <row r="5" spans="2:16" ht="43.5" customHeight="1" thickBot="1" x14ac:dyDescent="0.25">
      <c r="B5" s="78" t="s">
        <v>183</v>
      </c>
      <c r="E5" s="9"/>
      <c r="F5" s="79" t="s">
        <v>198</v>
      </c>
      <c r="G5" s="2" t="s">
        <v>170</v>
      </c>
      <c r="H5" s="134" t="s">
        <v>258</v>
      </c>
      <c r="I5" s="132" t="s">
        <v>171</v>
      </c>
      <c r="J5" s="2" t="s">
        <v>169</v>
      </c>
      <c r="K5" s="304" t="s">
        <v>172</v>
      </c>
      <c r="L5" s="304"/>
      <c r="M5" s="304"/>
      <c r="N5" s="304"/>
      <c r="P5" s="4"/>
    </row>
    <row r="6" spans="2:16" ht="36" customHeight="1" x14ac:dyDescent="0.35">
      <c r="B6" s="4" t="s">
        <v>175</v>
      </c>
      <c r="C6" s="58"/>
      <c r="G6" s="2">
        <v>2023</v>
      </c>
      <c r="H6" s="2">
        <v>2024</v>
      </c>
      <c r="I6" s="2">
        <v>2025</v>
      </c>
      <c r="J6" s="2">
        <v>2026</v>
      </c>
      <c r="K6" s="2">
        <f t="shared" ref="K6:N6" si="0">J6+1</f>
        <v>2027</v>
      </c>
      <c r="L6" s="2">
        <f t="shared" si="0"/>
        <v>2028</v>
      </c>
      <c r="M6" s="2">
        <f t="shared" si="0"/>
        <v>2029</v>
      </c>
      <c r="N6" s="2">
        <f t="shared" si="0"/>
        <v>2030</v>
      </c>
      <c r="O6" s="84"/>
      <c r="P6" s="2"/>
    </row>
    <row r="8" spans="2:16" x14ac:dyDescent="0.2">
      <c r="C8" s="8" t="s">
        <v>85</v>
      </c>
      <c r="D8" s="8"/>
      <c r="E8" s="2"/>
      <c r="H8" s="304"/>
      <c r="I8" s="304"/>
      <c r="J8" s="304"/>
      <c r="K8" s="304"/>
      <c r="L8" s="304"/>
      <c r="M8" s="304"/>
      <c r="N8" s="2"/>
    </row>
    <row r="9" spans="2:16" x14ac:dyDescent="0.2">
      <c r="B9" s="2">
        <v>1</v>
      </c>
      <c r="D9" s="9" t="s">
        <v>86</v>
      </c>
      <c r="G9" s="54">
        <f>'Benchmarking Calculations'!F92</f>
        <v>32206316.489999998</v>
      </c>
      <c r="H9" s="73">
        <v>26469678.210000001</v>
      </c>
      <c r="I9" s="73">
        <v>25733154.580000002</v>
      </c>
      <c r="J9" s="73">
        <v>48127435</v>
      </c>
      <c r="K9" s="73"/>
      <c r="L9" s="73">
        <f t="shared" ref="L9:N9" si="1">K9</f>
        <v>0</v>
      </c>
      <c r="M9" s="73">
        <f t="shared" si="1"/>
        <v>0</v>
      </c>
      <c r="N9" s="73">
        <f t="shared" si="1"/>
        <v>0</v>
      </c>
      <c r="O9" s="135" t="s">
        <v>224</v>
      </c>
      <c r="P9" s="55"/>
    </row>
    <row r="10" spans="2:16" x14ac:dyDescent="0.2">
      <c r="B10" s="2">
        <v>2</v>
      </c>
      <c r="D10" s="9" t="s">
        <v>87</v>
      </c>
      <c r="G10" s="54">
        <f>'Benchmarking Calculations'!F93</f>
        <v>0</v>
      </c>
      <c r="H10" s="73"/>
      <c r="I10" s="73"/>
      <c r="J10" s="73"/>
      <c r="K10" s="73"/>
      <c r="L10" s="73"/>
      <c r="M10" s="73"/>
      <c r="N10" s="73"/>
      <c r="O10" s="135"/>
      <c r="P10" s="55"/>
    </row>
    <row r="11" spans="2:16" x14ac:dyDescent="0.2">
      <c r="E11" s="2"/>
      <c r="G11" s="54"/>
      <c r="P11" s="55"/>
    </row>
    <row r="12" spans="2:16" x14ac:dyDescent="0.2">
      <c r="C12" s="8" t="s">
        <v>88</v>
      </c>
      <c r="D12" s="8"/>
      <c r="E12" s="2"/>
      <c r="G12" s="54"/>
      <c r="H12" s="3"/>
      <c r="I12" s="3"/>
      <c r="J12" s="3"/>
      <c r="K12" s="3"/>
      <c r="L12" s="3"/>
      <c r="M12" s="3"/>
      <c r="N12" s="3"/>
      <c r="P12" s="55"/>
    </row>
    <row r="13" spans="2:16" x14ac:dyDescent="0.2">
      <c r="B13" s="2">
        <v>3</v>
      </c>
      <c r="D13" t="s">
        <v>89</v>
      </c>
      <c r="G13" s="54">
        <f>'Benchmarking Calculations'!F96</f>
        <v>69171</v>
      </c>
      <c r="H13" s="73">
        <f>'Model Input back-up'!B23</f>
        <v>69561</v>
      </c>
      <c r="I13" s="73">
        <f>'Model Input back-up'!B24</f>
        <v>69683.0070898103</v>
      </c>
      <c r="J13" s="73">
        <f>'Model Input back-up'!B25</f>
        <v>70259.798474515774</v>
      </c>
      <c r="K13" s="73"/>
      <c r="L13" s="73">
        <f t="shared" ref="L13:N16" si="2">K13</f>
        <v>0</v>
      </c>
      <c r="M13" s="73">
        <f t="shared" si="2"/>
        <v>0</v>
      </c>
      <c r="N13" s="73">
        <f t="shared" si="2"/>
        <v>0</v>
      </c>
      <c r="O13" s="135" t="s">
        <v>254</v>
      </c>
      <c r="P13" s="55"/>
    </row>
    <row r="14" spans="2:16" x14ac:dyDescent="0.2">
      <c r="B14" s="2">
        <v>4</v>
      </c>
      <c r="D14" t="s">
        <v>90</v>
      </c>
      <c r="F14" s="137"/>
      <c r="G14" s="54">
        <f>'Benchmarking Calculations'!F97</f>
        <v>1475693036</v>
      </c>
      <c r="H14" s="73">
        <f>'Model Input back-up'!C8</f>
        <v>1502712382</v>
      </c>
      <c r="I14" s="73">
        <f>'Model Input back-up'!D8</f>
        <v>1488586906.7918239</v>
      </c>
      <c r="J14" s="73">
        <f>'Model Input back-up'!E8</f>
        <v>1476700639.5302229</v>
      </c>
      <c r="K14" s="73"/>
      <c r="L14" s="73">
        <f t="shared" si="2"/>
        <v>0</v>
      </c>
      <c r="M14" s="73">
        <f t="shared" si="2"/>
        <v>0</v>
      </c>
      <c r="N14" s="73">
        <f t="shared" si="2"/>
        <v>0</v>
      </c>
      <c r="O14" s="135" t="s">
        <v>253</v>
      </c>
      <c r="P14" s="55"/>
    </row>
    <row r="15" spans="2:16" x14ac:dyDescent="0.2">
      <c r="B15" s="2">
        <v>5</v>
      </c>
      <c r="D15" t="s">
        <v>91</v>
      </c>
      <c r="F15" s="137"/>
      <c r="G15" s="54">
        <f>'Benchmarking Calculations'!F98</f>
        <v>337024</v>
      </c>
      <c r="H15" s="73">
        <v>340324.8</v>
      </c>
      <c r="I15" s="73">
        <v>343283.89799999999</v>
      </c>
      <c r="J15" s="150">
        <f>I15</f>
        <v>343283.89799999999</v>
      </c>
      <c r="K15" s="73"/>
      <c r="L15" s="73">
        <f t="shared" si="2"/>
        <v>0</v>
      </c>
      <c r="M15" s="73">
        <f t="shared" si="2"/>
        <v>0</v>
      </c>
      <c r="N15" s="73">
        <f t="shared" si="2"/>
        <v>0</v>
      </c>
      <c r="O15" s="135" t="s">
        <v>255</v>
      </c>
      <c r="P15" s="55"/>
    </row>
    <row r="16" spans="2:16" x14ac:dyDescent="0.2">
      <c r="B16" s="2">
        <v>6</v>
      </c>
      <c r="D16" s="9" t="s">
        <v>186</v>
      </c>
      <c r="F16" s="137"/>
      <c r="G16" s="54">
        <f>'Benchmarking Calculations'!F99</f>
        <v>1516</v>
      </c>
      <c r="H16" s="73">
        <v>1518</v>
      </c>
      <c r="I16" s="73">
        <f>G16</f>
        <v>1516</v>
      </c>
      <c r="J16" s="73">
        <f>G16</f>
        <v>1516</v>
      </c>
      <c r="K16" s="73"/>
      <c r="L16" s="73">
        <f t="shared" si="2"/>
        <v>0</v>
      </c>
      <c r="M16" s="73">
        <f t="shared" si="2"/>
        <v>0</v>
      </c>
      <c r="N16" s="73">
        <f t="shared" si="2"/>
        <v>0</v>
      </c>
      <c r="O16" s="135" t="s">
        <v>479</v>
      </c>
      <c r="P16" s="55"/>
    </row>
    <row r="17" spans="2:16" x14ac:dyDescent="0.2">
      <c r="B17" s="2">
        <v>7</v>
      </c>
      <c r="C17" s="2"/>
      <c r="D17" t="s">
        <v>118</v>
      </c>
      <c r="F17" s="9"/>
      <c r="G17" s="57">
        <f>'Benchmarking Calculations'!F145</f>
        <v>3.6984288798272966E-2</v>
      </c>
      <c r="H17" s="136">
        <f>'Model Input back-up'!C23</f>
        <v>4.8142120965554591E-2</v>
      </c>
      <c r="I17" s="136">
        <f>'Model Input back-up'!C24</f>
        <v>4.5412372326726791E-2</v>
      </c>
      <c r="J17" s="136">
        <f>'Model Input back-up'!C25</f>
        <v>5.1415636216266325E-2</v>
      </c>
      <c r="K17" s="129"/>
      <c r="L17" s="129">
        <f t="shared" ref="L17:N17" si="3">K17</f>
        <v>0</v>
      </c>
      <c r="M17" s="129">
        <f t="shared" si="3"/>
        <v>0</v>
      </c>
      <c r="N17" s="129">
        <f t="shared" si="3"/>
        <v>0</v>
      </c>
      <c r="O17" s="135" t="s">
        <v>249</v>
      </c>
      <c r="P17" s="55"/>
    </row>
    <row r="18" spans="2:16" x14ac:dyDescent="0.2">
      <c r="C18" s="2"/>
      <c r="F18" s="9"/>
      <c r="G18" s="34"/>
      <c r="H18" s="53"/>
      <c r="I18" s="38"/>
    </row>
    <row r="19" spans="2:16" x14ac:dyDescent="0.2">
      <c r="C19" s="8" t="s">
        <v>160</v>
      </c>
      <c r="F19" s="9"/>
      <c r="G19" s="34"/>
      <c r="H19" s="304"/>
      <c r="I19" s="304"/>
      <c r="J19" s="304"/>
      <c r="K19" s="304"/>
      <c r="L19" s="304"/>
      <c r="M19" s="304"/>
      <c r="N19" s="2"/>
    </row>
    <row r="20" spans="2:16" x14ac:dyDescent="0.2">
      <c r="B20" s="2">
        <v>8</v>
      </c>
      <c r="C20" s="2"/>
      <c r="D20" t="s">
        <v>250</v>
      </c>
      <c r="F20" s="9"/>
      <c r="G20" s="57">
        <v>3.3329106197923807E-2</v>
      </c>
      <c r="H20" s="72">
        <v>4.8509187505072264E-2</v>
      </c>
      <c r="I20" s="72">
        <f>+'Model Input back-up'!C40</f>
        <v>4.4985947631224599E-2</v>
      </c>
      <c r="J20" s="72">
        <f>+'Model Input back-up'!B40</f>
        <v>4.4985947631224599E-2</v>
      </c>
      <c r="K20" s="72"/>
      <c r="L20" s="72">
        <f t="shared" ref="L20:N20" si="4">K20</f>
        <v>0</v>
      </c>
      <c r="M20" s="72">
        <f t="shared" si="4"/>
        <v>0</v>
      </c>
      <c r="N20" s="72">
        <f t="shared" si="4"/>
        <v>0</v>
      </c>
      <c r="O20" s="135" t="s">
        <v>212</v>
      </c>
    </row>
    <row r="21" spans="2:16" ht="14.25" customHeight="1" x14ac:dyDescent="0.2">
      <c r="B21" s="2">
        <v>9</v>
      </c>
      <c r="C21" s="2"/>
      <c r="D21" t="s">
        <v>162</v>
      </c>
      <c r="F21" s="135" t="s">
        <v>200</v>
      </c>
      <c r="G21" s="57">
        <v>4.1405222738299059E-2</v>
      </c>
      <c r="H21" s="72">
        <v>2.9737425458421399E-2</v>
      </c>
      <c r="I21" s="72">
        <f>'Model Input back-up'!C35</f>
        <v>3.2164534997539324E-2</v>
      </c>
      <c r="J21" s="72">
        <f>'Model Input back-up'!B35</f>
        <v>2.0388003940537493E-2</v>
      </c>
      <c r="K21" s="72"/>
      <c r="L21" s="72">
        <f t="shared" ref="L21:N22" si="5">K21</f>
        <v>0</v>
      </c>
      <c r="M21" s="72">
        <f t="shared" si="5"/>
        <v>0</v>
      </c>
      <c r="N21" s="72">
        <f t="shared" si="5"/>
        <v>0</v>
      </c>
      <c r="O21" s="135" t="s">
        <v>212</v>
      </c>
    </row>
    <row r="22" spans="2:16" x14ac:dyDescent="0.2">
      <c r="B22" s="2">
        <v>10</v>
      </c>
      <c r="C22" s="2"/>
      <c r="D22" t="s">
        <v>168</v>
      </c>
      <c r="F22" s="9"/>
      <c r="G22" s="57">
        <f>'Benchmarking Calculations'!F110</f>
        <v>6.6684000000000007E-2</v>
      </c>
      <c r="H22" s="72">
        <v>6.498000000000001E-2</v>
      </c>
      <c r="I22" s="72">
        <v>5.0882966124262144E-2</v>
      </c>
      <c r="J22" s="72">
        <v>6.1894644217431245E-2</v>
      </c>
      <c r="K22" s="72"/>
      <c r="L22" s="72">
        <f t="shared" si="5"/>
        <v>0</v>
      </c>
      <c r="M22" s="72">
        <f t="shared" si="5"/>
        <v>0</v>
      </c>
      <c r="N22" s="72">
        <f t="shared" si="5"/>
        <v>0</v>
      </c>
      <c r="O22" s="135" t="s">
        <v>259</v>
      </c>
    </row>
    <row r="23" spans="2:16" x14ac:dyDescent="0.2">
      <c r="C23" s="2"/>
      <c r="F23" s="9"/>
      <c r="G23" s="57"/>
      <c r="H23" s="59"/>
      <c r="I23" s="59"/>
      <c r="J23" s="59"/>
      <c r="K23" s="59"/>
      <c r="L23" s="59"/>
      <c r="M23" s="59"/>
      <c r="N23" s="59"/>
    </row>
    <row r="24" spans="2:16" x14ac:dyDescent="0.2">
      <c r="C24" s="2"/>
      <c r="F24" s="9"/>
      <c r="G24" s="57"/>
      <c r="H24" s="59"/>
      <c r="I24" s="59"/>
      <c r="J24" s="59"/>
      <c r="K24" s="59"/>
      <c r="L24" s="59"/>
      <c r="M24" s="59"/>
      <c r="N24" s="59"/>
    </row>
    <row r="25" spans="2:16" x14ac:dyDescent="0.2">
      <c r="C25" s="8" t="s">
        <v>187</v>
      </c>
      <c r="F25" s="9"/>
      <c r="G25" s="57"/>
      <c r="H25" s="59"/>
      <c r="I25" s="59"/>
      <c r="J25" s="59"/>
      <c r="K25" s="59"/>
      <c r="L25" s="59"/>
      <c r="M25" s="59"/>
      <c r="N25" s="59"/>
    </row>
    <row r="26" spans="2:16" ht="13.5" thickBot="1" x14ac:dyDescent="0.25">
      <c r="C26" s="2"/>
      <c r="E26" s="2"/>
      <c r="F26" s="9"/>
      <c r="G26" s="34"/>
      <c r="H26" s="53"/>
      <c r="I26" s="38"/>
    </row>
    <row r="27" spans="2:16" ht="13.5" thickBot="1" x14ac:dyDescent="0.25">
      <c r="E27" s="77" t="s">
        <v>164</v>
      </c>
      <c r="F27" s="8" t="s">
        <v>192</v>
      </c>
      <c r="G27" s="34">
        <f>G35-G36+G37</f>
        <v>23087139.302600004</v>
      </c>
      <c r="H27" s="34">
        <f t="shared" ref="H27:M27" si="6">H35-H36+H37</f>
        <v>23481258.490000002</v>
      </c>
      <c r="I27" s="34">
        <f t="shared" si="6"/>
        <v>26818912.13169761</v>
      </c>
      <c r="J27" s="34">
        <f>J35-J36+J37</f>
        <v>25957314.137987908</v>
      </c>
      <c r="K27" s="34">
        <f t="shared" si="6"/>
        <v>0</v>
      </c>
      <c r="L27" s="34">
        <f t="shared" si="6"/>
        <v>0</v>
      </c>
      <c r="M27" s="34">
        <f t="shared" si="6"/>
        <v>0</v>
      </c>
      <c r="N27" s="34">
        <f t="shared" ref="N27" si="7">N35-N36+N37</f>
        <v>0</v>
      </c>
      <c r="O27" s="9" t="s">
        <v>29</v>
      </c>
    </row>
    <row r="28" spans="2:16" ht="13.5" thickBot="1" x14ac:dyDescent="0.25">
      <c r="B28" s="9" t="s">
        <v>184</v>
      </c>
      <c r="E28" s="2"/>
      <c r="F28" s="8"/>
      <c r="G28" s="34"/>
      <c r="H28" s="34"/>
      <c r="I28" s="34"/>
      <c r="J28" s="34"/>
      <c r="K28" s="34"/>
      <c r="L28" s="34"/>
      <c r="M28" s="34"/>
      <c r="N28" s="34"/>
    </row>
    <row r="29" spans="2:16" ht="13.5" thickBot="1" x14ac:dyDescent="0.25">
      <c r="E29" s="77" t="s">
        <v>165</v>
      </c>
      <c r="F29" s="8" t="s">
        <v>196</v>
      </c>
      <c r="G29" s="34">
        <f>G115-G121+G122</f>
        <v>23087139.302600004</v>
      </c>
      <c r="H29" s="34">
        <f t="shared" ref="H29:M29" si="8">H115-H121+H122</f>
        <v>0</v>
      </c>
      <c r="I29" s="34">
        <f t="shared" si="8"/>
        <v>0</v>
      </c>
      <c r="J29" s="34">
        <f t="shared" si="8"/>
        <v>0</v>
      </c>
      <c r="K29" s="34">
        <f t="shared" si="8"/>
        <v>0</v>
      </c>
      <c r="L29" s="34">
        <f t="shared" si="8"/>
        <v>0</v>
      </c>
      <c r="M29" s="34">
        <f t="shared" si="8"/>
        <v>0</v>
      </c>
      <c r="N29" s="34">
        <f t="shared" ref="N29" si="9">N115-N121+N122</f>
        <v>0</v>
      </c>
      <c r="O29" s="9" t="s">
        <v>29</v>
      </c>
    </row>
    <row r="30" spans="2:16" x14ac:dyDescent="0.2">
      <c r="C30" s="48"/>
      <c r="F30" s="9"/>
      <c r="G30" s="34"/>
      <c r="H30" s="53"/>
      <c r="I30" s="38"/>
    </row>
    <row r="31" spans="2:16" x14ac:dyDescent="0.2">
      <c r="B31" s="2">
        <v>11</v>
      </c>
      <c r="E31" s="13" t="s">
        <v>166</v>
      </c>
      <c r="F31" s="9"/>
      <c r="G31" s="34">
        <f t="shared" ref="G31:M31" si="10">IF($E$27="Y",G27,IF($E$29="Y",G29,"Error: Please enter Y for one method"))</f>
        <v>23087139.302600004</v>
      </c>
      <c r="H31" s="34">
        <f t="shared" si="10"/>
        <v>23481258.490000002</v>
      </c>
      <c r="I31" s="34">
        <f t="shared" si="10"/>
        <v>26818912.13169761</v>
      </c>
      <c r="J31" s="34">
        <f t="shared" si="10"/>
        <v>25957314.137987908</v>
      </c>
      <c r="K31" s="34">
        <f t="shared" si="10"/>
        <v>0</v>
      </c>
      <c r="L31" s="34">
        <f t="shared" si="10"/>
        <v>0</v>
      </c>
      <c r="M31" s="34">
        <f t="shared" si="10"/>
        <v>0</v>
      </c>
      <c r="N31" s="34">
        <f t="shared" ref="N31" si="11">IF($E$27="Y",N27,IF($E$29="Y",N29,"Error: Please enter Y for one method"))</f>
        <v>0</v>
      </c>
      <c r="O31" s="9" t="s">
        <v>29</v>
      </c>
    </row>
    <row r="32" spans="2:16" ht="13.5" thickBot="1" x14ac:dyDescent="0.25">
      <c r="C32" s="8"/>
    </row>
    <row r="33" spans="3:15" x14ac:dyDescent="0.2">
      <c r="C33" s="85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86"/>
    </row>
    <row r="34" spans="3:15" x14ac:dyDescent="0.2">
      <c r="C34" s="87"/>
      <c r="D34" s="8" t="s">
        <v>174</v>
      </c>
      <c r="G34" s="54"/>
      <c r="H34" s="301" t="s">
        <v>178</v>
      </c>
      <c r="I34" s="301"/>
      <c r="J34" s="301"/>
      <c r="K34" s="301"/>
      <c r="L34" s="301"/>
      <c r="M34" s="301"/>
      <c r="N34" s="2"/>
      <c r="O34" s="88"/>
    </row>
    <row r="35" spans="3:15" x14ac:dyDescent="0.2">
      <c r="C35" s="87"/>
      <c r="D35" s="101" t="s">
        <v>189</v>
      </c>
      <c r="E35" t="s">
        <v>197</v>
      </c>
      <c r="G35" s="17">
        <f>'Model Input back-up'!B51</f>
        <v>23087139.302600004</v>
      </c>
      <c r="H35" s="73">
        <f>'Model Input back-up'!C51</f>
        <v>23481258.490000002</v>
      </c>
      <c r="I35" s="73">
        <f>'Model Input back-up'!D51</f>
        <v>26818912.13169761</v>
      </c>
      <c r="J35" s="73">
        <f>'Model Input back-up'!E51</f>
        <v>25957314.137987908</v>
      </c>
      <c r="K35" s="73"/>
      <c r="L35" s="73"/>
      <c r="M35" s="73"/>
      <c r="N35" s="73"/>
      <c r="O35" s="135" t="s">
        <v>212</v>
      </c>
    </row>
    <row r="36" spans="3:15" x14ac:dyDescent="0.2">
      <c r="C36" s="87"/>
      <c r="D36" s="101" t="s">
        <v>190</v>
      </c>
      <c r="E36" t="s">
        <v>188</v>
      </c>
      <c r="G36" s="34">
        <f>G121</f>
        <v>0</v>
      </c>
      <c r="H36" s="73"/>
      <c r="I36" s="73"/>
      <c r="J36" s="69"/>
      <c r="K36" s="69"/>
      <c r="L36" s="69"/>
      <c r="M36" s="69"/>
      <c r="N36" s="69"/>
      <c r="O36" s="88" t="s">
        <v>167</v>
      </c>
    </row>
    <row r="37" spans="3:15" x14ac:dyDescent="0.2">
      <c r="C37" s="87"/>
      <c r="D37" s="101" t="s">
        <v>191</v>
      </c>
      <c r="E37" t="s">
        <v>83</v>
      </c>
      <c r="G37" s="34">
        <f>G122</f>
        <v>0</v>
      </c>
      <c r="H37" s="73"/>
      <c r="I37" s="73"/>
      <c r="J37" s="69"/>
      <c r="K37" s="69"/>
      <c r="L37" s="69"/>
      <c r="M37" s="69"/>
      <c r="N37" s="69"/>
      <c r="O37" s="88" t="s">
        <v>167</v>
      </c>
    </row>
    <row r="38" spans="3:15" ht="13.5" thickBot="1" x14ac:dyDescent="0.25">
      <c r="C38" s="89"/>
      <c r="D38" s="51"/>
      <c r="E38" s="51"/>
      <c r="F38" s="51"/>
      <c r="G38" s="90"/>
      <c r="H38" s="97"/>
      <c r="I38" s="97"/>
      <c r="J38" s="97"/>
      <c r="K38" s="97"/>
      <c r="L38" s="97"/>
      <c r="M38" s="97"/>
      <c r="N38" s="97"/>
      <c r="O38" s="91"/>
    </row>
    <row r="39" spans="3:15" ht="13.5" thickBot="1" x14ac:dyDescent="0.25">
      <c r="C39" s="8"/>
      <c r="G39" s="34"/>
      <c r="H39" s="17"/>
      <c r="I39" s="17"/>
      <c r="J39" s="17"/>
      <c r="K39" s="17"/>
      <c r="L39" s="17"/>
      <c r="M39" s="17"/>
      <c r="N39" s="17"/>
    </row>
    <row r="40" spans="3:15" x14ac:dyDescent="0.2">
      <c r="C40" s="85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86"/>
    </row>
    <row r="41" spans="3:15" x14ac:dyDescent="0.2">
      <c r="C41" s="87"/>
      <c r="D41" s="8" t="s">
        <v>173</v>
      </c>
      <c r="O41" s="88"/>
    </row>
    <row r="42" spans="3:15" x14ac:dyDescent="0.2">
      <c r="C42" s="50"/>
      <c r="O42" s="88"/>
    </row>
    <row r="43" spans="3:15" x14ac:dyDescent="0.2">
      <c r="C43" s="92"/>
      <c r="D43" s="8" t="s">
        <v>159</v>
      </c>
      <c r="E43" s="8"/>
      <c r="F43" s="2"/>
      <c r="O43" s="88"/>
    </row>
    <row r="44" spans="3:15" x14ac:dyDescent="0.2">
      <c r="C44" s="92"/>
      <c r="E44" s="9">
        <v>5005</v>
      </c>
      <c r="F44" s="84" t="s">
        <v>8</v>
      </c>
      <c r="G44" s="38">
        <f>'Benchmarking Calculations'!F10</f>
        <v>0</v>
      </c>
      <c r="H44" s="75"/>
      <c r="I44" s="75"/>
      <c r="J44" s="76"/>
      <c r="K44" s="76"/>
      <c r="L44" s="76"/>
      <c r="M44" s="76"/>
      <c r="N44" s="76"/>
      <c r="O44" s="88" t="s">
        <v>167</v>
      </c>
    </row>
    <row r="45" spans="3:15" x14ac:dyDescent="0.2">
      <c r="C45" s="92"/>
      <c r="E45" s="9">
        <v>5010</v>
      </c>
      <c r="F45" s="84" t="s">
        <v>9</v>
      </c>
      <c r="G45" s="38">
        <f>'Benchmarking Calculations'!F11</f>
        <v>1546336.446</v>
      </c>
      <c r="H45" s="75"/>
      <c r="I45" s="75"/>
      <c r="J45" s="76"/>
      <c r="K45" s="76"/>
      <c r="L45" s="76"/>
      <c r="M45" s="76"/>
      <c r="N45" s="76"/>
      <c r="O45" s="88" t="s">
        <v>167</v>
      </c>
    </row>
    <row r="46" spans="3:15" x14ac:dyDescent="0.2">
      <c r="C46" s="92"/>
      <c r="E46" s="9">
        <v>5012</v>
      </c>
      <c r="F46" s="84" t="s">
        <v>10</v>
      </c>
      <c r="G46" s="38">
        <f>'Benchmarking Calculations'!F12</f>
        <v>113803.47</v>
      </c>
      <c r="H46" s="75"/>
      <c r="I46" s="75"/>
      <c r="J46" s="76"/>
      <c r="K46" s="76"/>
      <c r="L46" s="76"/>
      <c r="M46" s="76"/>
      <c r="N46" s="76"/>
      <c r="O46" s="88" t="s">
        <v>167</v>
      </c>
    </row>
    <row r="47" spans="3:15" x14ac:dyDescent="0.2">
      <c r="C47" s="92"/>
      <c r="E47" s="9">
        <v>5014</v>
      </c>
      <c r="F47" s="84" t="s">
        <v>11</v>
      </c>
      <c r="G47" s="38">
        <f>'Benchmarking Calculations'!F13</f>
        <v>0</v>
      </c>
      <c r="H47" s="75"/>
      <c r="I47" s="75"/>
      <c r="J47" s="76"/>
      <c r="K47" s="76"/>
      <c r="L47" s="76"/>
      <c r="M47" s="76"/>
      <c r="N47" s="76"/>
      <c r="O47" s="88" t="s">
        <v>167</v>
      </c>
    </row>
    <row r="48" spans="3:15" ht="25.5" x14ac:dyDescent="0.2">
      <c r="C48" s="92"/>
      <c r="E48" s="9">
        <v>5015</v>
      </c>
      <c r="F48" s="84" t="s">
        <v>12</v>
      </c>
      <c r="G48" s="38">
        <f>'Benchmarking Calculations'!F14</f>
        <v>0</v>
      </c>
      <c r="H48" s="75"/>
      <c r="I48" s="75"/>
      <c r="J48" s="76"/>
      <c r="K48" s="76"/>
      <c r="L48" s="76"/>
      <c r="M48" s="76"/>
      <c r="N48" s="76"/>
      <c r="O48" s="88" t="s">
        <v>167</v>
      </c>
    </row>
    <row r="49" spans="3:15" x14ac:dyDescent="0.2">
      <c r="C49" s="92"/>
      <c r="E49" s="9">
        <v>5016</v>
      </c>
      <c r="F49" s="84" t="s">
        <v>13</v>
      </c>
      <c r="G49" s="38">
        <f>'Benchmarking Calculations'!F15</f>
        <v>296060.95</v>
      </c>
      <c r="H49" s="75"/>
      <c r="I49" s="75"/>
      <c r="J49" s="76"/>
      <c r="K49" s="76"/>
      <c r="L49" s="76"/>
      <c r="M49" s="76"/>
      <c r="N49" s="76"/>
      <c r="O49" s="88" t="s">
        <v>167</v>
      </c>
    </row>
    <row r="50" spans="3:15" ht="25.5" x14ac:dyDescent="0.2">
      <c r="C50" s="92"/>
      <c r="E50" s="9">
        <v>5017</v>
      </c>
      <c r="F50" s="84" t="s">
        <v>14</v>
      </c>
      <c r="G50" s="38">
        <f>'Benchmarking Calculations'!F16</f>
        <v>601216.86</v>
      </c>
      <c r="H50" s="75"/>
      <c r="I50" s="75"/>
      <c r="J50" s="76"/>
      <c r="K50" s="76"/>
      <c r="L50" s="76"/>
      <c r="M50" s="76"/>
      <c r="N50" s="76"/>
      <c r="O50" s="88" t="s">
        <v>167</v>
      </c>
    </row>
    <row r="51" spans="3:15" ht="25.5" x14ac:dyDescent="0.2">
      <c r="C51" s="92"/>
      <c r="E51" s="9">
        <v>5020</v>
      </c>
      <c r="F51" s="84" t="s">
        <v>15</v>
      </c>
      <c r="G51" s="38">
        <f>'Benchmarking Calculations'!F17</f>
        <v>341868.1</v>
      </c>
      <c r="H51" s="75"/>
      <c r="I51" s="75"/>
      <c r="J51" s="76"/>
      <c r="K51" s="76"/>
      <c r="L51" s="76"/>
      <c r="M51" s="76"/>
      <c r="N51" s="76"/>
      <c r="O51" s="88" t="s">
        <v>167</v>
      </c>
    </row>
    <row r="52" spans="3:15" ht="25.5" x14ac:dyDescent="0.2">
      <c r="C52" s="92"/>
      <c r="E52" s="9">
        <v>5025</v>
      </c>
      <c r="F52" s="84" t="s">
        <v>16</v>
      </c>
      <c r="G52" s="38">
        <f>'Benchmarking Calculations'!F18</f>
        <v>588793.80000000005</v>
      </c>
      <c r="H52" s="75"/>
      <c r="I52" s="75"/>
      <c r="J52" s="76"/>
      <c r="K52" s="76"/>
      <c r="L52" s="76"/>
      <c r="M52" s="76"/>
      <c r="N52" s="76"/>
      <c r="O52" s="88" t="s">
        <v>167</v>
      </c>
    </row>
    <row r="53" spans="3:15" x14ac:dyDescent="0.2">
      <c r="C53" s="92"/>
      <c r="E53" s="9">
        <v>5035</v>
      </c>
      <c r="F53" s="84" t="s">
        <v>17</v>
      </c>
      <c r="G53" s="38">
        <f>'Benchmarking Calculations'!F19</f>
        <v>16573.169999999998</v>
      </c>
      <c r="H53" s="75"/>
      <c r="I53" s="75"/>
      <c r="J53" s="76"/>
      <c r="K53" s="76"/>
      <c r="L53" s="76"/>
      <c r="M53" s="76"/>
      <c r="N53" s="76"/>
      <c r="O53" s="88" t="s">
        <v>167</v>
      </c>
    </row>
    <row r="54" spans="3:15" ht="25.5" x14ac:dyDescent="0.2">
      <c r="C54" s="92"/>
      <c r="E54" s="9">
        <v>5040</v>
      </c>
      <c r="F54" s="84" t="s">
        <v>18</v>
      </c>
      <c r="G54" s="38">
        <f>'Benchmarking Calculations'!F20</f>
        <v>52373.599999999999</v>
      </c>
      <c r="H54" s="75"/>
      <c r="I54" s="75"/>
      <c r="J54" s="76"/>
      <c r="K54" s="76"/>
      <c r="L54" s="76"/>
      <c r="M54" s="76"/>
      <c r="N54" s="76"/>
      <c r="O54" s="88" t="s">
        <v>167</v>
      </c>
    </row>
    <row r="55" spans="3:15" ht="25.5" x14ac:dyDescent="0.2">
      <c r="C55" s="92"/>
      <c r="E55" s="9">
        <v>5045</v>
      </c>
      <c r="F55" s="84" t="s">
        <v>19</v>
      </c>
      <c r="G55" s="38">
        <f>'Benchmarking Calculations'!F21</f>
        <v>487089.5</v>
      </c>
      <c r="H55" s="75"/>
      <c r="I55" s="75"/>
      <c r="J55" s="76"/>
      <c r="K55" s="76"/>
      <c r="L55" s="76"/>
      <c r="M55" s="76"/>
      <c r="N55" s="76"/>
      <c r="O55" s="88" t="s">
        <v>167</v>
      </c>
    </row>
    <row r="56" spans="3:15" x14ac:dyDescent="0.2">
      <c r="C56" s="92"/>
      <c r="E56" s="9">
        <v>5055</v>
      </c>
      <c r="F56" s="84" t="s">
        <v>20</v>
      </c>
      <c r="G56" s="38">
        <f>'Benchmarking Calculations'!F22</f>
        <v>8776.7800000000007</v>
      </c>
      <c r="H56" s="75"/>
      <c r="I56" s="75"/>
      <c r="J56" s="76"/>
      <c r="K56" s="76"/>
      <c r="L56" s="76"/>
      <c r="M56" s="76"/>
      <c r="N56" s="76"/>
      <c r="O56" s="88" t="s">
        <v>167</v>
      </c>
    </row>
    <row r="57" spans="3:15" x14ac:dyDescent="0.2">
      <c r="C57" s="92"/>
      <c r="E57" s="9">
        <v>5065</v>
      </c>
      <c r="F57" s="84" t="s">
        <v>21</v>
      </c>
      <c r="G57" s="38">
        <f>'Benchmarking Calculations'!F23</f>
        <v>498354.56</v>
      </c>
      <c r="H57" s="75"/>
      <c r="I57" s="75"/>
      <c r="J57" s="76"/>
      <c r="K57" s="76"/>
      <c r="L57" s="76"/>
      <c r="M57" s="76"/>
      <c r="N57" s="76"/>
      <c r="O57" s="88" t="s">
        <v>167</v>
      </c>
    </row>
    <row r="58" spans="3:15" x14ac:dyDescent="0.2">
      <c r="C58" s="92"/>
      <c r="E58" s="9">
        <v>5070</v>
      </c>
      <c r="F58" s="84" t="s">
        <v>22</v>
      </c>
      <c r="G58" s="38">
        <f>'Benchmarking Calculations'!F24</f>
        <v>308944.13</v>
      </c>
      <c r="H58" s="75"/>
      <c r="I58" s="75"/>
      <c r="J58" s="76"/>
      <c r="K58" s="76"/>
      <c r="L58" s="76"/>
      <c r="M58" s="76"/>
      <c r="N58" s="76"/>
      <c r="O58" s="88" t="s">
        <v>167</v>
      </c>
    </row>
    <row r="59" spans="3:15" ht="25.5" x14ac:dyDescent="0.2">
      <c r="C59" s="92"/>
      <c r="E59" s="9">
        <v>5075</v>
      </c>
      <c r="F59" s="84" t="s">
        <v>23</v>
      </c>
      <c r="G59" s="38">
        <f>'Benchmarking Calculations'!F25</f>
        <v>108250.84</v>
      </c>
      <c r="H59" s="75"/>
      <c r="I59" s="75"/>
      <c r="J59" s="76"/>
      <c r="K59" s="76"/>
      <c r="L59" s="76"/>
      <c r="M59" s="76"/>
      <c r="N59" s="76"/>
      <c r="O59" s="88" t="s">
        <v>167</v>
      </c>
    </row>
    <row r="60" spans="3:15" x14ac:dyDescent="0.2">
      <c r="C60" s="92"/>
      <c r="E60" s="9">
        <v>5085</v>
      </c>
      <c r="F60" s="84" t="s">
        <v>24</v>
      </c>
      <c r="G60" s="38">
        <f>'Benchmarking Calculations'!F26</f>
        <v>0</v>
      </c>
      <c r="H60" s="75"/>
      <c r="I60" s="75"/>
      <c r="J60" s="76"/>
      <c r="K60" s="76"/>
      <c r="L60" s="76"/>
      <c r="M60" s="76"/>
      <c r="N60" s="76"/>
      <c r="O60" s="88" t="s">
        <v>167</v>
      </c>
    </row>
    <row r="61" spans="3:15" ht="25.5" x14ac:dyDescent="0.2">
      <c r="C61" s="92"/>
      <c r="E61" s="9">
        <v>5090</v>
      </c>
      <c r="F61" s="84" t="s">
        <v>25</v>
      </c>
      <c r="G61" s="38">
        <f>'Benchmarking Calculations'!F27</f>
        <v>0</v>
      </c>
      <c r="H61" s="75"/>
      <c r="I61" s="75"/>
      <c r="J61" s="76"/>
      <c r="K61" s="76"/>
      <c r="L61" s="76"/>
      <c r="M61" s="76"/>
      <c r="N61" s="76"/>
      <c r="O61" s="88" t="s">
        <v>167</v>
      </c>
    </row>
    <row r="62" spans="3:15" ht="25.5" x14ac:dyDescent="0.2">
      <c r="C62" s="92"/>
      <c r="E62" s="9">
        <v>5095</v>
      </c>
      <c r="F62" s="84" t="s">
        <v>26</v>
      </c>
      <c r="G62" s="38">
        <f>'Benchmarking Calculations'!F28</f>
        <v>0</v>
      </c>
      <c r="H62" s="75"/>
      <c r="I62" s="75"/>
      <c r="J62" s="76"/>
      <c r="K62" s="76"/>
      <c r="L62" s="76"/>
      <c r="M62" s="76"/>
      <c r="N62" s="76"/>
      <c r="O62" s="88" t="s">
        <v>167</v>
      </c>
    </row>
    <row r="63" spans="3:15" x14ac:dyDescent="0.2">
      <c r="C63" s="92"/>
      <c r="E63" s="67">
        <v>5096</v>
      </c>
      <c r="F63" s="100" t="s">
        <v>27</v>
      </c>
      <c r="G63" s="68">
        <f>'Benchmarking Calculations'!F29</f>
        <v>0</v>
      </c>
      <c r="H63" s="75"/>
      <c r="I63" s="75"/>
      <c r="J63" s="76"/>
      <c r="K63" s="76"/>
      <c r="L63" s="76"/>
      <c r="M63" s="76"/>
      <c r="N63" s="76"/>
      <c r="O63" s="88" t="s">
        <v>167</v>
      </c>
    </row>
    <row r="64" spans="3:15" x14ac:dyDescent="0.2">
      <c r="C64" s="92"/>
      <c r="E64" s="12"/>
      <c r="F64" s="13" t="s">
        <v>28</v>
      </c>
      <c r="G64" s="66">
        <f>'Benchmarking Calculations'!F30</f>
        <v>4968442.2059999993</v>
      </c>
      <c r="H64" s="52">
        <f>SUM(H44:H63)</f>
        <v>0</v>
      </c>
      <c r="I64" s="52">
        <f t="shared" ref="I64:M64" si="12">SUM(I44:I63)</f>
        <v>0</v>
      </c>
      <c r="J64" s="52">
        <f t="shared" si="12"/>
        <v>0</v>
      </c>
      <c r="K64" s="52">
        <f t="shared" si="12"/>
        <v>0</v>
      </c>
      <c r="L64" s="52">
        <f t="shared" si="12"/>
        <v>0</v>
      </c>
      <c r="M64" s="52">
        <f t="shared" si="12"/>
        <v>0</v>
      </c>
      <c r="N64" s="52">
        <f t="shared" ref="N64" si="13">SUM(N44:N63)</f>
        <v>0</v>
      </c>
      <c r="O64" s="88" t="s">
        <v>29</v>
      </c>
    </row>
    <row r="65" spans="3:15" x14ac:dyDescent="0.2">
      <c r="C65" s="92"/>
      <c r="E65" s="9">
        <v>5105</v>
      </c>
      <c r="F65" s="84" t="s">
        <v>30</v>
      </c>
      <c r="G65" s="38">
        <f>'Benchmarking Calculations'!F31</f>
        <v>0</v>
      </c>
      <c r="H65" s="75"/>
      <c r="I65" s="75"/>
      <c r="J65" s="76"/>
      <c r="K65" s="76"/>
      <c r="L65" s="76"/>
      <c r="M65" s="76"/>
      <c r="N65" s="76"/>
      <c r="O65" s="88" t="s">
        <v>167</v>
      </c>
    </row>
    <row r="66" spans="3:15" x14ac:dyDescent="0.2">
      <c r="C66" s="92"/>
      <c r="E66" s="9">
        <v>5110</v>
      </c>
      <c r="F66" s="84" t="s">
        <v>31</v>
      </c>
      <c r="G66" s="38">
        <f>'Benchmarking Calculations'!F32</f>
        <v>387812.45</v>
      </c>
      <c r="H66" s="75"/>
      <c r="I66" s="75"/>
      <c r="J66" s="76"/>
      <c r="K66" s="76"/>
      <c r="L66" s="76"/>
      <c r="M66" s="76"/>
      <c r="N66" s="76"/>
      <c r="O66" s="88" t="s">
        <v>167</v>
      </c>
    </row>
    <row r="67" spans="3:15" x14ac:dyDescent="0.2">
      <c r="C67" s="92"/>
      <c r="E67" s="9">
        <v>5112</v>
      </c>
      <c r="F67" s="84" t="s">
        <v>32</v>
      </c>
      <c r="G67" s="38">
        <f>'Benchmarking Calculations'!F33</f>
        <v>0</v>
      </c>
      <c r="H67" s="75"/>
      <c r="I67" s="75"/>
      <c r="J67" s="76"/>
      <c r="K67" s="76"/>
      <c r="L67" s="76"/>
      <c r="M67" s="76"/>
      <c r="N67" s="76"/>
      <c r="O67" s="88" t="s">
        <v>167</v>
      </c>
    </row>
    <row r="68" spans="3:15" x14ac:dyDescent="0.2">
      <c r="C68" s="92"/>
      <c r="E68" s="9">
        <v>5114</v>
      </c>
      <c r="F68" s="84" t="s">
        <v>33</v>
      </c>
      <c r="G68" s="38">
        <f>'Benchmarking Calculations'!F34</f>
        <v>731120.8</v>
      </c>
      <c r="H68" s="75"/>
      <c r="I68" s="75"/>
      <c r="J68" s="76"/>
      <c r="K68" s="76"/>
      <c r="L68" s="76"/>
      <c r="M68" s="76"/>
      <c r="N68" s="76"/>
      <c r="O68" s="88" t="s">
        <v>167</v>
      </c>
    </row>
    <row r="69" spans="3:15" x14ac:dyDescent="0.2">
      <c r="C69" s="92"/>
      <c r="E69" s="9">
        <v>5120</v>
      </c>
      <c r="F69" s="84" t="s">
        <v>34</v>
      </c>
      <c r="G69" s="38">
        <f>'Benchmarking Calculations'!F35</f>
        <v>25352.82</v>
      </c>
      <c r="H69" s="75"/>
      <c r="I69" s="75"/>
      <c r="J69" s="76"/>
      <c r="K69" s="76"/>
      <c r="L69" s="76"/>
      <c r="M69" s="76"/>
      <c r="N69" s="76"/>
      <c r="O69" s="88" t="s">
        <v>167</v>
      </c>
    </row>
    <row r="70" spans="3:15" x14ac:dyDescent="0.2">
      <c r="C70" s="92"/>
      <c r="E70" s="9">
        <v>5125</v>
      </c>
      <c r="F70" s="84" t="s">
        <v>35</v>
      </c>
      <c r="G70" s="38">
        <f>'Benchmarking Calculations'!F36</f>
        <v>2523824.7599999998</v>
      </c>
      <c r="H70" s="75"/>
      <c r="I70" s="75"/>
      <c r="J70" s="76"/>
      <c r="K70" s="76"/>
      <c r="L70" s="76"/>
      <c r="M70" s="76"/>
      <c r="N70" s="76"/>
      <c r="O70" s="88" t="s">
        <v>167</v>
      </c>
    </row>
    <row r="71" spans="3:15" x14ac:dyDescent="0.2">
      <c r="C71" s="92"/>
      <c r="E71" s="9">
        <v>5130</v>
      </c>
      <c r="F71" s="84" t="s">
        <v>36</v>
      </c>
      <c r="G71" s="38">
        <f>'Benchmarking Calculations'!F37</f>
        <v>646557.32999999996</v>
      </c>
      <c r="H71" s="75"/>
      <c r="I71" s="75"/>
      <c r="J71" s="76"/>
      <c r="K71" s="76"/>
      <c r="L71" s="76"/>
      <c r="M71" s="76"/>
      <c r="N71" s="76"/>
      <c r="O71" s="88" t="s">
        <v>167</v>
      </c>
    </row>
    <row r="72" spans="3:15" ht="25.5" x14ac:dyDescent="0.2">
      <c r="C72" s="92"/>
      <c r="E72" s="9">
        <v>5135</v>
      </c>
      <c r="F72" s="84" t="s">
        <v>37</v>
      </c>
      <c r="G72" s="38">
        <f>'Benchmarking Calculations'!F38</f>
        <v>1322833.8799999999</v>
      </c>
      <c r="H72" s="75"/>
      <c r="I72" s="75"/>
      <c r="J72" s="76"/>
      <c r="K72" s="76"/>
      <c r="L72" s="76"/>
      <c r="M72" s="76"/>
      <c r="N72" s="76"/>
      <c r="O72" s="88" t="s">
        <v>167</v>
      </c>
    </row>
    <row r="73" spans="3:15" x14ac:dyDescent="0.2">
      <c r="C73" s="92"/>
      <c r="E73" s="9">
        <v>5145</v>
      </c>
      <c r="F73" s="84" t="s">
        <v>38</v>
      </c>
      <c r="G73" s="38">
        <f>'Benchmarking Calculations'!F39</f>
        <v>2750.16</v>
      </c>
      <c r="H73" s="75"/>
      <c r="I73" s="75"/>
      <c r="J73" s="76"/>
      <c r="K73" s="76"/>
      <c r="L73" s="76"/>
      <c r="M73" s="76"/>
      <c r="N73" s="76"/>
      <c r="O73" s="88" t="s">
        <v>167</v>
      </c>
    </row>
    <row r="74" spans="3:15" ht="25.5" x14ac:dyDescent="0.2">
      <c r="C74" s="92"/>
      <c r="E74" s="9">
        <v>5150</v>
      </c>
      <c r="F74" s="84" t="s">
        <v>39</v>
      </c>
      <c r="G74" s="38">
        <f>'Benchmarking Calculations'!F40</f>
        <v>364944.75</v>
      </c>
      <c r="H74" s="75"/>
      <c r="I74" s="75"/>
      <c r="J74" s="76"/>
      <c r="K74" s="76"/>
      <c r="L74" s="76"/>
      <c r="M74" s="76"/>
      <c r="N74" s="76"/>
      <c r="O74" s="88" t="s">
        <v>167</v>
      </c>
    </row>
    <row r="75" spans="3:15" x14ac:dyDescent="0.2">
      <c r="C75" s="92"/>
      <c r="E75" s="9">
        <v>5155</v>
      </c>
      <c r="F75" s="84" t="s">
        <v>40</v>
      </c>
      <c r="G75" s="38">
        <f>'Benchmarking Calculations'!F41</f>
        <v>637095.82999999996</v>
      </c>
      <c r="H75" s="75"/>
      <c r="I75" s="75"/>
      <c r="J75" s="76"/>
      <c r="K75" s="76"/>
      <c r="L75" s="76"/>
      <c r="M75" s="76"/>
      <c r="N75" s="76"/>
      <c r="O75" s="88" t="s">
        <v>167</v>
      </c>
    </row>
    <row r="76" spans="3:15" x14ac:dyDescent="0.2">
      <c r="C76" s="92"/>
      <c r="E76" s="9">
        <v>5160</v>
      </c>
      <c r="F76" s="84" t="s">
        <v>41</v>
      </c>
      <c r="G76" s="38">
        <f>'Benchmarking Calculations'!F42</f>
        <v>79462.52</v>
      </c>
      <c r="H76" s="75"/>
      <c r="I76" s="75"/>
      <c r="J76" s="76"/>
      <c r="K76" s="76"/>
      <c r="L76" s="76"/>
      <c r="M76" s="76"/>
      <c r="N76" s="76"/>
      <c r="O76" s="88" t="s">
        <v>167</v>
      </c>
    </row>
    <row r="77" spans="3:15" x14ac:dyDescent="0.2">
      <c r="C77" s="92"/>
      <c r="E77" s="67">
        <v>5175</v>
      </c>
      <c r="F77" s="100" t="s">
        <v>42</v>
      </c>
      <c r="G77" s="68">
        <f>'Benchmarking Calculations'!F43</f>
        <v>217896.04</v>
      </c>
      <c r="H77" s="75"/>
      <c r="I77" s="75"/>
      <c r="J77" s="76"/>
      <c r="K77" s="76"/>
      <c r="L77" s="76"/>
      <c r="M77" s="76"/>
      <c r="N77" s="76"/>
      <c r="O77" s="88" t="s">
        <v>167</v>
      </c>
    </row>
    <row r="78" spans="3:15" x14ac:dyDescent="0.2">
      <c r="C78" s="92"/>
      <c r="E78" s="12"/>
      <c r="F78" s="13" t="s">
        <v>43</v>
      </c>
      <c r="G78" s="66">
        <f>'Benchmarking Calculations'!F44</f>
        <v>6939651.3399999999</v>
      </c>
      <c r="H78" s="52">
        <f>SUM(H65:H77)</f>
        <v>0</v>
      </c>
      <c r="I78" s="52">
        <f t="shared" ref="I78:M78" si="14">SUM(I65:I77)</f>
        <v>0</v>
      </c>
      <c r="J78" s="52">
        <f t="shared" si="14"/>
        <v>0</v>
      </c>
      <c r="K78" s="52">
        <f t="shared" si="14"/>
        <v>0</v>
      </c>
      <c r="L78" s="52">
        <f t="shared" si="14"/>
        <v>0</v>
      </c>
      <c r="M78" s="52">
        <f t="shared" si="14"/>
        <v>0</v>
      </c>
      <c r="N78" s="52">
        <f t="shared" ref="N78" si="15">SUM(N65:N77)</f>
        <v>0</v>
      </c>
      <c r="O78" s="88" t="s">
        <v>29</v>
      </c>
    </row>
    <row r="79" spans="3:15" x14ac:dyDescent="0.2">
      <c r="C79" s="92"/>
      <c r="E79" s="9">
        <v>5305</v>
      </c>
      <c r="F79" s="9" t="s">
        <v>44</v>
      </c>
      <c r="G79" s="38">
        <f>'Benchmarking Calculations'!F45</f>
        <v>0</v>
      </c>
      <c r="H79" s="75"/>
      <c r="I79" s="75"/>
      <c r="J79" s="76"/>
      <c r="K79" s="76"/>
      <c r="L79" s="76"/>
      <c r="M79" s="76"/>
      <c r="N79" s="76"/>
      <c r="O79" s="88" t="s">
        <v>167</v>
      </c>
    </row>
    <row r="80" spans="3:15" x14ac:dyDescent="0.2">
      <c r="C80" s="92"/>
      <c r="E80" s="9">
        <v>5310</v>
      </c>
      <c r="F80" s="9" t="s">
        <v>45</v>
      </c>
      <c r="G80" s="38">
        <f>'Benchmarking Calculations'!F46</f>
        <v>261678.97</v>
      </c>
      <c r="H80" s="75"/>
      <c r="I80" s="75"/>
      <c r="J80" s="76"/>
      <c r="K80" s="76"/>
      <c r="L80" s="76"/>
      <c r="M80" s="76"/>
      <c r="N80" s="76"/>
      <c r="O80" s="88" t="s">
        <v>167</v>
      </c>
    </row>
    <row r="81" spans="3:15" x14ac:dyDescent="0.2">
      <c r="C81" s="92"/>
      <c r="E81" s="9">
        <v>5315</v>
      </c>
      <c r="F81" s="9" t="s">
        <v>46</v>
      </c>
      <c r="G81" s="38">
        <f>'Benchmarking Calculations'!F47</f>
        <v>1244845.5900000001</v>
      </c>
      <c r="H81" s="75"/>
      <c r="I81" s="75"/>
      <c r="J81" s="76"/>
      <c r="K81" s="76"/>
      <c r="L81" s="76"/>
      <c r="M81" s="76"/>
      <c r="N81" s="76"/>
      <c r="O81" s="88" t="s">
        <v>167</v>
      </c>
    </row>
    <row r="82" spans="3:15" x14ac:dyDescent="0.2">
      <c r="C82" s="92"/>
      <c r="E82" s="9">
        <v>5320</v>
      </c>
      <c r="F82" s="9" t="s">
        <v>47</v>
      </c>
      <c r="G82" s="38">
        <f>'Benchmarking Calculations'!F48</f>
        <v>238482.63</v>
      </c>
      <c r="H82" s="75"/>
      <c r="I82" s="75"/>
      <c r="J82" s="76"/>
      <c r="K82" s="76"/>
      <c r="L82" s="76"/>
      <c r="M82" s="76"/>
      <c r="N82" s="76"/>
      <c r="O82" s="88" t="s">
        <v>167</v>
      </c>
    </row>
    <row r="83" spans="3:15" x14ac:dyDescent="0.2">
      <c r="C83" s="92"/>
      <c r="E83" s="9">
        <v>5325</v>
      </c>
      <c r="F83" s="9" t="s">
        <v>48</v>
      </c>
      <c r="G83" s="38">
        <f>'Benchmarking Calculations'!F49</f>
        <v>0</v>
      </c>
      <c r="H83" s="75"/>
      <c r="I83" s="75"/>
      <c r="J83" s="76"/>
      <c r="K83" s="76"/>
      <c r="L83" s="76"/>
      <c r="M83" s="76"/>
      <c r="N83" s="76"/>
      <c r="O83" s="88" t="s">
        <v>167</v>
      </c>
    </row>
    <row r="84" spans="3:15" x14ac:dyDescent="0.2">
      <c r="C84" s="92"/>
      <c r="E84" s="9">
        <v>5330</v>
      </c>
      <c r="F84" s="9" t="s">
        <v>49</v>
      </c>
      <c r="G84" s="38">
        <f>'Benchmarking Calculations'!F50</f>
        <v>188249.44</v>
      </c>
      <c r="H84" s="75"/>
      <c r="I84" s="75"/>
      <c r="J84" s="76"/>
      <c r="K84" s="76"/>
      <c r="L84" s="76"/>
      <c r="M84" s="76"/>
      <c r="N84" s="76"/>
      <c r="O84" s="88" t="s">
        <v>167</v>
      </c>
    </row>
    <row r="85" spans="3:15" x14ac:dyDescent="0.2">
      <c r="C85" s="92"/>
      <c r="E85" s="67">
        <v>5340</v>
      </c>
      <c r="F85" s="67" t="s">
        <v>50</v>
      </c>
      <c r="G85" s="68">
        <f>'Benchmarking Calculations'!F51</f>
        <v>669276.68999999994</v>
      </c>
      <c r="H85" s="75"/>
      <c r="I85" s="75"/>
      <c r="J85" s="76"/>
      <c r="K85" s="76"/>
      <c r="L85" s="76"/>
      <c r="M85" s="76"/>
      <c r="N85" s="76"/>
      <c r="O85" s="88" t="s">
        <v>167</v>
      </c>
    </row>
    <row r="86" spans="3:15" x14ac:dyDescent="0.2">
      <c r="C86" s="92"/>
      <c r="E86" s="12"/>
      <c r="F86" s="13" t="s">
        <v>51</v>
      </c>
      <c r="G86" s="66">
        <f>'Benchmarking Calculations'!F52</f>
        <v>2602533.3199999998</v>
      </c>
      <c r="H86" s="52">
        <f>SUM(H79:H85)</f>
        <v>0</v>
      </c>
      <c r="I86" s="52">
        <f t="shared" ref="I86:M86" si="16">SUM(I79:I85)</f>
        <v>0</v>
      </c>
      <c r="J86" s="52">
        <f t="shared" si="16"/>
        <v>0</v>
      </c>
      <c r="K86" s="52">
        <f t="shared" si="16"/>
        <v>0</v>
      </c>
      <c r="L86" s="52">
        <f t="shared" si="16"/>
        <v>0</v>
      </c>
      <c r="M86" s="52">
        <f t="shared" si="16"/>
        <v>0</v>
      </c>
      <c r="N86" s="52">
        <f t="shared" ref="N86" si="17">SUM(N79:N85)</f>
        <v>0</v>
      </c>
      <c r="O86" s="88" t="s">
        <v>29</v>
      </c>
    </row>
    <row r="87" spans="3:15" x14ac:dyDescent="0.2">
      <c r="C87" s="92"/>
      <c r="E87" s="9">
        <v>5405</v>
      </c>
      <c r="F87" s="9" t="s">
        <v>52</v>
      </c>
      <c r="G87" s="38">
        <f>'Benchmarking Calculations'!F53</f>
        <v>0</v>
      </c>
      <c r="H87" s="75"/>
      <c r="I87" s="75"/>
      <c r="J87" s="76"/>
      <c r="K87" s="76"/>
      <c r="L87" s="76"/>
      <c r="M87" s="76"/>
      <c r="N87" s="76"/>
      <c r="O87" s="88" t="s">
        <v>167</v>
      </c>
    </row>
    <row r="88" spans="3:15" x14ac:dyDescent="0.2">
      <c r="C88" s="92"/>
      <c r="E88" s="9">
        <v>5410</v>
      </c>
      <c r="F88" s="9" t="s">
        <v>53</v>
      </c>
      <c r="G88" s="38">
        <f>'Benchmarking Calculations'!F54</f>
        <v>0</v>
      </c>
      <c r="H88" s="75"/>
      <c r="I88" s="75"/>
      <c r="J88" s="76"/>
      <c r="K88" s="76"/>
      <c r="L88" s="76"/>
      <c r="M88" s="76"/>
      <c r="N88" s="76"/>
      <c r="O88" s="88" t="s">
        <v>167</v>
      </c>
    </row>
    <row r="89" spans="3:15" x14ac:dyDescent="0.2">
      <c r="C89" s="92"/>
      <c r="E89" s="9">
        <v>5420</v>
      </c>
      <c r="F89" s="9" t="s">
        <v>54</v>
      </c>
      <c r="G89" s="38">
        <f>'Benchmarking Calculations'!F55</f>
        <v>14392</v>
      </c>
      <c r="H89" s="75"/>
      <c r="I89" s="75"/>
      <c r="J89" s="76"/>
      <c r="K89" s="76"/>
      <c r="L89" s="76"/>
      <c r="M89" s="76"/>
      <c r="N89" s="76"/>
      <c r="O89" s="88" t="s">
        <v>167</v>
      </c>
    </row>
    <row r="90" spans="3:15" x14ac:dyDescent="0.2">
      <c r="C90" s="92"/>
      <c r="E90" s="67">
        <v>5425</v>
      </c>
      <c r="F90" s="67" t="s">
        <v>55</v>
      </c>
      <c r="G90" s="68">
        <f>'Benchmarking Calculations'!F56</f>
        <v>0</v>
      </c>
      <c r="H90" s="75"/>
      <c r="I90" s="75"/>
      <c r="J90" s="76"/>
      <c r="K90" s="76"/>
      <c r="L90" s="76"/>
      <c r="M90" s="76"/>
      <c r="N90" s="76"/>
      <c r="O90" s="88" t="s">
        <v>167</v>
      </c>
    </row>
    <row r="91" spans="3:15" x14ac:dyDescent="0.2">
      <c r="C91" s="92"/>
      <c r="E91" s="12"/>
      <c r="F91" s="13" t="s">
        <v>56</v>
      </c>
      <c r="G91" s="66">
        <f>'Benchmarking Calculations'!F57</f>
        <v>14392</v>
      </c>
      <c r="H91" s="52">
        <f>SUM(H87:H90)</f>
        <v>0</v>
      </c>
      <c r="I91" s="52">
        <f t="shared" ref="I91:M91" si="18">SUM(I87:I90)</f>
        <v>0</v>
      </c>
      <c r="J91" s="52">
        <f t="shared" si="18"/>
        <v>0</v>
      </c>
      <c r="K91" s="52">
        <f t="shared" si="18"/>
        <v>0</v>
      </c>
      <c r="L91" s="52">
        <f t="shared" si="18"/>
        <v>0</v>
      </c>
      <c r="M91" s="52">
        <f t="shared" si="18"/>
        <v>0</v>
      </c>
      <c r="N91" s="52">
        <f t="shared" ref="N91" si="19">SUM(N87:N90)</f>
        <v>0</v>
      </c>
      <c r="O91" s="88" t="s">
        <v>29</v>
      </c>
    </row>
    <row r="92" spans="3:15" x14ac:dyDescent="0.2">
      <c r="C92" s="92"/>
      <c r="E92" s="9">
        <v>5605</v>
      </c>
      <c r="F92" s="9" t="s">
        <v>57</v>
      </c>
      <c r="G92" s="38">
        <f>'Benchmarking Calculations'!F58</f>
        <v>2508624.08</v>
      </c>
      <c r="H92" s="75"/>
      <c r="I92" s="75"/>
      <c r="J92" s="76"/>
      <c r="K92" s="76"/>
      <c r="L92" s="76"/>
      <c r="M92" s="76"/>
      <c r="N92" s="76"/>
      <c r="O92" s="88" t="s">
        <v>167</v>
      </c>
    </row>
    <row r="93" spans="3:15" x14ac:dyDescent="0.2">
      <c r="C93" s="92"/>
      <c r="E93" s="9">
        <v>5610</v>
      </c>
      <c r="F93" s="9" t="s">
        <v>58</v>
      </c>
      <c r="G93" s="38">
        <f>'Benchmarking Calculations'!F59</f>
        <v>94511.64</v>
      </c>
      <c r="H93" s="75"/>
      <c r="I93" s="75"/>
      <c r="J93" s="76"/>
      <c r="K93" s="76"/>
      <c r="L93" s="76"/>
      <c r="M93" s="76"/>
      <c r="N93" s="76"/>
      <c r="O93" s="88" t="s">
        <v>167</v>
      </c>
    </row>
    <row r="94" spans="3:15" x14ac:dyDescent="0.2">
      <c r="C94" s="92"/>
      <c r="E94" s="9">
        <v>5615</v>
      </c>
      <c r="F94" s="9" t="s">
        <v>59</v>
      </c>
      <c r="G94" s="38">
        <f>'Benchmarking Calculations'!F60</f>
        <v>2743634.02</v>
      </c>
      <c r="H94" s="75"/>
      <c r="I94" s="75"/>
      <c r="J94" s="76"/>
      <c r="K94" s="76"/>
      <c r="L94" s="76"/>
      <c r="M94" s="76"/>
      <c r="N94" s="76"/>
      <c r="O94" s="88" t="s">
        <v>167</v>
      </c>
    </row>
    <row r="95" spans="3:15" x14ac:dyDescent="0.2">
      <c r="C95" s="92"/>
      <c r="E95" s="9">
        <v>5620</v>
      </c>
      <c r="F95" s="9" t="s">
        <v>60</v>
      </c>
      <c r="G95" s="38">
        <f>'Benchmarking Calculations'!F61</f>
        <v>670757.61</v>
      </c>
      <c r="H95" s="75"/>
      <c r="I95" s="75"/>
      <c r="J95" s="76"/>
      <c r="K95" s="76"/>
      <c r="L95" s="76"/>
      <c r="M95" s="76"/>
      <c r="N95" s="76"/>
      <c r="O95" s="88" t="s">
        <v>167</v>
      </c>
    </row>
    <row r="96" spans="3:15" x14ac:dyDescent="0.2">
      <c r="C96" s="92"/>
      <c r="E96" s="9">
        <v>5625</v>
      </c>
      <c r="F96" s="9" t="s">
        <v>61</v>
      </c>
      <c r="G96" s="38">
        <f>'Benchmarking Calculations'!F62</f>
        <v>-325515.59539999999</v>
      </c>
      <c r="H96" s="75"/>
      <c r="I96" s="75"/>
      <c r="J96" s="76"/>
      <c r="K96" s="76"/>
      <c r="L96" s="76"/>
      <c r="M96" s="76"/>
      <c r="N96" s="76"/>
      <c r="O96" s="88" t="s">
        <v>167</v>
      </c>
    </row>
    <row r="97" spans="3:15" x14ac:dyDescent="0.2">
      <c r="C97" s="92"/>
      <c r="E97" s="9">
        <v>5630</v>
      </c>
      <c r="F97" s="9" t="s">
        <v>62</v>
      </c>
      <c r="G97" s="38">
        <f>'Benchmarking Calculations'!F63</f>
        <v>727324.37</v>
      </c>
      <c r="H97" s="75"/>
      <c r="I97" s="75"/>
      <c r="J97" s="76"/>
      <c r="K97" s="76"/>
      <c r="L97" s="76"/>
      <c r="M97" s="76"/>
      <c r="N97" s="76"/>
      <c r="O97" s="88" t="s">
        <v>167</v>
      </c>
    </row>
    <row r="98" spans="3:15" x14ac:dyDescent="0.2">
      <c r="C98" s="92"/>
      <c r="E98" s="9">
        <v>5640</v>
      </c>
      <c r="F98" s="9" t="s">
        <v>63</v>
      </c>
      <c r="G98" s="38">
        <f>'Benchmarking Calculations'!F64</f>
        <v>169329.22</v>
      </c>
      <c r="H98" s="75"/>
      <c r="I98" s="75"/>
      <c r="J98" s="76"/>
      <c r="K98" s="76"/>
      <c r="L98" s="76"/>
      <c r="M98" s="76"/>
      <c r="N98" s="76"/>
      <c r="O98" s="88" t="s">
        <v>167</v>
      </c>
    </row>
    <row r="99" spans="3:15" x14ac:dyDescent="0.2">
      <c r="C99" s="92"/>
      <c r="E99" s="9">
        <v>5645</v>
      </c>
      <c r="F99" s="9" t="s">
        <v>64</v>
      </c>
      <c r="G99" s="38">
        <f>'Benchmarking Calculations'!F65</f>
        <v>301666</v>
      </c>
      <c r="H99" s="75"/>
      <c r="I99" s="75"/>
      <c r="J99" s="76"/>
      <c r="K99" s="76"/>
      <c r="L99" s="76"/>
      <c r="M99" s="76"/>
      <c r="N99" s="76"/>
      <c r="O99" s="88" t="s">
        <v>167</v>
      </c>
    </row>
    <row r="100" spans="3:15" x14ac:dyDescent="0.2">
      <c r="C100" s="92"/>
      <c r="E100" s="9">
        <v>5646</v>
      </c>
      <c r="F100" s="9" t="s">
        <v>65</v>
      </c>
      <c r="G100" s="38">
        <f>'Benchmarking Calculations'!F66</f>
        <v>0</v>
      </c>
      <c r="H100" s="75"/>
      <c r="I100" s="75"/>
      <c r="J100" s="76"/>
      <c r="K100" s="76"/>
      <c r="L100" s="76"/>
      <c r="M100" s="76"/>
      <c r="N100" s="76"/>
      <c r="O100" s="88" t="s">
        <v>167</v>
      </c>
    </row>
    <row r="101" spans="3:15" x14ac:dyDescent="0.2">
      <c r="C101" s="92"/>
      <c r="E101" s="9">
        <v>5647</v>
      </c>
      <c r="F101" s="9" t="s">
        <v>66</v>
      </c>
      <c r="G101" s="38">
        <f>'Benchmarking Calculations'!F67</f>
        <v>0</v>
      </c>
      <c r="H101" s="75"/>
      <c r="I101" s="75"/>
      <c r="J101" s="76"/>
      <c r="K101" s="76"/>
      <c r="L101" s="76"/>
      <c r="M101" s="76"/>
      <c r="N101" s="76"/>
      <c r="O101" s="88" t="s">
        <v>167</v>
      </c>
    </row>
    <row r="102" spans="3:15" x14ac:dyDescent="0.2">
      <c r="C102" s="92"/>
      <c r="E102" s="9">
        <v>5650</v>
      </c>
      <c r="F102" s="9" t="s">
        <v>67</v>
      </c>
      <c r="G102" s="38">
        <f>'Benchmarking Calculations'!F68</f>
        <v>0</v>
      </c>
      <c r="H102" s="75"/>
      <c r="I102" s="75"/>
      <c r="J102" s="76"/>
      <c r="K102" s="76"/>
      <c r="L102" s="76"/>
      <c r="M102" s="76"/>
      <c r="N102" s="76"/>
      <c r="O102" s="88" t="s">
        <v>167</v>
      </c>
    </row>
    <row r="103" spans="3:15" x14ac:dyDescent="0.2">
      <c r="C103" s="92"/>
      <c r="E103" s="9">
        <v>5655</v>
      </c>
      <c r="F103" s="9" t="s">
        <v>68</v>
      </c>
      <c r="G103" s="38">
        <f>'Benchmarking Calculations'!F69</f>
        <v>482807.63199999998</v>
      </c>
      <c r="H103" s="75"/>
      <c r="I103" s="75"/>
      <c r="J103" s="76"/>
      <c r="K103" s="76"/>
      <c r="L103" s="76"/>
      <c r="M103" s="76"/>
      <c r="N103" s="76"/>
      <c r="O103" s="88" t="s">
        <v>167</v>
      </c>
    </row>
    <row r="104" spans="3:15" x14ac:dyDescent="0.2">
      <c r="C104" s="92"/>
      <c r="E104" s="9">
        <v>5665</v>
      </c>
      <c r="F104" s="9" t="s">
        <v>69</v>
      </c>
      <c r="G104" s="38">
        <f>'Benchmarking Calculations'!F70</f>
        <v>877641.07</v>
      </c>
      <c r="H104" s="75"/>
      <c r="I104" s="75"/>
      <c r="J104" s="76"/>
      <c r="K104" s="76"/>
      <c r="L104" s="76"/>
      <c r="M104" s="76"/>
      <c r="N104" s="76"/>
      <c r="O104" s="88" t="s">
        <v>167</v>
      </c>
    </row>
    <row r="105" spans="3:15" x14ac:dyDescent="0.2">
      <c r="C105" s="92"/>
      <c r="E105" s="9">
        <v>5670</v>
      </c>
      <c r="F105" s="9" t="s">
        <v>70</v>
      </c>
      <c r="G105" s="38">
        <f>'Benchmarking Calculations'!F71</f>
        <v>0</v>
      </c>
      <c r="H105" s="75"/>
      <c r="I105" s="75"/>
      <c r="J105" s="76"/>
      <c r="K105" s="76"/>
      <c r="L105" s="76"/>
      <c r="M105" s="76"/>
      <c r="N105" s="76"/>
      <c r="O105" s="88" t="s">
        <v>167</v>
      </c>
    </row>
    <row r="106" spans="3:15" x14ac:dyDescent="0.2">
      <c r="C106" s="92"/>
      <c r="E106" s="9">
        <v>5672</v>
      </c>
      <c r="F106" s="9" t="s">
        <v>71</v>
      </c>
      <c r="G106" s="38">
        <f>'Benchmarking Calculations'!F72</f>
        <v>0</v>
      </c>
      <c r="H106" s="75"/>
      <c r="I106" s="75"/>
      <c r="J106" s="76"/>
      <c r="K106" s="76"/>
      <c r="L106" s="76"/>
      <c r="M106" s="76"/>
      <c r="N106" s="76"/>
      <c r="O106" s="88" t="s">
        <v>167</v>
      </c>
    </row>
    <row r="107" spans="3:15" x14ac:dyDescent="0.2">
      <c r="C107" s="92"/>
      <c r="E107" s="9">
        <v>5675</v>
      </c>
      <c r="F107" s="9" t="s">
        <v>72</v>
      </c>
      <c r="G107" s="38">
        <f>'Benchmarking Calculations'!F73</f>
        <v>281794.63</v>
      </c>
      <c r="H107" s="75"/>
      <c r="I107" s="75"/>
      <c r="J107" s="76"/>
      <c r="K107" s="76"/>
      <c r="L107" s="76"/>
      <c r="M107" s="76"/>
      <c r="N107" s="76"/>
      <c r="O107" s="88" t="s">
        <v>167</v>
      </c>
    </row>
    <row r="108" spans="3:15" x14ac:dyDescent="0.2">
      <c r="C108" s="92"/>
      <c r="E108" s="67">
        <v>5680</v>
      </c>
      <c r="F108" s="67" t="s">
        <v>73</v>
      </c>
      <c r="G108" s="68">
        <f>'Benchmarking Calculations'!F74</f>
        <v>0</v>
      </c>
      <c r="H108" s="75"/>
      <c r="I108" s="75"/>
      <c r="J108" s="76"/>
      <c r="K108" s="76"/>
      <c r="L108" s="76"/>
      <c r="M108" s="76"/>
      <c r="N108" s="76"/>
      <c r="O108" s="88" t="s">
        <v>167</v>
      </c>
    </row>
    <row r="109" spans="3:15" x14ac:dyDescent="0.2">
      <c r="C109" s="92"/>
      <c r="E109" s="10"/>
      <c r="F109" s="13" t="s">
        <v>74</v>
      </c>
      <c r="G109" s="66">
        <f>'Benchmarking Calculations'!F75</f>
        <v>8532574.6766000018</v>
      </c>
      <c r="H109" s="52">
        <f>SUM(H92:H108)</f>
        <v>0</v>
      </c>
      <c r="I109" s="52">
        <f t="shared" ref="I109:M109" si="20">SUM(I92:I108)</f>
        <v>0</v>
      </c>
      <c r="J109" s="52">
        <f t="shared" si="20"/>
        <v>0</v>
      </c>
      <c r="K109" s="52">
        <f t="shared" si="20"/>
        <v>0</v>
      </c>
      <c r="L109" s="52">
        <f t="shared" si="20"/>
        <v>0</v>
      </c>
      <c r="M109" s="52">
        <f t="shared" si="20"/>
        <v>0</v>
      </c>
      <c r="N109" s="52">
        <f t="shared" ref="N109" si="21">SUM(N92:N108)</f>
        <v>0</v>
      </c>
      <c r="O109" s="88" t="s">
        <v>29</v>
      </c>
    </row>
    <row r="110" spans="3:15" x14ac:dyDescent="0.2">
      <c r="C110" s="92"/>
      <c r="E110" s="9">
        <v>5635</v>
      </c>
      <c r="F110" s="9" t="s">
        <v>75</v>
      </c>
      <c r="G110" s="38">
        <f>'Benchmarking Calculations'!F76</f>
        <v>29545.759999999998</v>
      </c>
      <c r="H110" s="75"/>
      <c r="I110" s="75"/>
      <c r="J110" s="76"/>
      <c r="K110" s="76"/>
      <c r="L110" s="76"/>
      <c r="M110" s="76"/>
      <c r="N110" s="76"/>
      <c r="O110" s="88" t="s">
        <v>167</v>
      </c>
    </row>
    <row r="111" spans="3:15" x14ac:dyDescent="0.2">
      <c r="C111" s="92"/>
      <c r="E111" s="67">
        <v>6210</v>
      </c>
      <c r="F111" s="67" t="s">
        <v>76</v>
      </c>
      <c r="G111" s="68">
        <f>'Benchmarking Calculations'!F77</f>
        <v>0</v>
      </c>
      <c r="H111" s="75"/>
      <c r="I111" s="75"/>
      <c r="J111" s="76"/>
      <c r="K111" s="76"/>
      <c r="L111" s="76"/>
      <c r="M111" s="76"/>
      <c r="N111" s="76"/>
      <c r="O111" s="88" t="s">
        <v>167</v>
      </c>
    </row>
    <row r="112" spans="3:15" x14ac:dyDescent="0.2">
      <c r="C112" s="92"/>
      <c r="F112" s="13" t="s">
        <v>77</v>
      </c>
      <c r="G112" s="66">
        <f>'Benchmarking Calculations'!F78</f>
        <v>29545.759999999998</v>
      </c>
      <c r="H112" s="52">
        <f>H110+H111</f>
        <v>0</v>
      </c>
      <c r="I112" s="52">
        <f t="shared" ref="I112:M112" si="22">I110+I111</f>
        <v>0</v>
      </c>
      <c r="J112" s="52">
        <f t="shared" si="22"/>
        <v>0</v>
      </c>
      <c r="K112" s="52">
        <f t="shared" si="22"/>
        <v>0</v>
      </c>
      <c r="L112" s="52">
        <f t="shared" si="22"/>
        <v>0</v>
      </c>
      <c r="M112" s="52">
        <f t="shared" si="22"/>
        <v>0</v>
      </c>
      <c r="N112" s="52">
        <f t="shared" ref="N112" si="23">N110+N111</f>
        <v>0</v>
      </c>
      <c r="O112" s="88" t="s">
        <v>29</v>
      </c>
    </row>
    <row r="113" spans="3:15" x14ac:dyDescent="0.2">
      <c r="C113" s="92"/>
      <c r="E113" s="67">
        <v>5515</v>
      </c>
      <c r="F113" s="67" t="s">
        <v>78</v>
      </c>
      <c r="G113" s="68">
        <f>'Benchmarking Calculations'!F79</f>
        <v>0</v>
      </c>
      <c r="H113" s="75"/>
      <c r="I113" s="75"/>
      <c r="J113" s="76"/>
      <c r="K113" s="76"/>
      <c r="L113" s="76"/>
      <c r="M113" s="76"/>
      <c r="N113" s="76"/>
      <c r="O113" s="88" t="s">
        <v>167</v>
      </c>
    </row>
    <row r="114" spans="3:15" x14ac:dyDescent="0.2">
      <c r="C114" s="92"/>
      <c r="E114" s="12"/>
      <c r="F114" s="13" t="s">
        <v>79</v>
      </c>
      <c r="G114" s="66">
        <f>'Benchmarking Calculations'!F80</f>
        <v>0</v>
      </c>
      <c r="H114" s="52">
        <f>H113</f>
        <v>0</v>
      </c>
      <c r="I114" s="52">
        <f t="shared" ref="I114:M114" si="24">I113</f>
        <v>0</v>
      </c>
      <c r="J114" s="52">
        <f t="shared" si="24"/>
        <v>0</v>
      </c>
      <c r="K114" s="52">
        <f t="shared" si="24"/>
        <v>0</v>
      </c>
      <c r="L114" s="52">
        <f t="shared" si="24"/>
        <v>0</v>
      </c>
      <c r="M114" s="52">
        <f t="shared" si="24"/>
        <v>0</v>
      </c>
      <c r="N114" s="52">
        <f t="shared" ref="N114" si="25">N113</f>
        <v>0</v>
      </c>
      <c r="O114" s="88" t="s">
        <v>29</v>
      </c>
    </row>
    <row r="115" spans="3:15" x14ac:dyDescent="0.2">
      <c r="C115" s="92"/>
      <c r="E115" s="102" t="s">
        <v>193</v>
      </c>
      <c r="F115" s="13" t="s">
        <v>80</v>
      </c>
      <c r="G115" s="38">
        <f>'Benchmarking Calculations'!F81</f>
        <v>23087139.302600004</v>
      </c>
      <c r="H115" s="52"/>
      <c r="I115" s="52"/>
      <c r="J115" s="52"/>
      <c r="K115" s="52">
        <f t="shared" ref="K115:N115" si="26">J115</f>
        <v>0</v>
      </c>
      <c r="L115" s="52">
        <f t="shared" si="26"/>
        <v>0</v>
      </c>
      <c r="M115" s="52">
        <f t="shared" si="26"/>
        <v>0</v>
      </c>
      <c r="N115" s="52">
        <f t="shared" si="26"/>
        <v>0</v>
      </c>
      <c r="O115" s="88" t="s">
        <v>29</v>
      </c>
    </row>
    <row r="116" spans="3:15" x14ac:dyDescent="0.2">
      <c r="C116" s="92"/>
      <c r="F116" s="13"/>
      <c r="G116" s="38"/>
      <c r="H116" s="53"/>
      <c r="I116" s="15"/>
      <c r="O116" s="88"/>
    </row>
    <row r="117" spans="3:15" x14ac:dyDescent="0.2">
      <c r="C117" s="92"/>
      <c r="D117" s="8" t="s">
        <v>81</v>
      </c>
      <c r="F117" s="2"/>
      <c r="G117" s="38"/>
      <c r="H117" s="53"/>
      <c r="O117" s="88"/>
    </row>
    <row r="118" spans="3:15" x14ac:dyDescent="0.2">
      <c r="C118" s="92"/>
      <c r="F118" s="9">
        <v>5014</v>
      </c>
      <c r="G118" s="38">
        <f>G47</f>
        <v>0</v>
      </c>
      <c r="H118" s="38">
        <f t="shared" ref="H118:L118" si="27">H47</f>
        <v>0</v>
      </c>
      <c r="I118" s="38">
        <f t="shared" si="27"/>
        <v>0</v>
      </c>
      <c r="J118" s="38">
        <f t="shared" si="27"/>
        <v>0</v>
      </c>
      <c r="K118" s="38">
        <f t="shared" si="27"/>
        <v>0</v>
      </c>
      <c r="L118" s="38">
        <f t="shared" si="27"/>
        <v>0</v>
      </c>
      <c r="M118" s="38">
        <f t="shared" ref="M118:N118" si="28">M47</f>
        <v>0</v>
      </c>
      <c r="N118" s="38">
        <f t="shared" si="28"/>
        <v>0</v>
      </c>
      <c r="O118" s="88" t="s">
        <v>29</v>
      </c>
    </row>
    <row r="119" spans="3:15" x14ac:dyDescent="0.2">
      <c r="C119" s="92"/>
      <c r="F119" s="9">
        <v>5015</v>
      </c>
      <c r="G119" s="38">
        <f>G48</f>
        <v>0</v>
      </c>
      <c r="H119" s="38">
        <f t="shared" ref="H119:L119" si="29">H48</f>
        <v>0</v>
      </c>
      <c r="I119" s="38">
        <f t="shared" si="29"/>
        <v>0</v>
      </c>
      <c r="J119" s="38">
        <f t="shared" si="29"/>
        <v>0</v>
      </c>
      <c r="K119" s="38">
        <f t="shared" si="29"/>
        <v>0</v>
      </c>
      <c r="L119" s="38">
        <f t="shared" si="29"/>
        <v>0</v>
      </c>
      <c r="M119" s="38">
        <f t="shared" ref="M119:N119" si="30">M48</f>
        <v>0</v>
      </c>
      <c r="N119" s="38">
        <f t="shared" si="30"/>
        <v>0</v>
      </c>
      <c r="O119" s="88" t="s">
        <v>29</v>
      </c>
    </row>
    <row r="120" spans="3:15" x14ac:dyDescent="0.2">
      <c r="C120" s="92"/>
      <c r="F120" s="9">
        <v>5112</v>
      </c>
      <c r="G120" s="38">
        <f>G67</f>
        <v>0</v>
      </c>
      <c r="H120" s="38">
        <f t="shared" ref="H120:L120" si="31">H67</f>
        <v>0</v>
      </c>
      <c r="I120" s="38">
        <f t="shared" si="31"/>
        <v>0</v>
      </c>
      <c r="J120" s="38">
        <f t="shared" si="31"/>
        <v>0</v>
      </c>
      <c r="K120" s="38">
        <f t="shared" si="31"/>
        <v>0</v>
      </c>
      <c r="L120" s="38">
        <f t="shared" si="31"/>
        <v>0</v>
      </c>
      <c r="M120" s="38">
        <f t="shared" ref="M120:N120" si="32">M67</f>
        <v>0</v>
      </c>
      <c r="N120" s="38">
        <f t="shared" si="32"/>
        <v>0</v>
      </c>
      <c r="O120" s="88" t="s">
        <v>29</v>
      </c>
    </row>
    <row r="121" spans="3:15" x14ac:dyDescent="0.2">
      <c r="C121" s="92"/>
      <c r="E121" s="102" t="s">
        <v>194</v>
      </c>
      <c r="F121" s="13" t="s">
        <v>82</v>
      </c>
      <c r="G121" s="66">
        <f>'Benchmarking Calculations'!F87</f>
        <v>0</v>
      </c>
      <c r="H121" s="66">
        <f>H47+H48+H67</f>
        <v>0</v>
      </c>
      <c r="I121" s="66">
        <f t="shared" ref="I121:L121" si="33">I47+I48+I67</f>
        <v>0</v>
      </c>
      <c r="J121" s="66">
        <f t="shared" si="33"/>
        <v>0</v>
      </c>
      <c r="K121" s="66">
        <f t="shared" si="33"/>
        <v>0</v>
      </c>
      <c r="L121" s="66">
        <f t="shared" si="33"/>
        <v>0</v>
      </c>
      <c r="M121" s="66">
        <f t="shared" ref="M121:N121" si="34">M47+M48+M67</f>
        <v>0</v>
      </c>
      <c r="N121" s="66">
        <f t="shared" si="34"/>
        <v>0</v>
      </c>
      <c r="O121" s="103" t="s">
        <v>29</v>
      </c>
    </row>
    <row r="122" spans="3:15" x14ac:dyDescent="0.2">
      <c r="C122" s="92"/>
      <c r="E122" s="102" t="s">
        <v>195</v>
      </c>
      <c r="F122" s="13" t="s">
        <v>83</v>
      </c>
      <c r="G122" s="66">
        <f>'Benchmarking Calculations'!F88</f>
        <v>0</v>
      </c>
      <c r="H122" s="104"/>
      <c r="I122" s="104"/>
      <c r="J122" s="104"/>
      <c r="K122" s="104"/>
      <c r="L122" s="104"/>
      <c r="M122" s="104"/>
      <c r="N122" s="104"/>
      <c r="O122" s="103" t="s">
        <v>167</v>
      </c>
    </row>
    <row r="123" spans="3:15" ht="13.5" thickBot="1" x14ac:dyDescent="0.25">
      <c r="C123" s="93"/>
      <c r="D123" s="51"/>
      <c r="E123" s="51"/>
      <c r="F123" s="94"/>
      <c r="G123" s="90"/>
      <c r="H123" s="95"/>
      <c r="I123" s="96"/>
      <c r="J123" s="51"/>
      <c r="K123" s="51"/>
      <c r="L123" s="51"/>
      <c r="M123" s="51"/>
      <c r="N123" s="51"/>
      <c r="O123" s="91"/>
    </row>
  </sheetData>
  <mergeCells count="7">
    <mergeCell ref="H1:I1"/>
    <mergeCell ref="H34:M34"/>
    <mergeCell ref="C2:O2"/>
    <mergeCell ref="C3:O3"/>
    <mergeCell ref="H8:M8"/>
    <mergeCell ref="H19:M19"/>
    <mergeCell ref="K5:N5"/>
  </mergeCell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00000000-0002-0000-0000-000000000000}">
          <x14:formula1>
            <xm:f>'Benchmarking Calculations'!#REF!</xm:f>
          </x14:formula1>
          <xm:sqref>F5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55"/>
  <sheetViews>
    <sheetView topLeftCell="A9" workbookViewId="0">
      <selection activeCell="K32" sqref="K32"/>
    </sheetView>
  </sheetViews>
  <sheetFormatPr defaultColWidth="9.140625" defaultRowHeight="12.75" x14ac:dyDescent="0.2"/>
  <cols>
    <col min="1" max="1" width="35.42578125" style="153" bestFit="1" customWidth="1"/>
    <col min="2" max="5" width="16" style="153" bestFit="1" customWidth="1"/>
    <col min="6" max="7" width="12.7109375" style="153" customWidth="1"/>
    <col min="8" max="16384" width="9.140625" style="153"/>
  </cols>
  <sheetData>
    <row r="1" spans="1:5" ht="15.75" x14ac:dyDescent="0.25">
      <c r="A1" s="151" t="s">
        <v>205</v>
      </c>
      <c r="B1" s="152" t="s">
        <v>218</v>
      </c>
    </row>
    <row r="3" spans="1:5" x14ac:dyDescent="0.2">
      <c r="A3" s="305" t="s">
        <v>234</v>
      </c>
      <c r="B3" s="305"/>
      <c r="C3" s="305"/>
      <c r="D3" s="305"/>
      <c r="E3" s="305"/>
    </row>
    <row r="4" spans="1:5" x14ac:dyDescent="0.2">
      <c r="A4" s="154" t="s">
        <v>225</v>
      </c>
      <c r="B4" s="154">
        <v>2023</v>
      </c>
      <c r="C4" s="154">
        <v>2024</v>
      </c>
      <c r="D4" s="154">
        <v>2025</v>
      </c>
      <c r="E4" s="154">
        <v>2026</v>
      </c>
    </row>
    <row r="5" spans="1:5" x14ac:dyDescent="0.2">
      <c r="A5" s="155" t="s">
        <v>227</v>
      </c>
      <c r="B5" s="156">
        <v>520495249</v>
      </c>
      <c r="C5" s="156">
        <v>538122226</v>
      </c>
      <c r="D5" s="195">
        <v>538512046.73454988</v>
      </c>
      <c r="E5" s="195">
        <v>550433962.68180633</v>
      </c>
    </row>
    <row r="6" spans="1:5" x14ac:dyDescent="0.2">
      <c r="A6" s="155" t="s">
        <v>228</v>
      </c>
      <c r="B6" s="156">
        <v>169521839</v>
      </c>
      <c r="C6" s="156">
        <v>168945809</v>
      </c>
      <c r="D6" s="195">
        <v>168867916.98694006</v>
      </c>
      <c r="E6" s="195">
        <v>173076729.54090983</v>
      </c>
    </row>
    <row r="7" spans="1:5" x14ac:dyDescent="0.2">
      <c r="A7" s="155" t="s">
        <v>229</v>
      </c>
      <c r="B7" s="156">
        <v>785675948</v>
      </c>
      <c r="C7" s="156">
        <v>795644347</v>
      </c>
      <c r="D7" s="195">
        <v>781206943.07033396</v>
      </c>
      <c r="E7" s="195">
        <v>753189947.30750668</v>
      </c>
    </row>
    <row r="8" spans="1:5" x14ac:dyDescent="0.2">
      <c r="A8" s="154" t="s">
        <v>226</v>
      </c>
      <c r="B8" s="157">
        <f>SUM(B5:B7)</f>
        <v>1475693036</v>
      </c>
      <c r="C8" s="157">
        <f t="shared" ref="C8:E8" si="0">SUM(C5:C7)</f>
        <v>1502712382</v>
      </c>
      <c r="D8" s="157">
        <f t="shared" si="0"/>
        <v>1488586906.7918239</v>
      </c>
      <c r="E8" s="157">
        <f t="shared" si="0"/>
        <v>1476700639.5302229</v>
      </c>
    </row>
    <row r="10" spans="1:5" x14ac:dyDescent="0.2">
      <c r="A10" s="305" t="s">
        <v>203</v>
      </c>
      <c r="B10" s="305"/>
      <c r="C10" s="305"/>
    </row>
    <row r="11" spans="1:5" x14ac:dyDescent="0.2">
      <c r="A11" s="154" t="s">
        <v>204</v>
      </c>
      <c r="B11" s="154" t="s">
        <v>201</v>
      </c>
      <c r="C11" s="154" t="s">
        <v>202</v>
      </c>
    </row>
    <row r="12" spans="1:5" x14ac:dyDescent="0.2">
      <c r="A12" s="155">
        <v>2013</v>
      </c>
      <c r="B12" s="156">
        <v>66704</v>
      </c>
      <c r="C12" s="158"/>
      <c r="D12" s="153" t="s">
        <v>239</v>
      </c>
    </row>
    <row r="13" spans="1:5" x14ac:dyDescent="0.2">
      <c r="A13" s="155">
        <v>2014</v>
      </c>
      <c r="B13" s="156">
        <f>60095+5244+1027</f>
        <v>66366</v>
      </c>
      <c r="C13" s="158"/>
      <c r="D13" s="153" t="s">
        <v>237</v>
      </c>
    </row>
    <row r="14" spans="1:5" x14ac:dyDescent="0.2">
      <c r="A14" s="155">
        <v>2015</v>
      </c>
      <c r="B14" s="156">
        <f>60366+5259+1031</f>
        <v>66656</v>
      </c>
      <c r="C14" s="158"/>
      <c r="D14" s="153" t="s">
        <v>237</v>
      </c>
    </row>
    <row r="15" spans="1:5" x14ac:dyDescent="0.2">
      <c r="A15" s="155">
        <v>2016</v>
      </c>
      <c r="B15" s="156">
        <f>60468+5323+1033</f>
        <v>66824</v>
      </c>
      <c r="C15" s="158"/>
      <c r="D15" s="153" t="s">
        <v>237</v>
      </c>
    </row>
    <row r="16" spans="1:5" x14ac:dyDescent="0.2">
      <c r="A16" s="155">
        <v>2017</v>
      </c>
      <c r="B16" s="156">
        <v>67122</v>
      </c>
      <c r="C16" s="158"/>
      <c r="D16" s="153" t="s">
        <v>237</v>
      </c>
    </row>
    <row r="17" spans="1:7" x14ac:dyDescent="0.2">
      <c r="A17" s="155">
        <f t="shared" ref="A17:A25" si="1">+A16+1</f>
        <v>2018</v>
      </c>
      <c r="B17" s="156">
        <f>61252+5703+985</f>
        <v>67940</v>
      </c>
      <c r="C17" s="158"/>
      <c r="D17" s="153" t="s">
        <v>237</v>
      </c>
    </row>
    <row r="18" spans="1:7" x14ac:dyDescent="0.2">
      <c r="A18" s="155">
        <f t="shared" si="1"/>
        <v>2019</v>
      </c>
      <c r="B18" s="156">
        <f>61502+5681+1022</f>
        <v>68205</v>
      </c>
      <c r="C18" s="158"/>
      <c r="D18" s="153" t="s">
        <v>238</v>
      </c>
    </row>
    <row r="19" spans="1:7" x14ac:dyDescent="0.2">
      <c r="A19" s="155">
        <f t="shared" si="1"/>
        <v>2020</v>
      </c>
      <c r="B19" s="156">
        <f>61803+5776+989</f>
        <v>68568</v>
      </c>
      <c r="C19" s="158"/>
      <c r="D19" s="153" t="s">
        <v>238</v>
      </c>
    </row>
    <row r="20" spans="1:7" x14ac:dyDescent="0.2">
      <c r="A20" s="155">
        <f t="shared" si="1"/>
        <v>2021</v>
      </c>
      <c r="B20" s="156">
        <f>61915+5842+985</f>
        <v>68742</v>
      </c>
      <c r="C20" s="158"/>
      <c r="D20" s="153" t="s">
        <v>238</v>
      </c>
    </row>
    <row r="21" spans="1:7" x14ac:dyDescent="0.2">
      <c r="A21" s="155">
        <f t="shared" si="1"/>
        <v>2022</v>
      </c>
      <c r="B21" s="156">
        <f>62027+5909+943</f>
        <v>68879</v>
      </c>
      <c r="C21" s="158"/>
      <c r="D21" s="153" t="s">
        <v>238</v>
      </c>
    </row>
    <row r="22" spans="1:7" x14ac:dyDescent="0.2">
      <c r="A22" s="155">
        <f t="shared" si="1"/>
        <v>2023</v>
      </c>
      <c r="B22" s="156">
        <v>69171</v>
      </c>
      <c r="C22" s="159">
        <f>+B22/B12-1</f>
        <v>3.698428879827298E-2</v>
      </c>
      <c r="D22" s="153" t="s">
        <v>238</v>
      </c>
    </row>
    <row r="23" spans="1:7" x14ac:dyDescent="0.2">
      <c r="A23" s="155">
        <f t="shared" si="1"/>
        <v>2024</v>
      </c>
      <c r="B23" s="156">
        <v>69561</v>
      </c>
      <c r="C23" s="159">
        <f>+B23/B13-1</f>
        <v>4.8142120965554591E-2</v>
      </c>
      <c r="D23" s="153" t="s">
        <v>238</v>
      </c>
    </row>
    <row r="24" spans="1:7" x14ac:dyDescent="0.2">
      <c r="A24" s="155">
        <f t="shared" si="1"/>
        <v>2025</v>
      </c>
      <c r="B24" s="195">
        <v>69683.0070898103</v>
      </c>
      <c r="C24" s="159">
        <f>+B24/B14-1</f>
        <v>4.5412372326726791E-2</v>
      </c>
    </row>
    <row r="25" spans="1:7" x14ac:dyDescent="0.2">
      <c r="A25" s="155">
        <f t="shared" si="1"/>
        <v>2026</v>
      </c>
      <c r="B25" s="195">
        <v>70259.798474515774</v>
      </c>
      <c r="C25" s="159">
        <f>+B25/B15-1</f>
        <v>5.1415636216266325E-2</v>
      </c>
    </row>
    <row r="26" spans="1:7" x14ac:dyDescent="0.2">
      <c r="A26" s="186"/>
      <c r="B26" s="187"/>
      <c r="C26" s="188"/>
    </row>
    <row r="28" spans="1:7" x14ac:dyDescent="0.2">
      <c r="B28" s="138"/>
      <c r="D28" s="138"/>
      <c r="E28" s="138"/>
      <c r="F28" s="138"/>
      <c r="G28" s="138"/>
    </row>
    <row r="29" spans="1:7" ht="38.25" x14ac:dyDescent="0.2">
      <c r="A29" s="160" t="s">
        <v>206</v>
      </c>
      <c r="B29" s="161">
        <v>2026</v>
      </c>
      <c r="C29" s="161">
        <v>2025</v>
      </c>
      <c r="D29" s="161">
        <v>2024</v>
      </c>
      <c r="E29" s="162">
        <v>2023</v>
      </c>
      <c r="F29" s="162" t="s">
        <v>240</v>
      </c>
      <c r="G29" s="162" t="s">
        <v>241</v>
      </c>
    </row>
    <row r="30" spans="1:7" x14ac:dyDescent="0.2">
      <c r="A30" s="163" t="s">
        <v>207</v>
      </c>
      <c r="B30" s="164">
        <f>(1+(+$C$34/$D$34-1)/4)*C34</f>
        <v>129.69831782776527</v>
      </c>
      <c r="C30" s="165">
        <v>127.2</v>
      </c>
      <c r="D30" s="165">
        <v>122.8</v>
      </c>
      <c r="E30" s="165">
        <v>118.7</v>
      </c>
      <c r="F30" s="166">
        <v>119.1</v>
      </c>
      <c r="G30" s="167">
        <v>123.6</v>
      </c>
    </row>
    <row r="31" spans="1:7" x14ac:dyDescent="0.2">
      <c r="A31" s="163" t="s">
        <v>208</v>
      </c>
      <c r="B31" s="164">
        <f>(1+(+$C$34/$D$34-1)/4)*B30</f>
        <v>130.75819317374439</v>
      </c>
      <c r="C31" s="164">
        <f>(1+(+$D$34/$F$34-1)/4)*C30</f>
        <v>128.15985114740542</v>
      </c>
      <c r="D31" s="165">
        <v>124.3</v>
      </c>
      <c r="E31" s="165">
        <v>120.1</v>
      </c>
      <c r="F31" s="166">
        <v>120.4</v>
      </c>
      <c r="G31" s="167">
        <v>125.3</v>
      </c>
    </row>
    <row r="32" spans="1:7" x14ac:dyDescent="0.2">
      <c r="A32" s="163" t="s">
        <v>209</v>
      </c>
      <c r="B32" s="164">
        <f>(1+(+$C$34/$D$34-1)/4)*B31</f>
        <v>131.82672966327439</v>
      </c>
      <c r="C32" s="164">
        <f>(1+(+$D$34/$F$34-1)/4)*C31</f>
        <v>129.12694533117227</v>
      </c>
      <c r="D32" s="165">
        <v>125.2</v>
      </c>
      <c r="E32" s="165">
        <v>121.1</v>
      </c>
      <c r="F32" s="166">
        <v>121.4</v>
      </c>
      <c r="G32" s="167">
        <v>126.2</v>
      </c>
    </row>
    <row r="33" spans="1:7" x14ac:dyDescent="0.2">
      <c r="A33" s="163" t="s">
        <v>210</v>
      </c>
      <c r="B33" s="164">
        <f>(1+(+$C$34/$D$34-1)/4)*B32</f>
        <v>132.90399807393104</v>
      </c>
      <c r="C33" s="164">
        <f>(1+(+$D$34/$F$34-1)/4)*C32</f>
        <v>130.10133720724997</v>
      </c>
      <c r="D33" s="165">
        <v>126</v>
      </c>
      <c r="E33" s="165">
        <v>122.5</v>
      </c>
      <c r="F33" s="165">
        <v>122.8</v>
      </c>
      <c r="G33" s="165">
        <v>127.5</v>
      </c>
    </row>
    <row r="34" spans="1:7" x14ac:dyDescent="0.2">
      <c r="A34" s="168" t="s">
        <v>211</v>
      </c>
      <c r="B34" s="169">
        <f>AVERAGE(B30:B33)</f>
        <v>131.29680968467875</v>
      </c>
      <c r="C34" s="169">
        <f>AVERAGE(C30:C33)</f>
        <v>128.64703342145691</v>
      </c>
      <c r="D34" s="169">
        <f>AVERAGE(D30:D33)</f>
        <v>124.575</v>
      </c>
      <c r="E34" s="169">
        <f t="shared" ref="E34" si="2">AVERAGE(E30:E33)</f>
        <v>120.6</v>
      </c>
      <c r="F34" s="169">
        <f>AVERAGE(F30:F33)</f>
        <v>120.925</v>
      </c>
      <c r="G34" s="169">
        <f>AVERAGE(G30:G33)</f>
        <v>125.64999999999999</v>
      </c>
    </row>
    <row r="35" spans="1:7" x14ac:dyDescent="0.2">
      <c r="A35" s="170" t="s">
        <v>202</v>
      </c>
      <c r="B35" s="171">
        <f>LN(B34/C34)</f>
        <v>2.0388003940537493E-2</v>
      </c>
      <c r="C35" s="171">
        <f>LN(C34/D34)</f>
        <v>3.2164534997539324E-2</v>
      </c>
      <c r="D35" s="171">
        <f>LN(D34/F34)</f>
        <v>2.9737425458421399E-2</v>
      </c>
      <c r="E35" s="171">
        <f>E34/G34-1</f>
        <v>-4.0191006764822901E-2</v>
      </c>
      <c r="F35" s="140">
        <f>+F34/G34-1</f>
        <v>-3.7604456824512522E-2</v>
      </c>
      <c r="G35" s="139"/>
    </row>
    <row r="36" spans="1:7" ht="15" x14ac:dyDescent="0.25">
      <c r="A36" s="190" t="s">
        <v>260</v>
      </c>
    </row>
    <row r="38" spans="1:7" x14ac:dyDescent="0.2">
      <c r="A38" s="173" t="s">
        <v>161</v>
      </c>
      <c r="B38" s="161">
        <v>2026</v>
      </c>
      <c r="C38" s="161">
        <v>2025</v>
      </c>
      <c r="D38" s="161">
        <v>2024</v>
      </c>
      <c r="E38" s="162">
        <v>2023</v>
      </c>
      <c r="F38" s="162">
        <v>2022</v>
      </c>
    </row>
    <row r="39" spans="1:7" x14ac:dyDescent="0.2">
      <c r="A39" s="174" t="s">
        <v>213</v>
      </c>
      <c r="B39" s="192">
        <f>+C39/D39*C39</f>
        <v>1379.2116886545209</v>
      </c>
      <c r="C39" s="192">
        <f>+D39/E39*D39</f>
        <v>1318.5414297687312</v>
      </c>
      <c r="D39" s="175">
        <v>1260.54</v>
      </c>
      <c r="E39" s="175">
        <v>1205.0899999999999</v>
      </c>
      <c r="F39" s="175">
        <v>1165.33</v>
      </c>
    </row>
    <row r="40" spans="1:7" x14ac:dyDescent="0.2">
      <c r="A40" s="176" t="s">
        <v>202</v>
      </c>
      <c r="B40" s="171">
        <f>LN(B39/C39)</f>
        <v>4.4985947631224599E-2</v>
      </c>
      <c r="C40" s="171">
        <f>LN(C39/D39)</f>
        <v>4.4985947631224599E-2</v>
      </c>
      <c r="D40" s="171">
        <f>LN(D39/E39)</f>
        <v>4.4985947631224599E-2</v>
      </c>
      <c r="E40" s="177"/>
      <c r="F40" s="177"/>
    </row>
    <row r="41" spans="1:7" ht="14.25" x14ac:dyDescent="0.2">
      <c r="A41" s="172" t="s">
        <v>242</v>
      </c>
    </row>
    <row r="43" spans="1:7" ht="15" x14ac:dyDescent="0.25">
      <c r="A43" s="178" t="s">
        <v>480</v>
      </c>
      <c r="B43" s="179">
        <v>2023</v>
      </c>
      <c r="C43" s="179">
        <v>2024</v>
      </c>
      <c r="D43" s="179">
        <v>2025</v>
      </c>
      <c r="E43" s="179">
        <v>2026</v>
      </c>
    </row>
    <row r="44" spans="1:7" x14ac:dyDescent="0.2">
      <c r="A44" s="174" t="s">
        <v>243</v>
      </c>
      <c r="B44" s="180">
        <v>4968442.2059999993</v>
      </c>
      <c r="C44" s="180">
        <v>5043595.2100000009</v>
      </c>
      <c r="D44" s="299">
        <v>5431039.4486516034</v>
      </c>
      <c r="E44" s="299">
        <v>4976808.7006754698</v>
      </c>
    </row>
    <row r="45" spans="1:7" x14ac:dyDescent="0.2">
      <c r="A45" s="174" t="s">
        <v>244</v>
      </c>
      <c r="B45" s="180">
        <v>6939651.3399999999</v>
      </c>
      <c r="C45" s="180">
        <v>6298065.2999999998</v>
      </c>
      <c r="D45" s="299">
        <v>7368773.8587289145</v>
      </c>
      <c r="E45" s="299">
        <v>6356824.2690440984</v>
      </c>
    </row>
    <row r="46" spans="1:7" x14ac:dyDescent="0.2">
      <c r="A46" s="174" t="s">
        <v>245</v>
      </c>
      <c r="B46" s="180">
        <v>2602533.3199999998</v>
      </c>
      <c r="C46" s="180">
        <v>2664735.37</v>
      </c>
      <c r="D46" s="299">
        <v>3195522.2252876675</v>
      </c>
      <c r="E46" s="299">
        <v>3049904.0321541666</v>
      </c>
    </row>
    <row r="47" spans="1:7" x14ac:dyDescent="0.2">
      <c r="A47" s="174" t="s">
        <v>219</v>
      </c>
      <c r="B47" s="180">
        <v>14392</v>
      </c>
      <c r="C47" s="180">
        <v>23910.94</v>
      </c>
      <c r="D47" s="299">
        <v>21000</v>
      </c>
      <c r="E47" s="299">
        <v>21300</v>
      </c>
    </row>
    <row r="48" spans="1:7" x14ac:dyDescent="0.2">
      <c r="A48" s="174" t="s">
        <v>246</v>
      </c>
      <c r="B48" s="180">
        <v>8532574.6766000018</v>
      </c>
      <c r="C48" s="180">
        <v>9389532.129999999</v>
      </c>
      <c r="D48" s="299">
        <v>10802576.599029424</v>
      </c>
      <c r="E48" s="299">
        <v>11552477.136114173</v>
      </c>
    </row>
    <row r="49" spans="1:5" x14ac:dyDescent="0.2">
      <c r="A49" s="174" t="s">
        <v>247</v>
      </c>
      <c r="B49" s="180">
        <v>29545.759999999998</v>
      </c>
      <c r="C49" s="180">
        <v>61419.54</v>
      </c>
      <c r="D49" s="180"/>
      <c r="E49" s="180"/>
    </row>
    <row r="50" spans="1:5" x14ac:dyDescent="0.2">
      <c r="A50" s="174" t="s">
        <v>248</v>
      </c>
      <c r="B50" s="180">
        <v>0</v>
      </c>
      <c r="C50" s="180">
        <v>0</v>
      </c>
      <c r="D50" s="180"/>
      <c r="E50" s="180"/>
    </row>
    <row r="51" spans="1:5" ht="15" x14ac:dyDescent="0.25">
      <c r="A51" s="181" t="s">
        <v>220</v>
      </c>
      <c r="B51" s="182">
        <f>SUM(B44:B50)</f>
        <v>23087139.302600004</v>
      </c>
      <c r="C51" s="182">
        <f t="shared" ref="C51:E51" si="3">SUM(C44:C50)</f>
        <v>23481258.490000002</v>
      </c>
      <c r="D51" s="182">
        <f t="shared" si="3"/>
        <v>26818912.13169761</v>
      </c>
      <c r="E51" s="182">
        <f t="shared" si="3"/>
        <v>25957314.137987908</v>
      </c>
    </row>
    <row r="52" spans="1:5" ht="15" x14ac:dyDescent="0.25">
      <c r="A52" s="181" t="s">
        <v>221</v>
      </c>
      <c r="B52" s="182">
        <v>23087139.302600004</v>
      </c>
      <c r="C52" s="182">
        <v>23481258.490000002</v>
      </c>
      <c r="D52" s="182"/>
      <c r="E52" s="182"/>
    </row>
    <row r="53" spans="1:5" x14ac:dyDescent="0.2">
      <c r="A53" s="183" t="s">
        <v>222</v>
      </c>
      <c r="B53" s="183">
        <f>B51-B52</f>
        <v>0</v>
      </c>
      <c r="C53" s="183">
        <f>C51-C52</f>
        <v>0</v>
      </c>
      <c r="D53" s="184" t="s">
        <v>223</v>
      </c>
      <c r="E53" s="184" t="s">
        <v>223</v>
      </c>
    </row>
    <row r="55" spans="1:5" x14ac:dyDescent="0.2">
      <c r="A55" s="153" t="s">
        <v>481</v>
      </c>
      <c r="B55" s="191"/>
    </row>
  </sheetData>
  <mergeCells count="2">
    <mergeCell ref="A10:C10"/>
    <mergeCell ref="A3:E3"/>
  </mergeCells>
  <pageMargins left="0.7" right="0.7" top="0.75" bottom="0.75" header="0.3" footer="0.3"/>
  <pageSetup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278"/>
  <sheetViews>
    <sheetView zoomScale="98" zoomScaleNormal="98" workbookViewId="0">
      <pane ySplit="5" topLeftCell="A249" activePane="bottomLeft" state="frozen"/>
      <selection activeCell="G33" sqref="G33"/>
      <selection pane="bottomLeft" activeCell="P116" sqref="P116"/>
    </sheetView>
  </sheetViews>
  <sheetFormatPr defaultColWidth="9.140625" defaultRowHeight="12.75" outlineLevelRow="1" x14ac:dyDescent="0.2"/>
  <cols>
    <col min="1" max="1" width="6.5703125" customWidth="1"/>
    <col min="2" max="2" width="11.85546875" customWidth="1"/>
    <col min="3" max="3" width="17.28515625" customWidth="1"/>
    <col min="4" max="4" width="7" customWidth="1"/>
    <col min="5" max="5" width="71.28515625" style="2" bestFit="1" customWidth="1"/>
    <col min="6" max="6" width="17.42578125" customWidth="1"/>
    <col min="7" max="9" width="16" customWidth="1"/>
    <col min="10" max="10" width="16" hidden="1" customWidth="1"/>
    <col min="11" max="11" width="16.28515625" hidden="1" customWidth="1"/>
    <col min="12" max="13" width="16.7109375" hidden="1" customWidth="1"/>
    <col min="14" max="14" width="9.140625" customWidth="1"/>
  </cols>
  <sheetData>
    <row r="1" spans="1:13" ht="23.25" x14ac:dyDescent="0.35">
      <c r="A1" s="307" t="s">
        <v>0</v>
      </c>
      <c r="B1" s="307"/>
      <c r="C1" s="307"/>
      <c r="D1" s="307"/>
      <c r="E1" s="307"/>
      <c r="F1" s="307"/>
      <c r="G1" s="307"/>
      <c r="H1" s="307"/>
      <c r="I1" s="307"/>
      <c r="J1" s="307"/>
    </row>
    <row r="2" spans="1:13" ht="20.25" thickBot="1" x14ac:dyDescent="0.4">
      <c r="A2" s="1"/>
      <c r="B2" s="1"/>
    </row>
    <row r="3" spans="1:13" s="105" customFormat="1" ht="75.75" customHeight="1" thickBot="1" x14ac:dyDescent="0.25">
      <c r="B3" s="308" t="s">
        <v>1</v>
      </c>
      <c r="C3" s="308"/>
      <c r="D3" s="124"/>
      <c r="E3" s="63" t="str">
        <f>'Model Inputs'!F5</f>
        <v>Burlington Hydro Inc.</v>
      </c>
      <c r="F3" s="125"/>
    </row>
    <row r="4" spans="1:13" s="130" customFormat="1" ht="101.25" customHeight="1" x14ac:dyDescent="0.25">
      <c r="E4" s="131"/>
      <c r="F4" s="185"/>
      <c r="G4" s="193" t="s">
        <v>258</v>
      </c>
      <c r="H4" s="309" t="s">
        <v>2</v>
      </c>
      <c r="I4" s="310"/>
      <c r="J4" s="194"/>
      <c r="K4" s="194"/>
      <c r="L4" s="194"/>
      <c r="M4" s="194"/>
    </row>
    <row r="5" spans="1:13" ht="38.25" x14ac:dyDescent="0.2">
      <c r="B5" s="4" t="s">
        <v>3</v>
      </c>
      <c r="D5" t="s">
        <v>4</v>
      </c>
      <c r="E5" s="2" t="s">
        <v>5</v>
      </c>
      <c r="F5" s="5">
        <v>2023</v>
      </c>
      <c r="G5" s="133">
        <f>F5+1</f>
        <v>2024</v>
      </c>
      <c r="H5" s="133">
        <f t="shared" ref="H5:M5" si="0">G5+1</f>
        <v>2025</v>
      </c>
      <c r="I5" s="133">
        <f t="shared" si="0"/>
        <v>2026</v>
      </c>
      <c r="J5" s="133">
        <f t="shared" si="0"/>
        <v>2027</v>
      </c>
      <c r="K5" s="133">
        <f t="shared" si="0"/>
        <v>2028</v>
      </c>
      <c r="L5" s="133">
        <f t="shared" si="0"/>
        <v>2029</v>
      </c>
      <c r="M5" s="133">
        <f t="shared" si="0"/>
        <v>2030</v>
      </c>
    </row>
    <row r="6" spans="1:13" x14ac:dyDescent="0.2">
      <c r="B6" s="4"/>
      <c r="F6" s="5"/>
      <c r="G6" s="5"/>
      <c r="H6" s="5"/>
      <c r="I6" s="5"/>
      <c r="J6" s="5"/>
    </row>
    <row r="7" spans="1:13" ht="13.5" thickBot="1" x14ac:dyDescent="0.25">
      <c r="A7" s="306" t="s">
        <v>6</v>
      </c>
      <c r="B7" s="306"/>
      <c r="C7" s="306"/>
      <c r="D7" s="306"/>
      <c r="E7" s="306"/>
      <c r="F7" s="306"/>
      <c r="G7" s="306"/>
      <c r="H7" s="306"/>
      <c r="I7" s="306"/>
      <c r="J7" s="306"/>
      <c r="K7" s="306"/>
      <c r="L7" s="80"/>
      <c r="M7" s="80"/>
    </row>
    <row r="8" spans="1:13" ht="25.5" customHeight="1" thickTop="1" x14ac:dyDescent="0.2">
      <c r="A8" s="7"/>
    </row>
    <row r="9" spans="1:13" x14ac:dyDescent="0.2">
      <c r="A9" s="7"/>
      <c r="B9" s="2">
        <v>1</v>
      </c>
      <c r="C9" s="8" t="s">
        <v>7</v>
      </c>
      <c r="D9" s="8"/>
    </row>
    <row r="10" spans="1:13" outlineLevel="1" x14ac:dyDescent="0.2">
      <c r="A10" s="7"/>
      <c r="B10" s="2">
        <v>2</v>
      </c>
      <c r="C10" s="9">
        <v>5005</v>
      </c>
      <c r="D10" s="123">
        <v>2</v>
      </c>
      <c r="E10" s="9" t="s">
        <v>8</v>
      </c>
      <c r="F10" s="64">
        <v>0</v>
      </c>
      <c r="G10" s="60"/>
      <c r="H10" s="60"/>
      <c r="I10" s="60"/>
      <c r="J10" s="60"/>
      <c r="K10" s="60"/>
      <c r="L10" s="60"/>
      <c r="M10" s="60"/>
    </row>
    <row r="11" spans="1:13" outlineLevel="1" x14ac:dyDescent="0.2">
      <c r="A11" s="7"/>
      <c r="B11" s="2">
        <v>3</v>
      </c>
      <c r="C11" s="9">
        <v>5010</v>
      </c>
      <c r="D11" s="123">
        <v>3</v>
      </c>
      <c r="E11" s="9" t="s">
        <v>9</v>
      </c>
      <c r="F11" s="64">
        <v>1546336.446</v>
      </c>
      <c r="G11" s="11"/>
      <c r="H11" s="11"/>
      <c r="I11" s="11"/>
      <c r="J11" s="11"/>
      <c r="K11" s="11"/>
      <c r="L11" s="11"/>
      <c r="M11" s="11"/>
    </row>
    <row r="12" spans="1:13" outlineLevel="1" x14ac:dyDescent="0.2">
      <c r="A12" s="7"/>
      <c r="B12" s="2">
        <v>4</v>
      </c>
      <c r="C12" s="9">
        <v>5012</v>
      </c>
      <c r="D12" s="123">
        <v>4</v>
      </c>
      <c r="E12" s="9" t="s">
        <v>10</v>
      </c>
      <c r="F12" s="64">
        <v>113803.47</v>
      </c>
      <c r="G12" s="11"/>
      <c r="H12" s="11"/>
      <c r="I12" s="11"/>
      <c r="J12" s="11"/>
      <c r="K12" s="11"/>
      <c r="L12" s="11"/>
      <c r="M12" s="11"/>
    </row>
    <row r="13" spans="1:13" outlineLevel="1" x14ac:dyDescent="0.2">
      <c r="A13" s="7"/>
      <c r="B13" s="2">
        <v>5</v>
      </c>
      <c r="C13" s="9">
        <v>5014</v>
      </c>
      <c r="D13" s="123">
        <v>5</v>
      </c>
      <c r="E13" s="9" t="s">
        <v>11</v>
      </c>
      <c r="F13" s="64">
        <v>0</v>
      </c>
      <c r="G13" s="11"/>
      <c r="H13" s="60"/>
      <c r="I13" s="60"/>
      <c r="J13" s="60"/>
      <c r="K13" s="60"/>
      <c r="L13" s="60"/>
      <c r="M13" s="60"/>
    </row>
    <row r="14" spans="1:13" outlineLevel="1" x14ac:dyDescent="0.2">
      <c r="A14" s="7"/>
      <c r="B14" s="2">
        <v>6</v>
      </c>
      <c r="C14" s="9">
        <v>5015</v>
      </c>
      <c r="D14" s="123">
        <v>6</v>
      </c>
      <c r="E14" s="9" t="s">
        <v>12</v>
      </c>
      <c r="F14" s="64">
        <v>0</v>
      </c>
      <c r="G14" s="11"/>
      <c r="H14" s="60"/>
      <c r="I14" s="60"/>
      <c r="J14" s="60"/>
      <c r="K14" s="60"/>
      <c r="L14" s="60"/>
      <c r="M14" s="60"/>
    </row>
    <row r="15" spans="1:13" ht="19.5" outlineLevel="1" x14ac:dyDescent="0.35">
      <c r="A15" s="7"/>
      <c r="B15" s="2">
        <v>7</v>
      </c>
      <c r="C15" s="9">
        <v>5016</v>
      </c>
      <c r="D15" s="123">
        <v>7</v>
      </c>
      <c r="E15" s="9" t="s">
        <v>13</v>
      </c>
      <c r="F15" s="64">
        <v>296060.95</v>
      </c>
      <c r="G15" s="11"/>
      <c r="H15" s="61"/>
      <c r="I15" s="60"/>
      <c r="J15" s="60"/>
      <c r="K15" s="60"/>
      <c r="L15" s="60"/>
      <c r="M15" s="60"/>
    </row>
    <row r="16" spans="1:13" outlineLevel="1" x14ac:dyDescent="0.2">
      <c r="A16" s="7"/>
      <c r="B16" s="2">
        <v>8</v>
      </c>
      <c r="C16" s="9">
        <v>5017</v>
      </c>
      <c r="D16" s="123">
        <v>8</v>
      </c>
      <c r="E16" s="9" t="s">
        <v>14</v>
      </c>
      <c r="F16" s="64">
        <v>601216.86</v>
      </c>
      <c r="G16" s="11"/>
      <c r="H16" s="60"/>
      <c r="I16" s="60"/>
      <c r="J16" s="60"/>
      <c r="K16" s="60"/>
      <c r="L16" s="60"/>
      <c r="M16" s="60"/>
    </row>
    <row r="17" spans="1:15" outlineLevel="1" x14ac:dyDescent="0.2">
      <c r="A17" s="7"/>
      <c r="B17" s="2">
        <v>9</v>
      </c>
      <c r="C17" s="9">
        <v>5020</v>
      </c>
      <c r="D17" s="123">
        <v>9</v>
      </c>
      <c r="E17" s="9" t="s">
        <v>15</v>
      </c>
      <c r="F17" s="64">
        <v>341868.1</v>
      </c>
      <c r="G17" s="11"/>
      <c r="H17" s="60"/>
      <c r="I17" s="60"/>
      <c r="J17" s="60"/>
      <c r="K17" s="60"/>
      <c r="L17" s="60"/>
      <c r="M17" s="60"/>
    </row>
    <row r="18" spans="1:15" outlineLevel="1" x14ac:dyDescent="0.2">
      <c r="A18" s="7"/>
      <c r="B18" s="2">
        <v>10</v>
      </c>
      <c r="C18" s="9">
        <v>5025</v>
      </c>
      <c r="D18" s="123">
        <v>10</v>
      </c>
      <c r="E18" s="9" t="s">
        <v>16</v>
      </c>
      <c r="F18" s="64">
        <v>588793.80000000005</v>
      </c>
      <c r="G18" s="11"/>
      <c r="H18" s="60"/>
      <c r="I18" s="60"/>
      <c r="J18" s="60"/>
      <c r="K18" s="60"/>
      <c r="L18" s="60"/>
      <c r="M18" s="60"/>
    </row>
    <row r="19" spans="1:15" outlineLevel="1" x14ac:dyDescent="0.2">
      <c r="A19" s="7"/>
      <c r="B19" s="2">
        <v>11</v>
      </c>
      <c r="C19" s="9">
        <v>5035</v>
      </c>
      <c r="D19" s="123">
        <v>11</v>
      </c>
      <c r="E19" s="9" t="s">
        <v>17</v>
      </c>
      <c r="F19" s="64">
        <v>16573.169999999998</v>
      </c>
      <c r="G19" s="11"/>
      <c r="H19" s="60"/>
      <c r="I19" s="60"/>
      <c r="J19" s="60"/>
      <c r="K19" s="60"/>
      <c r="L19" s="60"/>
      <c r="M19" s="60"/>
    </row>
    <row r="20" spans="1:15" outlineLevel="1" x14ac:dyDescent="0.2">
      <c r="A20" s="7"/>
      <c r="B20" s="2">
        <v>12</v>
      </c>
      <c r="C20" s="9">
        <v>5040</v>
      </c>
      <c r="D20" s="123">
        <v>12</v>
      </c>
      <c r="E20" s="9" t="s">
        <v>18</v>
      </c>
      <c r="F20" s="64">
        <v>52373.599999999999</v>
      </c>
      <c r="G20" s="11"/>
      <c r="H20" s="60"/>
      <c r="I20" s="60"/>
      <c r="J20" s="60"/>
      <c r="K20" s="60"/>
      <c r="L20" s="60"/>
      <c r="M20" s="60"/>
    </row>
    <row r="21" spans="1:15" ht="15.75" outlineLevel="1" x14ac:dyDescent="0.25">
      <c r="A21" s="7"/>
      <c r="B21" s="2">
        <v>13</v>
      </c>
      <c r="C21" s="9">
        <v>5045</v>
      </c>
      <c r="D21" s="123">
        <v>13</v>
      </c>
      <c r="E21" s="9" t="s">
        <v>19</v>
      </c>
      <c r="F21" s="64">
        <v>487089.5</v>
      </c>
      <c r="G21" s="11"/>
      <c r="H21" s="62"/>
      <c r="I21" s="60"/>
      <c r="J21" s="60"/>
      <c r="K21" s="60"/>
      <c r="L21" s="60"/>
      <c r="M21" s="60"/>
    </row>
    <row r="22" spans="1:15" outlineLevel="1" x14ac:dyDescent="0.2">
      <c r="A22" s="7"/>
      <c r="B22" s="2">
        <v>14</v>
      </c>
      <c r="C22" s="9">
        <v>5055</v>
      </c>
      <c r="D22" s="123">
        <v>14</v>
      </c>
      <c r="E22" s="9" t="s">
        <v>20</v>
      </c>
      <c r="F22" s="64">
        <v>8776.7800000000007</v>
      </c>
      <c r="G22" s="11"/>
      <c r="H22" s="60"/>
      <c r="I22" s="60"/>
      <c r="J22" s="60"/>
      <c r="K22" s="60"/>
      <c r="L22" s="60"/>
      <c r="M22" s="60"/>
    </row>
    <row r="23" spans="1:15" outlineLevel="1" x14ac:dyDescent="0.2">
      <c r="A23" s="7"/>
      <c r="B23" s="2">
        <v>15</v>
      </c>
      <c r="C23" s="9">
        <v>5065</v>
      </c>
      <c r="D23" s="123">
        <v>15</v>
      </c>
      <c r="E23" s="9" t="s">
        <v>21</v>
      </c>
      <c r="F23" s="64">
        <v>498354.56</v>
      </c>
      <c r="G23" s="11"/>
      <c r="H23" s="60"/>
      <c r="I23" s="60"/>
      <c r="J23" s="60"/>
      <c r="K23" s="60"/>
      <c r="L23" s="60"/>
      <c r="M23" s="60"/>
    </row>
    <row r="24" spans="1:15" outlineLevel="1" x14ac:dyDescent="0.2">
      <c r="A24" s="7"/>
      <c r="B24" s="2">
        <v>16</v>
      </c>
      <c r="C24" s="9">
        <v>5070</v>
      </c>
      <c r="D24" s="123">
        <v>16</v>
      </c>
      <c r="E24" s="9" t="s">
        <v>22</v>
      </c>
      <c r="F24" s="64">
        <v>308944.13</v>
      </c>
      <c r="G24" s="11"/>
      <c r="H24" s="11"/>
      <c r="I24" s="11"/>
      <c r="J24" s="11"/>
      <c r="K24" s="11"/>
      <c r="L24" s="11"/>
      <c r="M24" s="11"/>
      <c r="O24" s="17"/>
    </row>
    <row r="25" spans="1:15" outlineLevel="1" x14ac:dyDescent="0.2">
      <c r="A25" s="7"/>
      <c r="B25" s="2">
        <v>17</v>
      </c>
      <c r="C25" s="9">
        <v>5075</v>
      </c>
      <c r="D25" s="123">
        <v>17</v>
      </c>
      <c r="E25" s="9" t="s">
        <v>23</v>
      </c>
      <c r="F25" s="64">
        <v>108250.84</v>
      </c>
      <c r="G25" s="11"/>
      <c r="H25" s="11"/>
      <c r="I25" s="11"/>
      <c r="J25" s="11"/>
      <c r="K25" s="11"/>
      <c r="L25" s="11"/>
      <c r="M25" s="11"/>
    </row>
    <row r="26" spans="1:15" outlineLevel="1" x14ac:dyDescent="0.2">
      <c r="A26" s="7"/>
      <c r="B26" s="2">
        <v>18</v>
      </c>
      <c r="C26" s="9">
        <v>5085</v>
      </c>
      <c r="D26" s="123">
        <v>18</v>
      </c>
      <c r="E26" s="9" t="s">
        <v>24</v>
      </c>
      <c r="F26" s="64">
        <v>0</v>
      </c>
      <c r="G26" s="11"/>
      <c r="H26" s="11"/>
      <c r="I26" s="11"/>
      <c r="J26" s="11"/>
      <c r="K26" s="11"/>
      <c r="L26" s="11"/>
      <c r="M26" s="11"/>
    </row>
    <row r="27" spans="1:15" outlineLevel="1" x14ac:dyDescent="0.2">
      <c r="A27" s="7"/>
      <c r="B27" s="2">
        <v>19</v>
      </c>
      <c r="C27" s="9">
        <v>5090</v>
      </c>
      <c r="D27" s="123">
        <v>19</v>
      </c>
      <c r="E27" s="9" t="s">
        <v>25</v>
      </c>
      <c r="F27" s="64">
        <v>0</v>
      </c>
      <c r="G27" s="11"/>
      <c r="H27" s="11"/>
      <c r="I27" s="11"/>
      <c r="J27" s="11"/>
      <c r="K27" s="11"/>
      <c r="L27" s="11"/>
      <c r="M27" s="11"/>
    </row>
    <row r="28" spans="1:15" outlineLevel="1" x14ac:dyDescent="0.2">
      <c r="A28" s="7"/>
      <c r="B28" s="2">
        <v>20</v>
      </c>
      <c r="C28" s="9">
        <v>5095</v>
      </c>
      <c r="D28" s="123">
        <v>20</v>
      </c>
      <c r="E28" s="9" t="s">
        <v>26</v>
      </c>
      <c r="F28" s="64">
        <v>0</v>
      </c>
      <c r="G28" s="11"/>
      <c r="H28" s="11"/>
      <c r="I28" s="11"/>
      <c r="J28" s="11"/>
      <c r="K28" s="11"/>
      <c r="L28" s="11"/>
      <c r="M28" s="11"/>
    </row>
    <row r="29" spans="1:15" outlineLevel="1" x14ac:dyDescent="0.2">
      <c r="A29" s="7"/>
      <c r="B29" s="2">
        <v>21</v>
      </c>
      <c r="C29" s="9">
        <v>5096</v>
      </c>
      <c r="D29" s="123">
        <v>21</v>
      </c>
      <c r="E29" s="9" t="s">
        <v>27</v>
      </c>
      <c r="F29" s="64">
        <v>0</v>
      </c>
      <c r="G29" s="11"/>
      <c r="H29" s="11"/>
      <c r="I29" s="11"/>
      <c r="J29" s="11"/>
      <c r="K29" s="11"/>
      <c r="L29" s="11"/>
      <c r="M29" s="11"/>
    </row>
    <row r="30" spans="1:15" x14ac:dyDescent="0.2">
      <c r="A30" s="7"/>
      <c r="B30" s="2">
        <v>22</v>
      </c>
      <c r="C30" s="12"/>
      <c r="D30" s="123"/>
      <c r="E30" s="13" t="s">
        <v>28</v>
      </c>
      <c r="F30" s="189">
        <f>SUM(F10:F29)</f>
        <v>4968442.2059999993</v>
      </c>
      <c r="G30" s="11">
        <f>'Model Input back-up'!C44</f>
        <v>5043595.2100000009</v>
      </c>
      <c r="H30" s="11">
        <f>'Model Input back-up'!D44</f>
        <v>5431039.4486516034</v>
      </c>
      <c r="I30" s="11">
        <f>'Model Input back-up'!E44</f>
        <v>4976808.7006754698</v>
      </c>
      <c r="J30" s="14"/>
      <c r="K30" s="14"/>
      <c r="L30" s="14"/>
      <c r="M30" s="14"/>
    </row>
    <row r="31" spans="1:15" outlineLevel="1" x14ac:dyDescent="0.2">
      <c r="A31" s="7"/>
      <c r="B31" s="2">
        <v>23</v>
      </c>
      <c r="C31" s="9">
        <v>5105</v>
      </c>
      <c r="D31" s="123">
        <v>22</v>
      </c>
      <c r="E31" s="9" t="s">
        <v>30</v>
      </c>
      <c r="F31" s="64">
        <v>0</v>
      </c>
      <c r="G31" s="11"/>
      <c r="H31" s="11"/>
      <c r="I31" s="11"/>
      <c r="J31" s="11"/>
      <c r="K31" s="11"/>
      <c r="L31" s="11"/>
      <c r="M31" s="11"/>
    </row>
    <row r="32" spans="1:15" outlineLevel="1" x14ac:dyDescent="0.2">
      <c r="A32" s="7"/>
      <c r="B32" s="2">
        <v>24</v>
      </c>
      <c r="C32" s="9">
        <v>5110</v>
      </c>
      <c r="D32" s="123">
        <v>23</v>
      </c>
      <c r="E32" s="9" t="s">
        <v>31</v>
      </c>
      <c r="F32" s="64">
        <v>387812.45</v>
      </c>
      <c r="G32" s="11"/>
      <c r="H32" s="11"/>
      <c r="I32" s="11"/>
      <c r="J32" s="11"/>
      <c r="K32" s="11"/>
      <c r="L32" s="11"/>
      <c r="M32" s="11"/>
    </row>
    <row r="33" spans="2:13" outlineLevel="1" x14ac:dyDescent="0.2">
      <c r="B33" s="2">
        <v>25</v>
      </c>
      <c r="C33" s="9">
        <v>5112</v>
      </c>
      <c r="D33" s="123">
        <v>24</v>
      </c>
      <c r="E33" s="9" t="s">
        <v>32</v>
      </c>
      <c r="F33" s="64">
        <v>0</v>
      </c>
      <c r="G33" s="11"/>
      <c r="H33" s="11"/>
      <c r="I33" s="11"/>
      <c r="J33" s="11"/>
      <c r="K33" s="11"/>
      <c r="L33" s="11"/>
      <c r="M33" s="11"/>
    </row>
    <row r="34" spans="2:13" outlineLevel="1" x14ac:dyDescent="0.2">
      <c r="B34" s="2">
        <v>26</v>
      </c>
      <c r="C34" s="9">
        <v>5114</v>
      </c>
      <c r="D34" s="123">
        <v>25</v>
      </c>
      <c r="E34" s="9" t="s">
        <v>33</v>
      </c>
      <c r="F34" s="64">
        <v>731120.8</v>
      </c>
      <c r="G34" s="11"/>
      <c r="H34" s="11"/>
      <c r="I34" s="11"/>
      <c r="J34" s="11"/>
      <c r="K34" s="11"/>
      <c r="L34" s="11"/>
      <c r="M34" s="11"/>
    </row>
    <row r="35" spans="2:13" outlineLevel="1" x14ac:dyDescent="0.2">
      <c r="B35" s="2">
        <v>27</v>
      </c>
      <c r="C35" s="9">
        <v>5120</v>
      </c>
      <c r="D35" s="123">
        <v>26</v>
      </c>
      <c r="E35" s="9" t="s">
        <v>34</v>
      </c>
      <c r="F35" s="64">
        <v>25352.82</v>
      </c>
      <c r="G35" s="11"/>
      <c r="H35" s="11"/>
      <c r="I35" s="11"/>
      <c r="J35" s="11"/>
      <c r="K35" s="11"/>
      <c r="L35" s="11"/>
      <c r="M35" s="11"/>
    </row>
    <row r="36" spans="2:13" outlineLevel="1" x14ac:dyDescent="0.2">
      <c r="B36" s="2">
        <v>28</v>
      </c>
      <c r="C36" s="9">
        <v>5125</v>
      </c>
      <c r="D36" s="123">
        <v>27</v>
      </c>
      <c r="E36" s="9" t="s">
        <v>35</v>
      </c>
      <c r="F36" s="64">
        <v>2523824.7599999998</v>
      </c>
      <c r="G36" s="11"/>
      <c r="H36" s="11"/>
      <c r="I36" s="11"/>
      <c r="J36" s="11"/>
      <c r="K36" s="11"/>
      <c r="L36" s="11"/>
      <c r="M36" s="11"/>
    </row>
    <row r="37" spans="2:13" outlineLevel="1" x14ac:dyDescent="0.2">
      <c r="B37" s="2">
        <v>29</v>
      </c>
      <c r="C37" s="9">
        <v>5130</v>
      </c>
      <c r="D37" s="123">
        <v>28</v>
      </c>
      <c r="E37" s="9" t="s">
        <v>36</v>
      </c>
      <c r="F37" s="64">
        <v>646557.32999999996</v>
      </c>
      <c r="G37" s="11"/>
      <c r="H37" s="11"/>
      <c r="I37" s="11"/>
      <c r="J37" s="11"/>
      <c r="K37" s="11"/>
      <c r="L37" s="11"/>
      <c r="M37" s="11"/>
    </row>
    <row r="38" spans="2:13" outlineLevel="1" x14ac:dyDescent="0.2">
      <c r="B38" s="2">
        <v>30</v>
      </c>
      <c r="C38" s="9">
        <v>5135</v>
      </c>
      <c r="D38" s="123">
        <v>29</v>
      </c>
      <c r="E38" s="9" t="s">
        <v>37</v>
      </c>
      <c r="F38" s="64">
        <v>1322833.8799999999</v>
      </c>
      <c r="G38" s="11"/>
      <c r="H38" s="11"/>
      <c r="I38" s="11"/>
      <c r="J38" s="11"/>
      <c r="K38" s="11"/>
      <c r="L38" s="11"/>
      <c r="M38" s="11"/>
    </row>
    <row r="39" spans="2:13" outlineLevel="1" x14ac:dyDescent="0.2">
      <c r="B39" s="2">
        <v>31</v>
      </c>
      <c r="C39" s="9">
        <v>5145</v>
      </c>
      <c r="D39" s="123">
        <v>30</v>
      </c>
      <c r="E39" s="9" t="s">
        <v>38</v>
      </c>
      <c r="F39" s="64">
        <v>2750.16</v>
      </c>
      <c r="G39" s="11"/>
      <c r="H39" s="11"/>
      <c r="I39" s="11"/>
      <c r="J39" s="11"/>
      <c r="K39" s="11"/>
      <c r="L39" s="11"/>
      <c r="M39" s="11"/>
    </row>
    <row r="40" spans="2:13" outlineLevel="1" x14ac:dyDescent="0.2">
      <c r="B40" s="2">
        <v>32</v>
      </c>
      <c r="C40" s="9">
        <v>5150</v>
      </c>
      <c r="D40" s="123">
        <v>31</v>
      </c>
      <c r="E40" s="9" t="s">
        <v>39</v>
      </c>
      <c r="F40" s="64">
        <v>364944.75</v>
      </c>
      <c r="G40" s="11"/>
      <c r="H40" s="11"/>
      <c r="I40" s="11"/>
      <c r="J40" s="11"/>
      <c r="K40" s="11"/>
      <c r="L40" s="11"/>
      <c r="M40" s="11"/>
    </row>
    <row r="41" spans="2:13" outlineLevel="1" x14ac:dyDescent="0.2">
      <c r="B41" s="2">
        <v>33</v>
      </c>
      <c r="C41" s="9">
        <v>5155</v>
      </c>
      <c r="D41" s="123">
        <v>32</v>
      </c>
      <c r="E41" s="9" t="s">
        <v>40</v>
      </c>
      <c r="F41" s="64">
        <v>637095.82999999996</v>
      </c>
      <c r="G41" s="11"/>
      <c r="H41" s="11"/>
      <c r="I41" s="11"/>
      <c r="J41" s="11"/>
      <c r="K41" s="11"/>
      <c r="L41" s="11"/>
      <c r="M41" s="11"/>
    </row>
    <row r="42" spans="2:13" outlineLevel="1" x14ac:dyDescent="0.2">
      <c r="B42" s="2">
        <v>34</v>
      </c>
      <c r="C42" s="9">
        <v>5160</v>
      </c>
      <c r="D42" s="123">
        <v>33</v>
      </c>
      <c r="E42" s="9" t="s">
        <v>41</v>
      </c>
      <c r="F42" s="64">
        <v>79462.52</v>
      </c>
      <c r="G42" s="11"/>
      <c r="H42" s="11"/>
      <c r="I42" s="11"/>
      <c r="J42" s="11"/>
      <c r="K42" s="11"/>
      <c r="L42" s="11"/>
      <c r="M42" s="11"/>
    </row>
    <row r="43" spans="2:13" outlineLevel="1" x14ac:dyDescent="0.2">
      <c r="B43" s="2">
        <v>35</v>
      </c>
      <c r="C43" s="9">
        <v>5175</v>
      </c>
      <c r="D43" s="123">
        <v>34</v>
      </c>
      <c r="E43" s="9" t="s">
        <v>42</v>
      </c>
      <c r="F43" s="64">
        <v>217896.04</v>
      </c>
      <c r="G43" s="11"/>
      <c r="H43" s="11"/>
      <c r="I43" s="11"/>
      <c r="J43" s="11"/>
      <c r="K43" s="11"/>
      <c r="L43" s="11"/>
      <c r="M43" s="11"/>
    </row>
    <row r="44" spans="2:13" x14ac:dyDescent="0.2">
      <c r="B44" s="2">
        <v>36</v>
      </c>
      <c r="C44" s="12"/>
      <c r="D44" s="123"/>
      <c r="E44" s="13" t="s">
        <v>43</v>
      </c>
      <c r="F44" s="189">
        <f>SUM(F31:F43)</f>
        <v>6939651.3399999999</v>
      </c>
      <c r="G44" s="11">
        <f>'Model Input back-up'!C45</f>
        <v>6298065.2999999998</v>
      </c>
      <c r="H44" s="11">
        <f>'Model Input back-up'!D45</f>
        <v>7368773.8587289145</v>
      </c>
      <c r="I44" s="11">
        <f>'Model Input back-up'!E45</f>
        <v>6356824.2690440984</v>
      </c>
      <c r="J44" s="14"/>
      <c r="K44" s="14"/>
      <c r="L44" s="14"/>
      <c r="M44" s="14"/>
    </row>
    <row r="45" spans="2:13" outlineLevel="1" x14ac:dyDescent="0.2">
      <c r="B45" s="2">
        <v>37</v>
      </c>
      <c r="C45" s="9">
        <v>5305</v>
      </c>
      <c r="D45" s="123">
        <v>35</v>
      </c>
      <c r="E45" s="9" t="s">
        <v>44</v>
      </c>
      <c r="F45" s="64">
        <v>0</v>
      </c>
      <c r="G45" s="11"/>
      <c r="H45" s="11"/>
      <c r="I45" s="11"/>
      <c r="J45" s="11"/>
      <c r="K45" s="11"/>
      <c r="L45" s="11"/>
      <c r="M45" s="11"/>
    </row>
    <row r="46" spans="2:13" outlineLevel="1" x14ac:dyDescent="0.2">
      <c r="B46" s="2">
        <v>38</v>
      </c>
      <c r="C46" s="9">
        <v>5310</v>
      </c>
      <c r="D46" s="123">
        <v>36</v>
      </c>
      <c r="E46" s="9" t="s">
        <v>45</v>
      </c>
      <c r="F46" s="64">
        <v>261678.97</v>
      </c>
      <c r="G46" s="11"/>
      <c r="H46" s="11"/>
      <c r="I46" s="11"/>
      <c r="J46" s="11"/>
      <c r="K46" s="11"/>
      <c r="L46" s="11"/>
      <c r="M46" s="11"/>
    </row>
    <row r="47" spans="2:13" outlineLevel="1" x14ac:dyDescent="0.2">
      <c r="B47" s="2">
        <v>39</v>
      </c>
      <c r="C47" s="9">
        <v>5315</v>
      </c>
      <c r="D47" s="123">
        <v>37</v>
      </c>
      <c r="E47" s="9" t="s">
        <v>46</v>
      </c>
      <c r="F47" s="64">
        <v>1244845.5900000001</v>
      </c>
      <c r="G47" s="11"/>
      <c r="H47" s="11"/>
      <c r="I47" s="11"/>
      <c r="J47" s="11"/>
      <c r="K47" s="11"/>
      <c r="L47" s="11"/>
      <c r="M47" s="11"/>
    </row>
    <row r="48" spans="2:13" outlineLevel="1" x14ac:dyDescent="0.2">
      <c r="B48" s="2">
        <v>40</v>
      </c>
      <c r="C48" s="9">
        <v>5320</v>
      </c>
      <c r="D48" s="123">
        <v>38</v>
      </c>
      <c r="E48" s="9" t="s">
        <v>47</v>
      </c>
      <c r="F48" s="64">
        <v>238482.63</v>
      </c>
      <c r="G48" s="11"/>
      <c r="H48" s="11"/>
      <c r="I48" s="11"/>
      <c r="J48" s="11"/>
      <c r="K48" s="11"/>
      <c r="L48" s="11"/>
      <c r="M48" s="11"/>
    </row>
    <row r="49" spans="2:15" outlineLevel="1" x14ac:dyDescent="0.2">
      <c r="B49" s="2">
        <v>41</v>
      </c>
      <c r="C49" s="9">
        <v>5325</v>
      </c>
      <c r="D49" s="123">
        <v>39</v>
      </c>
      <c r="E49" s="9" t="s">
        <v>48</v>
      </c>
      <c r="F49" s="64">
        <v>0</v>
      </c>
      <c r="G49" s="11"/>
      <c r="H49" s="11"/>
      <c r="I49" s="11"/>
      <c r="J49" s="11"/>
      <c r="K49" s="11"/>
      <c r="L49" s="11"/>
      <c r="M49" s="11"/>
    </row>
    <row r="50" spans="2:15" outlineLevel="1" x14ac:dyDescent="0.2">
      <c r="B50" s="2">
        <v>42</v>
      </c>
      <c r="C50" s="9">
        <v>5330</v>
      </c>
      <c r="D50" s="123">
        <v>40</v>
      </c>
      <c r="E50" s="9" t="s">
        <v>49</v>
      </c>
      <c r="F50" s="64">
        <v>188249.44</v>
      </c>
      <c r="G50" s="11"/>
      <c r="H50" s="11"/>
      <c r="I50" s="11"/>
      <c r="J50" s="11"/>
      <c r="K50" s="11"/>
      <c r="L50" s="11"/>
      <c r="M50" s="11"/>
    </row>
    <row r="51" spans="2:15" outlineLevel="1" x14ac:dyDescent="0.2">
      <c r="B51" s="2">
        <v>43</v>
      </c>
      <c r="C51" s="9">
        <v>5340</v>
      </c>
      <c r="D51" s="123">
        <v>41</v>
      </c>
      <c r="E51" s="9" t="s">
        <v>50</v>
      </c>
      <c r="F51" s="64">
        <v>669276.68999999994</v>
      </c>
      <c r="G51" s="11"/>
      <c r="H51" s="11"/>
      <c r="I51" s="11"/>
      <c r="J51" s="11"/>
      <c r="K51" s="11"/>
      <c r="L51" s="11"/>
      <c r="M51" s="11"/>
    </row>
    <row r="52" spans="2:15" x14ac:dyDescent="0.2">
      <c r="B52" s="2">
        <v>44</v>
      </c>
      <c r="C52" s="12"/>
      <c r="D52" s="123"/>
      <c r="E52" s="13" t="s">
        <v>51</v>
      </c>
      <c r="F52" s="189">
        <f>SUM(F45:F51)</f>
        <v>2602533.3199999998</v>
      </c>
      <c r="G52" s="11">
        <f>'Model Input back-up'!C46</f>
        <v>2664735.37</v>
      </c>
      <c r="H52" s="11">
        <f>'Model Input back-up'!D46</f>
        <v>3195522.2252876675</v>
      </c>
      <c r="I52" s="11">
        <f>'Model Input back-up'!E46</f>
        <v>3049904.0321541666</v>
      </c>
      <c r="J52" s="14"/>
      <c r="K52" s="14"/>
      <c r="L52" s="14"/>
      <c r="M52" s="14"/>
      <c r="O52" s="17"/>
    </row>
    <row r="53" spans="2:15" outlineLevel="1" x14ac:dyDescent="0.2">
      <c r="B53" s="2">
        <v>45</v>
      </c>
      <c r="C53" s="9">
        <v>5405</v>
      </c>
      <c r="D53" s="123">
        <v>42</v>
      </c>
      <c r="E53" s="9" t="s">
        <v>52</v>
      </c>
      <c r="F53" s="64">
        <v>0</v>
      </c>
      <c r="G53" s="11"/>
      <c r="H53" s="11"/>
      <c r="I53" s="11"/>
      <c r="J53" s="11"/>
      <c r="K53" s="11"/>
      <c r="L53" s="11"/>
      <c r="M53" s="11"/>
    </row>
    <row r="54" spans="2:15" outlineLevel="1" x14ac:dyDescent="0.2">
      <c r="B54" s="2">
        <v>46</v>
      </c>
      <c r="C54" s="9">
        <v>5410</v>
      </c>
      <c r="D54" s="123">
        <v>43</v>
      </c>
      <c r="E54" s="9" t="s">
        <v>53</v>
      </c>
      <c r="F54" s="64">
        <v>0</v>
      </c>
      <c r="G54" s="11"/>
      <c r="H54" s="11"/>
      <c r="I54" s="11"/>
      <c r="J54" s="11"/>
      <c r="K54" s="11"/>
      <c r="L54" s="11"/>
      <c r="M54" s="11"/>
    </row>
    <row r="55" spans="2:15" outlineLevel="1" x14ac:dyDescent="0.2">
      <c r="B55" s="2">
        <v>47</v>
      </c>
      <c r="C55" s="9">
        <v>5420</v>
      </c>
      <c r="D55" s="123">
        <v>44</v>
      </c>
      <c r="E55" s="9" t="s">
        <v>54</v>
      </c>
      <c r="F55" s="64">
        <v>14392</v>
      </c>
      <c r="G55" s="11"/>
      <c r="H55" s="11"/>
      <c r="I55" s="11"/>
      <c r="J55" s="11"/>
      <c r="K55" s="11"/>
      <c r="L55" s="11"/>
      <c r="M55" s="11"/>
    </row>
    <row r="56" spans="2:15" outlineLevel="1" x14ac:dyDescent="0.2">
      <c r="B56" s="2">
        <v>48</v>
      </c>
      <c r="C56" s="9">
        <v>5425</v>
      </c>
      <c r="D56" s="123">
        <v>45</v>
      </c>
      <c r="E56" s="9" t="s">
        <v>55</v>
      </c>
      <c r="F56" s="64">
        <v>0</v>
      </c>
      <c r="G56" s="11"/>
      <c r="H56" s="11"/>
      <c r="I56" s="11"/>
      <c r="J56" s="11"/>
      <c r="K56" s="11"/>
      <c r="L56" s="11"/>
      <c r="M56" s="11"/>
    </row>
    <row r="57" spans="2:15" x14ac:dyDescent="0.2">
      <c r="B57" s="2">
        <v>49</v>
      </c>
      <c r="C57" s="12"/>
      <c r="D57" s="123"/>
      <c r="E57" s="13" t="s">
        <v>56</v>
      </c>
      <c r="F57" s="189">
        <f>SUM(F53:F56)</f>
        <v>14392</v>
      </c>
      <c r="G57" s="11">
        <f>'Model Input back-up'!C47</f>
        <v>23910.94</v>
      </c>
      <c r="H57" s="11">
        <f>'Model Input back-up'!D47</f>
        <v>21000</v>
      </c>
      <c r="I57" s="11">
        <f>'Model Input back-up'!E47</f>
        <v>21300</v>
      </c>
      <c r="J57" s="14"/>
      <c r="K57" s="14"/>
      <c r="L57" s="14"/>
      <c r="M57" s="14"/>
    </row>
    <row r="58" spans="2:15" outlineLevel="1" x14ac:dyDescent="0.2">
      <c r="B58" s="2">
        <v>50</v>
      </c>
      <c r="C58" s="9">
        <v>5605</v>
      </c>
      <c r="D58" s="123">
        <v>47</v>
      </c>
      <c r="E58" s="9" t="s">
        <v>57</v>
      </c>
      <c r="F58" s="64">
        <v>2508624.08</v>
      </c>
      <c r="G58" s="11"/>
      <c r="H58" s="11"/>
      <c r="I58" s="11"/>
      <c r="J58" s="11"/>
      <c r="K58" s="11"/>
      <c r="L58" s="11"/>
      <c r="M58" s="11"/>
    </row>
    <row r="59" spans="2:15" outlineLevel="1" x14ac:dyDescent="0.2">
      <c r="B59" s="2">
        <v>51</v>
      </c>
      <c r="C59" s="9">
        <v>5610</v>
      </c>
      <c r="D59" s="123">
        <v>48</v>
      </c>
      <c r="E59" s="9" t="s">
        <v>58</v>
      </c>
      <c r="F59" s="64">
        <v>94511.64</v>
      </c>
      <c r="G59" s="11"/>
      <c r="H59" s="11"/>
      <c r="I59" s="11"/>
      <c r="J59" s="11"/>
      <c r="K59" s="11"/>
      <c r="L59" s="11"/>
      <c r="M59" s="11"/>
    </row>
    <row r="60" spans="2:15" outlineLevel="1" x14ac:dyDescent="0.2">
      <c r="B60" s="2">
        <v>52</v>
      </c>
      <c r="C60" s="9">
        <v>5615</v>
      </c>
      <c r="D60" s="123">
        <v>49</v>
      </c>
      <c r="E60" s="9" t="s">
        <v>59</v>
      </c>
      <c r="F60" s="64">
        <v>2743634.02</v>
      </c>
      <c r="G60" s="11"/>
      <c r="H60" s="11"/>
      <c r="I60" s="11"/>
      <c r="J60" s="11"/>
      <c r="K60" s="11"/>
      <c r="L60" s="11"/>
      <c r="M60" s="11"/>
    </row>
    <row r="61" spans="2:15" outlineLevel="1" x14ac:dyDescent="0.2">
      <c r="B61" s="2">
        <v>53</v>
      </c>
      <c r="C61" s="9">
        <v>5620</v>
      </c>
      <c r="D61" s="123">
        <v>50</v>
      </c>
      <c r="E61" s="9" t="s">
        <v>60</v>
      </c>
      <c r="F61" s="64">
        <v>670757.61</v>
      </c>
      <c r="G61" s="11"/>
      <c r="H61" s="11"/>
      <c r="I61" s="11"/>
      <c r="J61" s="11"/>
      <c r="K61" s="11"/>
      <c r="L61" s="11"/>
      <c r="M61" s="11"/>
    </row>
    <row r="62" spans="2:15" outlineLevel="1" x14ac:dyDescent="0.2">
      <c r="B62" s="2">
        <v>54</v>
      </c>
      <c r="C62" s="9">
        <v>5625</v>
      </c>
      <c r="D62" s="123">
        <v>51</v>
      </c>
      <c r="E62" s="9" t="s">
        <v>61</v>
      </c>
      <c r="F62" s="64">
        <v>-325515.59539999999</v>
      </c>
      <c r="G62" s="11"/>
      <c r="H62" s="11"/>
      <c r="I62" s="11"/>
      <c r="J62" s="11"/>
      <c r="K62" s="11"/>
      <c r="L62" s="11"/>
      <c r="M62" s="11"/>
    </row>
    <row r="63" spans="2:15" outlineLevel="1" x14ac:dyDescent="0.2">
      <c r="B63" s="2">
        <v>55</v>
      </c>
      <c r="C63" s="9">
        <v>5630</v>
      </c>
      <c r="D63" s="123">
        <v>52</v>
      </c>
      <c r="E63" s="9" t="s">
        <v>62</v>
      </c>
      <c r="F63" s="64">
        <v>727324.37</v>
      </c>
      <c r="G63" s="11"/>
      <c r="H63" s="11"/>
      <c r="I63" s="11"/>
      <c r="J63" s="11"/>
      <c r="K63" s="11"/>
      <c r="L63" s="11"/>
      <c r="M63" s="11"/>
    </row>
    <row r="64" spans="2:15" outlineLevel="1" x14ac:dyDescent="0.2">
      <c r="B64" s="2">
        <v>56</v>
      </c>
      <c r="C64" s="9">
        <v>5640</v>
      </c>
      <c r="D64" s="123">
        <v>53</v>
      </c>
      <c r="E64" s="9" t="s">
        <v>63</v>
      </c>
      <c r="F64" s="64">
        <v>169329.22</v>
      </c>
      <c r="G64" s="11"/>
      <c r="H64" s="11"/>
      <c r="I64" s="11"/>
      <c r="J64" s="11"/>
      <c r="K64" s="11"/>
      <c r="L64" s="11"/>
      <c r="M64" s="11"/>
    </row>
    <row r="65" spans="2:13" outlineLevel="1" x14ac:dyDescent="0.2">
      <c r="B65" s="2">
        <v>57</v>
      </c>
      <c r="C65" s="9">
        <v>5645</v>
      </c>
      <c r="D65" s="123">
        <v>54</v>
      </c>
      <c r="E65" s="9" t="s">
        <v>64</v>
      </c>
      <c r="F65" s="64">
        <v>301666</v>
      </c>
      <c r="G65" s="11"/>
      <c r="H65" s="11"/>
      <c r="I65" s="11"/>
      <c r="J65" s="11"/>
      <c r="K65" s="11"/>
      <c r="L65" s="11"/>
      <c r="M65" s="11"/>
    </row>
    <row r="66" spans="2:13" outlineLevel="1" x14ac:dyDescent="0.2">
      <c r="B66" s="2">
        <v>58</v>
      </c>
      <c r="C66" s="9">
        <v>5646</v>
      </c>
      <c r="D66" s="123">
        <v>55</v>
      </c>
      <c r="E66" s="9" t="s">
        <v>65</v>
      </c>
      <c r="F66" s="64">
        <v>0</v>
      </c>
      <c r="G66" s="11"/>
      <c r="H66" s="11"/>
      <c r="I66" s="11"/>
      <c r="J66" s="11"/>
      <c r="K66" s="11"/>
      <c r="L66" s="11"/>
      <c r="M66" s="11"/>
    </row>
    <row r="67" spans="2:13" outlineLevel="1" x14ac:dyDescent="0.2">
      <c r="B67" s="2">
        <v>59</v>
      </c>
      <c r="C67" s="9">
        <v>5647</v>
      </c>
      <c r="D67" s="123">
        <v>56</v>
      </c>
      <c r="E67" s="9" t="s">
        <v>66</v>
      </c>
      <c r="F67" s="64">
        <v>0</v>
      </c>
      <c r="G67" s="11"/>
      <c r="H67" s="11"/>
      <c r="I67" s="11"/>
      <c r="J67" s="11"/>
      <c r="K67" s="11"/>
      <c r="L67" s="11"/>
      <c r="M67" s="11"/>
    </row>
    <row r="68" spans="2:13" outlineLevel="1" x14ac:dyDescent="0.2">
      <c r="B68" s="2">
        <v>60</v>
      </c>
      <c r="C68" s="9">
        <v>5650</v>
      </c>
      <c r="D68" s="123">
        <v>57</v>
      </c>
      <c r="E68" s="9" t="s">
        <v>67</v>
      </c>
      <c r="F68" s="64">
        <v>0</v>
      </c>
      <c r="G68" s="11"/>
      <c r="H68" s="11"/>
      <c r="I68" s="11"/>
      <c r="J68" s="11"/>
      <c r="K68" s="11"/>
      <c r="L68" s="11"/>
      <c r="M68" s="11"/>
    </row>
    <row r="69" spans="2:13" outlineLevel="1" x14ac:dyDescent="0.2">
      <c r="B69" s="2">
        <v>61</v>
      </c>
      <c r="C69" s="9">
        <v>5655</v>
      </c>
      <c r="D69" s="123">
        <v>58</v>
      </c>
      <c r="E69" s="9" t="s">
        <v>68</v>
      </c>
      <c r="F69" s="64">
        <v>482807.63199999998</v>
      </c>
      <c r="G69" s="11"/>
      <c r="H69" s="11"/>
      <c r="I69" s="11"/>
      <c r="J69" s="11"/>
      <c r="K69" s="11"/>
      <c r="L69" s="11"/>
      <c r="M69" s="11"/>
    </row>
    <row r="70" spans="2:13" outlineLevel="1" x14ac:dyDescent="0.2">
      <c r="B70" s="2">
        <v>62</v>
      </c>
      <c r="C70" s="9">
        <v>5665</v>
      </c>
      <c r="D70" s="123">
        <v>59</v>
      </c>
      <c r="E70" s="9" t="s">
        <v>69</v>
      </c>
      <c r="F70" s="64">
        <v>877641.07</v>
      </c>
      <c r="G70" s="11"/>
      <c r="H70" s="11"/>
      <c r="I70" s="11"/>
      <c r="J70" s="11"/>
      <c r="K70" s="11"/>
      <c r="L70" s="11"/>
      <c r="M70" s="11"/>
    </row>
    <row r="71" spans="2:13" outlineLevel="1" x14ac:dyDescent="0.2">
      <c r="B71" s="2">
        <v>63</v>
      </c>
      <c r="C71" s="9">
        <v>5670</v>
      </c>
      <c r="D71" s="123">
        <v>60</v>
      </c>
      <c r="E71" s="9" t="s">
        <v>70</v>
      </c>
      <c r="F71" s="64">
        <v>0</v>
      </c>
      <c r="G71" s="11"/>
      <c r="H71" s="11"/>
      <c r="I71" s="11"/>
      <c r="J71" s="11"/>
      <c r="K71" s="11"/>
      <c r="L71" s="11"/>
      <c r="M71" s="11"/>
    </row>
    <row r="72" spans="2:13" outlineLevel="1" x14ac:dyDescent="0.2">
      <c r="B72" s="2">
        <v>64</v>
      </c>
      <c r="C72" s="9">
        <v>5672</v>
      </c>
      <c r="D72" s="123">
        <v>61</v>
      </c>
      <c r="E72" s="9" t="s">
        <v>71</v>
      </c>
      <c r="F72" s="64">
        <v>0</v>
      </c>
      <c r="G72" s="11"/>
      <c r="H72" s="11"/>
      <c r="I72" s="11"/>
      <c r="J72" s="11"/>
      <c r="K72" s="11"/>
      <c r="L72" s="11"/>
      <c r="M72" s="11"/>
    </row>
    <row r="73" spans="2:13" outlineLevel="1" x14ac:dyDescent="0.2">
      <c r="B73" s="2">
        <v>65</v>
      </c>
      <c r="C73" s="9">
        <v>5675</v>
      </c>
      <c r="D73" s="123">
        <v>62</v>
      </c>
      <c r="E73" s="9" t="s">
        <v>72</v>
      </c>
      <c r="F73" s="64">
        <v>281794.63</v>
      </c>
      <c r="G73" s="11"/>
      <c r="H73" s="11"/>
      <c r="I73" s="11"/>
      <c r="J73" s="11"/>
      <c r="K73" s="11"/>
      <c r="L73" s="11"/>
      <c r="M73" s="11"/>
    </row>
    <row r="74" spans="2:13" outlineLevel="1" x14ac:dyDescent="0.2">
      <c r="B74" s="2">
        <v>66</v>
      </c>
      <c r="C74" s="9">
        <v>5680</v>
      </c>
      <c r="D74" s="123">
        <v>63</v>
      </c>
      <c r="E74" s="9" t="s">
        <v>73</v>
      </c>
      <c r="F74" s="64">
        <v>0</v>
      </c>
      <c r="G74" s="11"/>
      <c r="H74" s="11"/>
      <c r="I74" s="11"/>
      <c r="J74" s="11"/>
      <c r="K74" s="11"/>
      <c r="L74" s="11"/>
      <c r="M74" s="11"/>
    </row>
    <row r="75" spans="2:13" x14ac:dyDescent="0.2">
      <c r="B75" s="2">
        <v>67</v>
      </c>
      <c r="C75" s="10"/>
      <c r="D75" s="123"/>
      <c r="E75" s="13" t="s">
        <v>74</v>
      </c>
      <c r="F75" s="189">
        <f>SUM(F58:F74)</f>
        <v>8532574.6766000018</v>
      </c>
      <c r="G75" s="14">
        <f>'Model Input back-up'!C48</f>
        <v>9389532.129999999</v>
      </c>
      <c r="H75" s="14">
        <f>'Model Input back-up'!D48</f>
        <v>10802576.599029424</v>
      </c>
      <c r="I75" s="14">
        <f>'Model Input back-up'!E48</f>
        <v>11552477.136114173</v>
      </c>
      <c r="J75" s="14"/>
      <c r="K75" s="14"/>
      <c r="L75" s="14"/>
      <c r="M75" s="14"/>
    </row>
    <row r="76" spans="2:13" outlineLevel="1" x14ac:dyDescent="0.2">
      <c r="B76" s="2">
        <v>68</v>
      </c>
      <c r="C76" s="9">
        <v>5635</v>
      </c>
      <c r="D76" s="123">
        <v>64</v>
      </c>
      <c r="E76" s="9" t="s">
        <v>75</v>
      </c>
      <c r="F76" s="64">
        <v>29545.759999999998</v>
      </c>
      <c r="G76" s="11"/>
      <c r="H76" s="11"/>
      <c r="I76" s="11"/>
      <c r="J76" s="11"/>
      <c r="K76" s="11"/>
      <c r="L76" s="11"/>
      <c r="M76" s="11"/>
    </row>
    <row r="77" spans="2:13" outlineLevel="1" x14ac:dyDescent="0.2">
      <c r="B77" s="2">
        <v>69</v>
      </c>
      <c r="C77" s="9">
        <v>6210</v>
      </c>
      <c r="D77" s="123">
        <v>65</v>
      </c>
      <c r="E77" s="9" t="s">
        <v>76</v>
      </c>
      <c r="F77" s="64">
        <v>0</v>
      </c>
      <c r="G77" s="11"/>
      <c r="H77" s="11"/>
      <c r="I77" s="11"/>
      <c r="J77" s="11"/>
      <c r="K77" s="11"/>
      <c r="L77" s="11"/>
      <c r="M77" s="11"/>
    </row>
    <row r="78" spans="2:13" x14ac:dyDescent="0.2">
      <c r="B78" s="2">
        <v>70</v>
      </c>
      <c r="D78" s="2"/>
      <c r="E78" s="13" t="s">
        <v>77</v>
      </c>
      <c r="F78" s="189">
        <f>SUM(F76:F77)</f>
        <v>29545.759999999998</v>
      </c>
      <c r="G78" s="14">
        <f>'Model Input back-up'!C49</f>
        <v>61419.54</v>
      </c>
      <c r="H78" s="14">
        <f>'Model Input back-up'!D49</f>
        <v>0</v>
      </c>
      <c r="I78" s="14">
        <f>'Model Input back-up'!E49</f>
        <v>0</v>
      </c>
      <c r="J78" s="14"/>
      <c r="K78" s="14"/>
      <c r="L78" s="14"/>
      <c r="M78" s="14"/>
    </row>
    <row r="79" spans="2:13" outlineLevel="1" x14ac:dyDescent="0.2">
      <c r="B79" s="2">
        <v>71</v>
      </c>
      <c r="C79" s="9">
        <v>5515</v>
      </c>
      <c r="D79" s="123">
        <v>46</v>
      </c>
      <c r="E79" s="9" t="s">
        <v>78</v>
      </c>
      <c r="F79" s="64">
        <v>0</v>
      </c>
      <c r="G79" s="11"/>
      <c r="H79" s="11"/>
      <c r="I79" s="11"/>
      <c r="J79" s="11"/>
      <c r="K79" s="11"/>
      <c r="L79" s="11"/>
      <c r="M79" s="11"/>
    </row>
    <row r="80" spans="2:13" x14ac:dyDescent="0.2">
      <c r="B80" s="2">
        <v>72</v>
      </c>
      <c r="D80" s="12"/>
      <c r="E80" s="13" t="s">
        <v>79</v>
      </c>
      <c r="F80" s="189">
        <f>F79</f>
        <v>0</v>
      </c>
      <c r="G80" s="14">
        <f>'Model Input back-up'!C50</f>
        <v>0</v>
      </c>
      <c r="H80" s="14">
        <f>'Model Input back-up'!D50</f>
        <v>0</v>
      </c>
      <c r="I80" s="14">
        <f>'Model Input back-up'!E50</f>
        <v>0</v>
      </c>
      <c r="J80" s="14"/>
      <c r="K80" s="14"/>
      <c r="L80" s="14"/>
      <c r="M80" s="14"/>
    </row>
    <row r="81" spans="2:13" x14ac:dyDescent="0.2">
      <c r="B81" s="2">
        <v>73</v>
      </c>
      <c r="E81" s="13" t="s">
        <v>80</v>
      </c>
      <c r="F81" s="189">
        <f>F80+F78+F75+F57+F52+F44+F30</f>
        <v>23087139.302600004</v>
      </c>
      <c r="G81" s="189">
        <f t="shared" ref="G81:I81" si="1">G80+G78+G75+G57+G52+G44+G30</f>
        <v>23481258.489999998</v>
      </c>
      <c r="H81" s="189">
        <f t="shared" si="1"/>
        <v>26818912.13169761</v>
      </c>
      <c r="I81" s="189">
        <f t="shared" si="1"/>
        <v>25957314.137987908</v>
      </c>
    </row>
    <row r="82" spans="2:13" x14ac:dyDescent="0.2">
      <c r="B82" s="2">
        <v>74</v>
      </c>
      <c r="E82" s="13"/>
      <c r="F82" s="15"/>
      <c r="G82" s="15"/>
      <c r="H82" s="15"/>
      <c r="I82" s="15"/>
      <c r="J82" s="15"/>
      <c r="K82" s="15"/>
      <c r="L82" s="15"/>
      <c r="M82" s="15"/>
    </row>
    <row r="83" spans="2:13" x14ac:dyDescent="0.2">
      <c r="B83" s="2">
        <v>75</v>
      </c>
      <c r="C83" s="8" t="s">
        <v>81</v>
      </c>
    </row>
    <row r="84" spans="2:13" outlineLevel="1" x14ac:dyDescent="0.2">
      <c r="B84" s="2">
        <v>76</v>
      </c>
      <c r="C84" s="9">
        <f>E84</f>
        <v>5014</v>
      </c>
      <c r="E84" s="9">
        <v>5014</v>
      </c>
      <c r="F84" s="64">
        <v>0</v>
      </c>
      <c r="G84" s="6"/>
      <c r="H84" s="6"/>
      <c r="I84" s="6"/>
      <c r="J84" s="6"/>
      <c r="K84" s="6"/>
      <c r="L84" s="6"/>
      <c r="M84" s="6"/>
    </row>
    <row r="85" spans="2:13" outlineLevel="1" x14ac:dyDescent="0.2">
      <c r="B85" s="2">
        <v>77</v>
      </c>
      <c r="C85" s="9">
        <f>E85</f>
        <v>5015</v>
      </c>
      <c r="E85" s="9">
        <v>5015</v>
      </c>
      <c r="F85" s="64">
        <v>0</v>
      </c>
      <c r="G85" s="6"/>
      <c r="H85" s="6"/>
      <c r="I85" s="6"/>
      <c r="J85" s="6"/>
      <c r="K85" s="6"/>
      <c r="L85" s="6"/>
      <c r="M85" s="6"/>
    </row>
    <row r="86" spans="2:13" outlineLevel="1" x14ac:dyDescent="0.2">
      <c r="B86" s="2">
        <v>78</v>
      </c>
      <c r="C86" s="9">
        <f>E86</f>
        <v>5112</v>
      </c>
      <c r="E86" s="9">
        <v>5112</v>
      </c>
      <c r="F86" s="64">
        <v>0</v>
      </c>
      <c r="G86" s="6"/>
      <c r="H86" s="6"/>
      <c r="I86" s="6"/>
      <c r="J86" s="6"/>
      <c r="K86" s="6"/>
      <c r="L86" s="6"/>
      <c r="M86" s="6"/>
    </row>
    <row r="87" spans="2:13" x14ac:dyDescent="0.2">
      <c r="B87" s="2">
        <v>79</v>
      </c>
      <c r="E87" s="9" t="s">
        <v>82</v>
      </c>
      <c r="F87" s="64">
        <f>SUM(F84:F86)</f>
        <v>0</v>
      </c>
      <c r="G87" s="64">
        <f>SUM(G84:G86)</f>
        <v>0</v>
      </c>
      <c r="H87" s="64">
        <f t="shared" ref="H87:I87" si="2">SUM(H84:H86)</f>
        <v>0</v>
      </c>
      <c r="I87" s="64">
        <f t="shared" si="2"/>
        <v>0</v>
      </c>
      <c r="J87" s="16"/>
      <c r="K87" s="16"/>
      <c r="L87" s="16"/>
      <c r="M87" s="16"/>
    </row>
    <row r="88" spans="2:13" ht="13.5" thickBot="1" x14ac:dyDescent="0.25">
      <c r="B88" s="2">
        <v>80</v>
      </c>
      <c r="E88" s="9" t="s">
        <v>83</v>
      </c>
      <c r="F88" s="64">
        <v>0</v>
      </c>
      <c r="G88" s="64">
        <v>0</v>
      </c>
      <c r="H88" s="64">
        <v>0</v>
      </c>
      <c r="I88" s="64">
        <v>0</v>
      </c>
      <c r="J88" s="16"/>
      <c r="K88" s="16"/>
      <c r="L88" s="16"/>
      <c r="M88" s="16"/>
    </row>
    <row r="89" spans="2:13" ht="13.5" thickBot="1" x14ac:dyDescent="0.25">
      <c r="B89" s="2">
        <v>81</v>
      </c>
      <c r="E89" s="9" t="s">
        <v>84</v>
      </c>
      <c r="F89" s="189">
        <f>F81+F87+F88</f>
        <v>23087139.302600004</v>
      </c>
      <c r="G89" s="189">
        <f t="shared" ref="G89:I89" si="3">G81+G87+G88</f>
        <v>23481258.489999998</v>
      </c>
      <c r="H89" s="189">
        <f t="shared" si="3"/>
        <v>26818912.13169761</v>
      </c>
      <c r="I89" s="189">
        <f t="shared" si="3"/>
        <v>25957314.137987908</v>
      </c>
      <c r="J89" s="107">
        <f>'Model Inputs'!K31</f>
        <v>0</v>
      </c>
      <c r="K89" s="107">
        <f>'Model Inputs'!L31</f>
        <v>0</v>
      </c>
      <c r="L89" s="108">
        <f>'Model Inputs'!M31</f>
        <v>0</v>
      </c>
      <c r="M89" s="108">
        <f>'Model Inputs'!N31</f>
        <v>0</v>
      </c>
    </row>
    <row r="90" spans="2:13" x14ac:dyDescent="0.2">
      <c r="B90" s="2">
        <v>82</v>
      </c>
    </row>
    <row r="91" spans="2:13" ht="13.5" thickBot="1" x14ac:dyDescent="0.25">
      <c r="B91" s="2">
        <v>83</v>
      </c>
      <c r="C91" s="8" t="s">
        <v>85</v>
      </c>
      <c r="D91" s="8"/>
    </row>
    <row r="92" spans="2:13" ht="13.5" thickBot="1" x14ac:dyDescent="0.25">
      <c r="B92" s="2">
        <v>84</v>
      </c>
      <c r="E92" s="9" t="s">
        <v>86</v>
      </c>
      <c r="F92" s="64">
        <v>32206316.489999998</v>
      </c>
      <c r="G92" s="106">
        <f>'Model Inputs'!H9</f>
        <v>26469678.210000001</v>
      </c>
      <c r="H92" s="107">
        <f>'Model Inputs'!I9</f>
        <v>25733154.580000002</v>
      </c>
      <c r="I92" s="107">
        <f>'Model Inputs'!J9</f>
        <v>48127435</v>
      </c>
      <c r="J92" s="107">
        <f>'Model Inputs'!K9</f>
        <v>0</v>
      </c>
      <c r="K92" s="107">
        <f>'Model Inputs'!L9</f>
        <v>0</v>
      </c>
      <c r="L92" s="108">
        <f>'Model Inputs'!M9</f>
        <v>0</v>
      </c>
      <c r="M92" s="108">
        <f>'Model Inputs'!N9</f>
        <v>0</v>
      </c>
    </row>
    <row r="93" spans="2:13" ht="13.5" thickBot="1" x14ac:dyDescent="0.25">
      <c r="B93" s="2">
        <v>85</v>
      </c>
      <c r="E93" s="9" t="s">
        <v>87</v>
      </c>
      <c r="F93" s="64">
        <v>0</v>
      </c>
      <c r="G93" s="106">
        <f>'Model Inputs'!H10</f>
        <v>0</v>
      </c>
      <c r="H93" s="107">
        <f>'Model Inputs'!I10</f>
        <v>0</v>
      </c>
      <c r="I93" s="107">
        <f>'Model Inputs'!J10</f>
        <v>0</v>
      </c>
      <c r="J93" s="107">
        <f>'Model Inputs'!K10</f>
        <v>0</v>
      </c>
      <c r="K93" s="107">
        <f>'Model Inputs'!L10</f>
        <v>0</v>
      </c>
      <c r="L93" s="108">
        <f>'Model Inputs'!M10</f>
        <v>0</v>
      </c>
      <c r="M93" s="108">
        <f>'Model Inputs'!N10</f>
        <v>0</v>
      </c>
    </row>
    <row r="94" spans="2:13" x14ac:dyDescent="0.2">
      <c r="B94" s="2">
        <v>86</v>
      </c>
    </row>
    <row r="95" spans="2:13" ht="13.5" thickBot="1" x14ac:dyDescent="0.25">
      <c r="B95" s="2">
        <v>87</v>
      </c>
      <c r="C95" s="8" t="s">
        <v>88</v>
      </c>
      <c r="D95" s="8"/>
    </row>
    <row r="96" spans="2:13" ht="13.5" thickBot="1" x14ac:dyDescent="0.25">
      <c r="B96" s="2">
        <v>88</v>
      </c>
      <c r="E96" t="s">
        <v>89</v>
      </c>
      <c r="F96" s="64">
        <v>69171</v>
      </c>
      <c r="G96" s="106">
        <f>'Model Inputs'!H13</f>
        <v>69561</v>
      </c>
      <c r="H96" s="107">
        <f>'Model Inputs'!I13</f>
        <v>69683.0070898103</v>
      </c>
      <c r="I96" s="107">
        <f>'Model Inputs'!J13</f>
        <v>70259.798474515774</v>
      </c>
      <c r="J96" s="107">
        <f>'Model Inputs'!K13</f>
        <v>0</v>
      </c>
      <c r="K96" s="107">
        <f>'Model Inputs'!L13</f>
        <v>0</v>
      </c>
      <c r="L96" s="108">
        <f>'Model Inputs'!M13</f>
        <v>0</v>
      </c>
      <c r="M96" s="108">
        <f>'Model Inputs'!N13</f>
        <v>0</v>
      </c>
    </row>
    <row r="97" spans="1:13" ht="13.5" thickBot="1" x14ac:dyDescent="0.25">
      <c r="B97" s="2">
        <v>89</v>
      </c>
      <c r="E97" t="s">
        <v>90</v>
      </c>
      <c r="F97" s="64">
        <v>1475693036</v>
      </c>
      <c r="G97" s="106">
        <f>'Model Inputs'!H14</f>
        <v>1502712382</v>
      </c>
      <c r="H97" s="107">
        <f>'Model Inputs'!I14</f>
        <v>1488586906.7918239</v>
      </c>
      <c r="I97" s="107">
        <f>'Model Inputs'!J14</f>
        <v>1476700639.5302229</v>
      </c>
      <c r="J97" s="107">
        <f>'Model Inputs'!K14</f>
        <v>0</v>
      </c>
      <c r="K97" s="107">
        <f>'Model Inputs'!L14</f>
        <v>0</v>
      </c>
      <c r="L97" s="108">
        <f>'Model Inputs'!M14</f>
        <v>0</v>
      </c>
      <c r="M97" s="108">
        <f>'Model Inputs'!N14</f>
        <v>0</v>
      </c>
    </row>
    <row r="98" spans="1:13" ht="13.5" thickBot="1" x14ac:dyDescent="0.25">
      <c r="B98" s="2">
        <v>90</v>
      </c>
      <c r="E98" t="s">
        <v>91</v>
      </c>
      <c r="F98" s="64">
        <v>337024</v>
      </c>
      <c r="G98" s="106">
        <f>'Model Inputs'!H15</f>
        <v>340324.8</v>
      </c>
      <c r="H98" s="107">
        <f>'Model Inputs'!I15</f>
        <v>343283.89799999999</v>
      </c>
      <c r="I98" s="107">
        <f>'Model Inputs'!J15</f>
        <v>343283.89799999999</v>
      </c>
      <c r="J98" s="107">
        <f>'Model Inputs'!K15</f>
        <v>0</v>
      </c>
      <c r="K98" s="107">
        <f>'Model Inputs'!L15</f>
        <v>0</v>
      </c>
      <c r="L98" s="108">
        <f>'Model Inputs'!M15</f>
        <v>0</v>
      </c>
      <c r="M98" s="108">
        <f>'Model Inputs'!N15</f>
        <v>0</v>
      </c>
    </row>
    <row r="99" spans="1:13" ht="13.5" thickBot="1" x14ac:dyDescent="0.25">
      <c r="B99" s="2">
        <v>91</v>
      </c>
      <c r="E99" s="9" t="s">
        <v>92</v>
      </c>
      <c r="F99" s="64">
        <v>1516</v>
      </c>
      <c r="G99" s="106">
        <f>'Model Inputs'!H16</f>
        <v>1518</v>
      </c>
      <c r="H99" s="107">
        <f>'Model Inputs'!I16</f>
        <v>1516</v>
      </c>
      <c r="I99" s="107">
        <f>'Model Inputs'!J16</f>
        <v>1516</v>
      </c>
      <c r="J99" s="107">
        <f>'Model Inputs'!K16</f>
        <v>0</v>
      </c>
      <c r="K99" s="107">
        <f>'Model Inputs'!L16</f>
        <v>0</v>
      </c>
      <c r="L99" s="108">
        <f>'Model Inputs'!M16</f>
        <v>0</v>
      </c>
      <c r="M99" s="108">
        <f>'Model Inputs'!N16</f>
        <v>0</v>
      </c>
    </row>
    <row r="100" spans="1:13" x14ac:dyDescent="0.2">
      <c r="B100" s="2">
        <v>92</v>
      </c>
      <c r="E100" s="9"/>
      <c r="F100" s="6"/>
      <c r="G100" s="6"/>
      <c r="H100" s="6"/>
      <c r="I100" s="6"/>
      <c r="J100" s="6"/>
      <c r="K100" s="6"/>
      <c r="L100" s="6"/>
      <c r="M100" s="6"/>
    </row>
    <row r="101" spans="1:13" x14ac:dyDescent="0.2">
      <c r="B101" s="2">
        <v>93</v>
      </c>
      <c r="E101" s="9"/>
      <c r="F101" s="6"/>
      <c r="G101" s="6"/>
      <c r="H101" s="6"/>
      <c r="I101" s="6"/>
      <c r="J101" s="6"/>
      <c r="K101" s="6"/>
      <c r="L101" s="6"/>
      <c r="M101" s="6"/>
    </row>
    <row r="102" spans="1:13" ht="13.5" thickBot="1" x14ac:dyDescent="0.25">
      <c r="A102" s="306" t="s">
        <v>93</v>
      </c>
      <c r="B102" s="306"/>
      <c r="C102" s="306"/>
      <c r="D102" s="306"/>
      <c r="E102" s="306"/>
      <c r="F102" s="306"/>
      <c r="G102" s="306"/>
      <c r="H102" s="306"/>
      <c r="I102" s="306"/>
      <c r="J102" s="306"/>
      <c r="K102" s="306"/>
      <c r="L102" s="6"/>
      <c r="M102" s="6"/>
    </row>
    <row r="103" spans="1:13" ht="13.5" thickTop="1" x14ac:dyDescent="0.2">
      <c r="E103" s="9"/>
      <c r="F103" s="6"/>
      <c r="G103" s="6"/>
      <c r="H103" s="6"/>
      <c r="I103" s="6"/>
      <c r="J103" s="6"/>
      <c r="K103" s="6"/>
      <c r="L103" s="6"/>
      <c r="M103" s="6"/>
    </row>
    <row r="104" spans="1:13" x14ac:dyDescent="0.2">
      <c r="F104" s="6"/>
      <c r="G104" s="16"/>
      <c r="H104" s="16"/>
      <c r="I104" s="16"/>
      <c r="J104" s="16"/>
      <c r="K104" s="16"/>
      <c r="L104" s="16"/>
      <c r="M104" s="16"/>
    </row>
    <row r="105" spans="1:13" x14ac:dyDescent="0.2">
      <c r="B105" s="2">
        <v>94</v>
      </c>
      <c r="C105" s="18" t="s">
        <v>94</v>
      </c>
      <c r="D105" s="8"/>
      <c r="E105"/>
    </row>
    <row r="106" spans="1:13" x14ac:dyDescent="0.2">
      <c r="B106" s="2">
        <v>95</v>
      </c>
      <c r="E106"/>
    </row>
    <row r="107" spans="1:13" x14ac:dyDescent="0.2">
      <c r="B107" s="2">
        <v>96</v>
      </c>
      <c r="C107" t="s">
        <v>95</v>
      </c>
      <c r="E107"/>
      <c r="F107" s="15">
        <f>F89</f>
        <v>23087139.302600004</v>
      </c>
      <c r="G107" s="15">
        <f t="shared" ref="G107:J107" si="4">G89</f>
        <v>23481258.489999998</v>
      </c>
      <c r="H107" s="15">
        <f t="shared" si="4"/>
        <v>26818912.13169761</v>
      </c>
      <c r="I107" s="15">
        <f t="shared" si="4"/>
        <v>25957314.137987908</v>
      </c>
      <c r="J107" s="15">
        <f t="shared" si="4"/>
        <v>0</v>
      </c>
      <c r="K107" s="15">
        <f t="shared" ref="K107" si="5">K89</f>
        <v>0</v>
      </c>
    </row>
    <row r="108" spans="1:13" x14ac:dyDescent="0.2">
      <c r="B108" s="2">
        <v>97</v>
      </c>
      <c r="E108"/>
    </row>
    <row r="109" spans="1:13" ht="13.5" thickBot="1" x14ac:dyDescent="0.25">
      <c r="B109" s="2">
        <v>98</v>
      </c>
      <c r="C109" t="s">
        <v>96</v>
      </c>
      <c r="E109"/>
    </row>
    <row r="110" spans="1:13" ht="13.5" thickBot="1" x14ac:dyDescent="0.25">
      <c r="B110" s="2">
        <v>99</v>
      </c>
      <c r="E110" t="s">
        <v>97</v>
      </c>
      <c r="F110" s="65">
        <v>6.6684000000000007E-2</v>
      </c>
      <c r="G110" s="109">
        <f>'Model Inputs'!H22</f>
        <v>6.498000000000001E-2</v>
      </c>
      <c r="H110" s="110">
        <f>'Model Inputs'!I22</f>
        <v>5.0882966124262144E-2</v>
      </c>
      <c r="I110" s="110">
        <f>'Model Inputs'!J22</f>
        <v>6.1894644217431245E-2</v>
      </c>
      <c r="J110" s="110">
        <f>'Model Inputs'!K22</f>
        <v>0</v>
      </c>
      <c r="K110" s="110">
        <f>'Model Inputs'!L22</f>
        <v>0</v>
      </c>
      <c r="L110" s="111">
        <f>'Model Inputs'!M22</f>
        <v>0</v>
      </c>
      <c r="M110" s="111">
        <f>'Model Inputs'!N22</f>
        <v>0</v>
      </c>
    </row>
    <row r="111" spans="1:13" ht="13.5" thickBot="1" x14ac:dyDescent="0.25">
      <c r="B111" s="2">
        <v>100</v>
      </c>
      <c r="E111" t="s">
        <v>98</v>
      </c>
      <c r="F111" s="19">
        <v>4.5900000000000003E-2</v>
      </c>
      <c r="G111" s="19">
        <v>4.5900000000000003E-2</v>
      </c>
      <c r="H111" s="19">
        <v>4.5900000000000003E-2</v>
      </c>
      <c r="I111" s="19">
        <v>4.5900000000000003E-2</v>
      </c>
      <c r="J111" s="19">
        <v>4.5900000000000003E-2</v>
      </c>
      <c r="K111" s="19">
        <v>4.5900000000000003E-2</v>
      </c>
      <c r="L111" s="19">
        <f>K111</f>
        <v>4.5900000000000003E-2</v>
      </c>
      <c r="M111" s="19">
        <f>L111</f>
        <v>4.5900000000000003E-2</v>
      </c>
    </row>
    <row r="112" spans="1:13" ht="13.5" thickBot="1" x14ac:dyDescent="0.25">
      <c r="B112" s="2">
        <v>101</v>
      </c>
      <c r="E112" t="s">
        <v>235</v>
      </c>
      <c r="F112" s="22">
        <v>202.90591339027949</v>
      </c>
      <c r="G112" s="112">
        <f>F112*EXP('Model Inputs'!H21)</f>
        <v>209.03042514446201</v>
      </c>
      <c r="H112" s="113">
        <f>G112*EXP('Model Inputs'!I21)</f>
        <v>215.86308721381459</v>
      </c>
      <c r="I112" s="113">
        <f>H112*EXP('Model Inputs'!J21)</f>
        <v>220.30927512341896</v>
      </c>
      <c r="J112" s="113">
        <f>I112*EXP('Model Inputs'!K21)</f>
        <v>220.30927512341896</v>
      </c>
      <c r="K112" s="113">
        <f>J112*EXP('Model Inputs'!L21)</f>
        <v>220.30927512341896</v>
      </c>
      <c r="L112" s="114">
        <f>K112*EXP('Model Inputs'!M21)</f>
        <v>220.30927512341896</v>
      </c>
      <c r="M112" s="114">
        <f>L112*EXP('Model Inputs'!N21)</f>
        <v>220.30927512341896</v>
      </c>
    </row>
    <row r="113" spans="1:13" ht="13.5" thickBot="1" x14ac:dyDescent="0.25">
      <c r="B113" s="2">
        <v>102</v>
      </c>
      <c r="E113" t="s">
        <v>99</v>
      </c>
      <c r="F113" s="15">
        <v>22.295162686498919</v>
      </c>
      <c r="G113" s="15">
        <f>F112*G110+G111*G112</f>
        <v>22.779322766231168</v>
      </c>
      <c r="H113" s="15">
        <f t="shared" ref="H113:M113" si="6">G112*H110+H111*H112</f>
        <v>20.544203744679862</v>
      </c>
      <c r="I113" s="15">
        <f t="shared" si="6"/>
        <v>23.472964710940317</v>
      </c>
      <c r="J113" s="15">
        <f t="shared" si="6"/>
        <v>10.112195728164931</v>
      </c>
      <c r="K113" s="15">
        <f t="shared" si="6"/>
        <v>10.112195728164931</v>
      </c>
      <c r="L113" s="15">
        <f t="shared" si="6"/>
        <v>10.112195728164931</v>
      </c>
      <c r="M113" s="15">
        <f t="shared" si="6"/>
        <v>10.112195728164931</v>
      </c>
    </row>
    <row r="114" spans="1:13" x14ac:dyDescent="0.2">
      <c r="B114" s="2">
        <v>103</v>
      </c>
      <c r="E114" t="s">
        <v>100</v>
      </c>
      <c r="F114" s="6">
        <v>32206316.489999998</v>
      </c>
      <c r="G114" s="115">
        <f>G92</f>
        <v>26469678.210000001</v>
      </c>
      <c r="H114" s="116">
        <f t="shared" ref="H114:K114" si="7">H92</f>
        <v>25733154.580000002</v>
      </c>
      <c r="I114" s="116">
        <f t="shared" si="7"/>
        <v>48127435</v>
      </c>
      <c r="J114" s="116">
        <f t="shared" si="7"/>
        <v>0</v>
      </c>
      <c r="K114" s="116">
        <f t="shared" si="7"/>
        <v>0</v>
      </c>
      <c r="L114" s="117">
        <f t="shared" ref="L114:M114" si="8">L92</f>
        <v>0</v>
      </c>
      <c r="M114" s="117">
        <f t="shared" si="8"/>
        <v>0</v>
      </c>
    </row>
    <row r="115" spans="1:13" ht="13.5" thickBot="1" x14ac:dyDescent="0.25">
      <c r="B115" s="2">
        <v>104</v>
      </c>
      <c r="E115" t="s">
        <v>101</v>
      </c>
      <c r="F115" s="6">
        <v>0</v>
      </c>
      <c r="G115" s="118">
        <f>G93</f>
        <v>0</v>
      </c>
      <c r="H115" s="119">
        <f t="shared" ref="H115:K115" si="9">H93</f>
        <v>0</v>
      </c>
      <c r="I115" s="119">
        <f t="shared" si="9"/>
        <v>0</v>
      </c>
      <c r="J115" s="119">
        <f t="shared" si="9"/>
        <v>0</v>
      </c>
      <c r="K115" s="119">
        <f t="shared" si="9"/>
        <v>0</v>
      </c>
      <c r="L115" s="120">
        <f t="shared" ref="L115:M115" si="10">L93</f>
        <v>0</v>
      </c>
      <c r="M115" s="120">
        <f t="shared" si="10"/>
        <v>0</v>
      </c>
    </row>
    <row r="116" spans="1:13" x14ac:dyDescent="0.2">
      <c r="B116" s="2">
        <v>105</v>
      </c>
      <c r="E116" t="s">
        <v>102</v>
      </c>
      <c r="F116" s="6">
        <v>158725.37153736246</v>
      </c>
      <c r="G116" s="6">
        <f t="shared" ref="G116:J116" si="11">(G114-G115)/G112</f>
        <v>126630.74378625346</v>
      </c>
      <c r="H116" s="6">
        <f>(H114-H115)/H112</f>
        <v>119210.53716104342</v>
      </c>
      <c r="I116" s="6">
        <f t="shared" si="11"/>
        <v>218453.96646618095</v>
      </c>
      <c r="J116" s="6">
        <f t="shared" si="11"/>
        <v>0</v>
      </c>
      <c r="K116" s="6">
        <f t="shared" ref="K116:L116" si="12">(K114-K115)/K112</f>
        <v>0</v>
      </c>
      <c r="L116" s="6">
        <f t="shared" si="12"/>
        <v>0</v>
      </c>
      <c r="M116" s="6">
        <f t="shared" ref="M116" si="13">(M114-M115)/M112</f>
        <v>0</v>
      </c>
    </row>
    <row r="117" spans="1:13" x14ac:dyDescent="0.2">
      <c r="B117" s="2">
        <v>106</v>
      </c>
      <c r="E117" t="s">
        <v>103</v>
      </c>
      <c r="F117" s="17">
        <v>70019.435645544712</v>
      </c>
      <c r="G117" s="17">
        <f t="shared" ref="G117:M117" si="14">G111*F118</f>
        <v>74091.038102979146</v>
      </c>
      <c r="H117" s="17">
        <f t="shared" si="14"/>
        <v>76502.61059384144</v>
      </c>
      <c r="I117" s="17">
        <f t="shared" si="14"/>
        <v>78462.904423276006</v>
      </c>
      <c r="J117" s="17">
        <f t="shared" si="14"/>
        <v>84888.494171045357</v>
      </c>
      <c r="K117" s="17">
        <f t="shared" si="14"/>
        <v>80992.112288594377</v>
      </c>
      <c r="L117" s="17">
        <f t="shared" si="14"/>
        <v>77274.574334547884</v>
      </c>
      <c r="M117" s="17">
        <f t="shared" si="14"/>
        <v>73727.671372592144</v>
      </c>
    </row>
    <row r="118" spans="1:13" x14ac:dyDescent="0.2">
      <c r="B118" s="2">
        <v>107</v>
      </c>
      <c r="E118" t="s">
        <v>104</v>
      </c>
      <c r="F118" s="17">
        <v>1614183.8366662122</v>
      </c>
      <c r="G118" s="17">
        <f t="shared" ref="G118:M118" si="15">F118+G116-G117</f>
        <v>1666723.5423494866</v>
      </c>
      <c r="H118" s="17">
        <f>G118+H116-H117</f>
        <v>1709431.4689166886</v>
      </c>
      <c r="I118" s="17">
        <f t="shared" si="15"/>
        <v>1849422.5309595936</v>
      </c>
      <c r="J118" s="17">
        <f t="shared" si="15"/>
        <v>1764534.0367885483</v>
      </c>
      <c r="K118" s="17">
        <f t="shared" si="15"/>
        <v>1683541.9244999539</v>
      </c>
      <c r="L118" s="17">
        <f t="shared" si="15"/>
        <v>1606267.350165406</v>
      </c>
      <c r="M118" s="17">
        <f t="shared" si="15"/>
        <v>1532539.6787928138</v>
      </c>
    </row>
    <row r="119" spans="1:13" x14ac:dyDescent="0.2">
      <c r="B119" s="2">
        <v>108</v>
      </c>
      <c r="E119" t="s">
        <v>105</v>
      </c>
      <c r="F119" s="17">
        <v>35988491.244390197</v>
      </c>
      <c r="G119" s="17">
        <f>G113*G118</f>
        <v>37966833.533255115</v>
      </c>
      <c r="H119" s="17">
        <f>H113*H118</f>
        <v>35118908.384991832</v>
      </c>
      <c r="I119" s="17">
        <f t="shared" ref="I119:J119" si="16">I113*I118</f>
        <v>43411429.804832466</v>
      </c>
      <c r="J119" s="17">
        <f t="shared" si="16"/>
        <v>17843313.549014781</v>
      </c>
      <c r="K119" s="17">
        <f t="shared" ref="K119:L119" si="17">K113*K118</f>
        <v>17024305.457114998</v>
      </c>
      <c r="L119" s="17">
        <f t="shared" si="17"/>
        <v>16242889.836633421</v>
      </c>
      <c r="M119" s="17">
        <f t="shared" ref="M119" si="18">M113*M118</f>
        <v>15497341.193131946</v>
      </c>
    </row>
    <row r="120" spans="1:13" x14ac:dyDescent="0.2">
      <c r="B120" s="2">
        <v>109</v>
      </c>
      <c r="E120"/>
    </row>
    <row r="121" spans="1:13" x14ac:dyDescent="0.2">
      <c r="B121" s="2">
        <v>110</v>
      </c>
      <c r="C121" t="s">
        <v>106</v>
      </c>
      <c r="E121"/>
      <c r="F121" s="17">
        <f>F107+F119</f>
        <v>59075630.546990201</v>
      </c>
      <c r="G121" s="17">
        <f>G107+G119</f>
        <v>61448092.02325511</v>
      </c>
      <c r="H121" s="17">
        <f>H107+H119</f>
        <v>61937820.516689442</v>
      </c>
      <c r="I121" s="17">
        <f t="shared" ref="I121:J121" si="19">I107+I119</f>
        <v>69368743.94282037</v>
      </c>
      <c r="J121" s="17">
        <f t="shared" si="19"/>
        <v>17843313.549014781</v>
      </c>
      <c r="K121" s="17">
        <f t="shared" ref="K121:L121" si="20">K107+K119</f>
        <v>17024305.457114998</v>
      </c>
      <c r="L121" s="17">
        <f t="shared" si="20"/>
        <v>16242889.836633421</v>
      </c>
      <c r="M121" s="17">
        <f t="shared" ref="M121" si="21">M107+M119</f>
        <v>15497341.193131946</v>
      </c>
    </row>
    <row r="122" spans="1:13" x14ac:dyDescent="0.2">
      <c r="E122"/>
    </row>
    <row r="123" spans="1:13" ht="13.5" thickBot="1" x14ac:dyDescent="0.25">
      <c r="A123" s="306" t="s">
        <v>107</v>
      </c>
      <c r="B123" s="306"/>
      <c r="C123" s="306"/>
      <c r="D123" s="306"/>
      <c r="E123" s="306"/>
      <c r="F123" s="306"/>
      <c r="G123" s="306"/>
      <c r="H123" s="306"/>
      <c r="I123" s="306"/>
      <c r="J123" s="306"/>
      <c r="K123" s="306"/>
      <c r="L123" s="6"/>
      <c r="M123" s="6"/>
    </row>
    <row r="124" spans="1:13" ht="13.5" thickTop="1" x14ac:dyDescent="0.2">
      <c r="E124"/>
    </row>
    <row r="125" spans="1:13" x14ac:dyDescent="0.2">
      <c r="B125" s="2">
        <v>111</v>
      </c>
      <c r="C125" s="18" t="s">
        <v>108</v>
      </c>
      <c r="D125" s="8"/>
      <c r="E125"/>
    </row>
    <row r="126" spans="1:13" x14ac:dyDescent="0.2">
      <c r="B126" s="2">
        <v>112</v>
      </c>
      <c r="E126"/>
    </row>
    <row r="127" spans="1:13" x14ac:dyDescent="0.2">
      <c r="B127" s="2">
        <v>113</v>
      </c>
      <c r="E127" s="23" t="s">
        <v>109</v>
      </c>
      <c r="F127" s="3"/>
      <c r="G127" s="3"/>
      <c r="H127" s="3"/>
      <c r="I127" s="3"/>
      <c r="J127" s="3"/>
    </row>
    <row r="128" spans="1:13" x14ac:dyDescent="0.2">
      <c r="B128" s="2">
        <v>114</v>
      </c>
      <c r="E128" t="s">
        <v>89</v>
      </c>
      <c r="F128" s="6">
        <v>69171</v>
      </c>
      <c r="G128" s="6">
        <f>G96</f>
        <v>69561</v>
      </c>
      <c r="H128" s="6">
        <f t="shared" ref="G128:I130" si="22">H96</f>
        <v>69683.0070898103</v>
      </c>
      <c r="I128" s="6">
        <f t="shared" si="22"/>
        <v>70259.798474515774</v>
      </c>
      <c r="J128" s="6"/>
      <c r="K128" s="6"/>
      <c r="L128" s="6"/>
      <c r="M128" s="6"/>
    </row>
    <row r="129" spans="2:13" x14ac:dyDescent="0.2">
      <c r="B129" s="2">
        <v>115</v>
      </c>
      <c r="E129" t="s">
        <v>90</v>
      </c>
      <c r="F129" s="24">
        <v>1475693036</v>
      </c>
      <c r="G129" s="24">
        <f t="shared" si="22"/>
        <v>1502712382</v>
      </c>
      <c r="H129" s="24">
        <f t="shared" si="22"/>
        <v>1488586906.7918239</v>
      </c>
      <c r="I129" s="24">
        <f t="shared" si="22"/>
        <v>1476700639.5302229</v>
      </c>
      <c r="J129" s="24"/>
      <c r="K129" s="24"/>
      <c r="L129" s="24"/>
      <c r="M129" s="24"/>
    </row>
    <row r="130" spans="2:13" x14ac:dyDescent="0.2">
      <c r="B130" s="2">
        <v>116</v>
      </c>
      <c r="E130" t="s">
        <v>91</v>
      </c>
      <c r="F130" s="6">
        <v>337024</v>
      </c>
      <c r="G130" s="6">
        <f t="shared" si="22"/>
        <v>340324.8</v>
      </c>
      <c r="H130" s="6">
        <f t="shared" si="22"/>
        <v>343283.89799999999</v>
      </c>
      <c r="I130" s="6">
        <f t="shared" si="22"/>
        <v>343283.89799999999</v>
      </c>
      <c r="J130" s="6"/>
      <c r="K130" s="6"/>
      <c r="L130" s="6"/>
      <c r="M130" s="6"/>
    </row>
    <row r="131" spans="2:13" x14ac:dyDescent="0.2">
      <c r="B131" s="2">
        <v>117</v>
      </c>
      <c r="E131" t="s">
        <v>110</v>
      </c>
      <c r="F131" s="6">
        <v>379690</v>
      </c>
      <c r="G131" s="6">
        <f t="shared" ref="G131:I131" si="23">MAX(F131,G130)</f>
        <v>379690</v>
      </c>
      <c r="H131" s="6">
        <f t="shared" si="23"/>
        <v>379690</v>
      </c>
      <c r="I131" s="6">
        <f t="shared" si="23"/>
        <v>379690</v>
      </c>
      <c r="J131" s="6"/>
      <c r="K131" s="6"/>
      <c r="L131" s="6"/>
      <c r="M131" s="6"/>
    </row>
    <row r="132" spans="2:13" x14ac:dyDescent="0.2">
      <c r="B132" s="2">
        <v>118</v>
      </c>
      <c r="E132"/>
    </row>
    <row r="133" spans="2:13" ht="13.5" thickBot="1" x14ac:dyDescent="0.25">
      <c r="B133" s="2">
        <v>119</v>
      </c>
      <c r="E133" s="23" t="s">
        <v>111</v>
      </c>
      <c r="F133" s="3"/>
    </row>
    <row r="134" spans="2:13" ht="13.5" thickBot="1" x14ac:dyDescent="0.25">
      <c r="B134" s="2">
        <v>120</v>
      </c>
      <c r="E134" t="s">
        <v>112</v>
      </c>
      <c r="F134" s="128">
        <v>4.1405222738299059E-2</v>
      </c>
      <c r="G134" s="109">
        <f>F134*EXP('Model Inputs'!H21)</f>
        <v>4.2654997912951048E-2</v>
      </c>
      <c r="H134" s="110">
        <f>G134*EXP('Model Inputs'!I21)</f>
        <v>4.4049279085688044E-2</v>
      </c>
      <c r="I134" s="110">
        <f>H134*EXP('Model Inputs'!J21)</f>
        <v>4.4956573494498116E-2</v>
      </c>
      <c r="J134" s="121"/>
      <c r="K134" s="121"/>
      <c r="L134" s="122"/>
      <c r="M134" s="122"/>
    </row>
    <row r="135" spans="2:13" ht="13.5" thickBot="1" x14ac:dyDescent="0.25">
      <c r="B135" s="2">
        <v>121</v>
      </c>
      <c r="E135" t="s">
        <v>199</v>
      </c>
      <c r="F135" s="19">
        <v>3.3329106197923807E-2</v>
      </c>
      <c r="G135" s="109">
        <f>F135*EXP('Model Inputs'!H20)</f>
        <v>3.4985729952963562E-2</v>
      </c>
      <c r="H135" s="110">
        <f>G135*EXP('Model Inputs'!I20)</f>
        <v>3.6595533972490595E-2</v>
      </c>
      <c r="I135" s="110">
        <f>H135*EXP('Model Inputs'!J20)</f>
        <v>3.8279410163293448E-2</v>
      </c>
      <c r="J135" s="113"/>
      <c r="K135" s="113"/>
      <c r="L135" s="114"/>
      <c r="M135" s="114"/>
    </row>
    <row r="136" spans="2:13" x14ac:dyDescent="0.2">
      <c r="B136" s="2">
        <v>122</v>
      </c>
      <c r="E136" t="s">
        <v>113</v>
      </c>
      <c r="F136" s="25">
        <v>3.5751941160036382E-2</v>
      </c>
      <c r="G136" s="25">
        <f>LN(G134/F134)*0.3+LN(G135/F135)*0.7</f>
        <v>4.2877658891077003E-2</v>
      </c>
      <c r="H136" s="25">
        <f>LN(H134/G134)*0.3+LN(H135/G135)*0.7</f>
        <v>4.1139523841119012E-2</v>
      </c>
      <c r="I136" s="25">
        <f>LN(I134/H134)*0.3+LN(I135/H135)*0.7</f>
        <v>3.7606564524018463E-2</v>
      </c>
      <c r="J136" s="25"/>
      <c r="K136" s="25"/>
      <c r="L136" s="25"/>
      <c r="M136" s="25"/>
    </row>
    <row r="137" spans="2:13" x14ac:dyDescent="0.2">
      <c r="B137" s="2">
        <v>123</v>
      </c>
      <c r="E137" t="s">
        <v>114</v>
      </c>
      <c r="F137" s="15">
        <v>172.13652489185196</v>
      </c>
      <c r="G137" s="15">
        <f t="shared" ref="G137:I137" si="24">F137*EXP(G136)</f>
        <v>179.67785808938717</v>
      </c>
      <c r="H137" s="15">
        <f t="shared" si="24"/>
        <v>187.22387514228924</v>
      </c>
      <c r="I137" s="15">
        <f t="shared" si="24"/>
        <v>194.39878822345429</v>
      </c>
      <c r="J137" s="15"/>
      <c r="K137" s="15"/>
      <c r="L137" s="15"/>
      <c r="M137" s="15"/>
    </row>
    <row r="138" spans="2:13" x14ac:dyDescent="0.2">
      <c r="B138" s="2">
        <v>124</v>
      </c>
      <c r="F138" s="15"/>
      <c r="G138" s="15"/>
      <c r="H138" s="15"/>
      <c r="I138" s="15"/>
      <c r="J138" s="15"/>
      <c r="K138" s="15"/>
      <c r="L138" s="15"/>
      <c r="M138" s="15"/>
    </row>
    <row r="139" spans="2:13" x14ac:dyDescent="0.2">
      <c r="B139" s="2">
        <v>125</v>
      </c>
      <c r="E139" t="s">
        <v>235</v>
      </c>
      <c r="F139" s="15">
        <v>202.90591339027949</v>
      </c>
      <c r="G139" s="15">
        <f>G112</f>
        <v>209.03042514446201</v>
      </c>
      <c r="H139" s="15">
        <f t="shared" ref="H139:I139" si="25">H112</f>
        <v>215.86308721381459</v>
      </c>
      <c r="I139" s="15">
        <f t="shared" si="25"/>
        <v>220.30927512341896</v>
      </c>
      <c r="J139" s="15"/>
      <c r="K139" s="15"/>
      <c r="L139" s="15"/>
      <c r="M139" s="15"/>
    </row>
    <row r="140" spans="2:13" x14ac:dyDescent="0.2">
      <c r="B140" s="2">
        <v>126</v>
      </c>
    </row>
    <row r="141" spans="2:13" x14ac:dyDescent="0.2">
      <c r="B141" s="2">
        <v>127</v>
      </c>
      <c r="E141" s="23" t="s">
        <v>115</v>
      </c>
      <c r="F141" s="3"/>
      <c r="G141" s="3"/>
      <c r="H141" s="3"/>
      <c r="I141" s="3"/>
      <c r="J141" s="3"/>
      <c r="K141" s="3"/>
    </row>
    <row r="142" spans="2:13" x14ac:dyDescent="0.2">
      <c r="B142" s="2">
        <v>128</v>
      </c>
      <c r="E142" t="s">
        <v>116</v>
      </c>
      <c r="F142" s="15">
        <v>1516</v>
      </c>
      <c r="G142" s="26">
        <f>'Model Inputs'!H16</f>
        <v>1518</v>
      </c>
      <c r="H142" s="26">
        <f>'Model Inputs'!I16</f>
        <v>1516</v>
      </c>
      <c r="I142" s="26">
        <f>'Model Inputs'!J16</f>
        <v>1516</v>
      </c>
      <c r="J142" s="26"/>
      <c r="K142" s="26"/>
      <c r="L142" s="26"/>
      <c r="M142" s="26"/>
    </row>
    <row r="143" spans="2:13" x14ac:dyDescent="0.2">
      <c r="B143" s="2">
        <v>129</v>
      </c>
      <c r="E143" t="s">
        <v>236</v>
      </c>
      <c r="F143" s="22">
        <v>1529.4045454545455</v>
      </c>
      <c r="G143" s="22">
        <f>(F143*17+G142)/18</f>
        <v>1528.7709595959595</v>
      </c>
      <c r="H143" s="22">
        <f>(G143*15+H142)/16</f>
        <v>1527.972774621212</v>
      </c>
      <c r="I143" s="22">
        <f>(H143*16+I142)/17</f>
        <v>1527.2684937611407</v>
      </c>
      <c r="J143" s="22"/>
      <c r="K143" s="22"/>
      <c r="L143" s="22"/>
      <c r="M143" s="22"/>
    </row>
    <row r="144" spans="2:13" x14ac:dyDescent="0.2">
      <c r="B144" s="2">
        <v>130</v>
      </c>
      <c r="E144" t="s">
        <v>117</v>
      </c>
      <c r="F144" s="6">
        <v>66704</v>
      </c>
      <c r="G144" s="6">
        <f>'Model Input back-up'!B13</f>
        <v>66366</v>
      </c>
      <c r="H144" s="6">
        <f>'Model Input back-up'!B14</f>
        <v>66656</v>
      </c>
      <c r="I144" s="6">
        <f>'Model Input back-up'!B15</f>
        <v>66824</v>
      </c>
      <c r="J144" s="6"/>
      <c r="K144" s="6"/>
      <c r="L144" s="6"/>
      <c r="M144" s="6"/>
    </row>
    <row r="145" spans="2:13" x14ac:dyDescent="0.2">
      <c r="B145" s="2">
        <v>131</v>
      </c>
      <c r="E145" t="s">
        <v>118</v>
      </c>
      <c r="F145" s="19">
        <v>3.6984288798272966E-2</v>
      </c>
      <c r="G145" s="19">
        <f>'Model Inputs'!H17</f>
        <v>4.8142120965554591E-2</v>
      </c>
      <c r="H145" s="19">
        <f>'Model Inputs'!I17</f>
        <v>4.5412372326726791E-2</v>
      </c>
      <c r="I145" s="19">
        <f>'Model Inputs'!J17</f>
        <v>5.1415636216266325E-2</v>
      </c>
      <c r="J145" s="19"/>
      <c r="K145" s="19"/>
      <c r="L145" s="19"/>
      <c r="M145" s="19"/>
    </row>
    <row r="146" spans="2:13" x14ac:dyDescent="0.2">
      <c r="B146" s="2">
        <v>132</v>
      </c>
    </row>
    <row r="147" spans="2:13" x14ac:dyDescent="0.2">
      <c r="B147" s="2">
        <v>133</v>
      </c>
      <c r="C147" t="s">
        <v>119</v>
      </c>
      <c r="E147"/>
    </row>
    <row r="148" spans="2:13" x14ac:dyDescent="0.2">
      <c r="B148" s="2">
        <v>134</v>
      </c>
      <c r="E148"/>
    </row>
    <row r="149" spans="2:13" outlineLevel="1" x14ac:dyDescent="0.2">
      <c r="B149" s="2">
        <v>135</v>
      </c>
      <c r="C149" s="8" t="s">
        <v>120</v>
      </c>
      <c r="D149" s="8"/>
      <c r="E149"/>
    </row>
    <row r="150" spans="2:13" outlineLevel="1" x14ac:dyDescent="0.2">
      <c r="B150" s="2">
        <v>136</v>
      </c>
      <c r="C150" s="8"/>
      <c r="D150" s="8"/>
      <c r="E150"/>
    </row>
    <row r="151" spans="2:13" outlineLevel="1" x14ac:dyDescent="0.2">
      <c r="B151" s="2">
        <v>137</v>
      </c>
      <c r="E151" t="s">
        <v>122</v>
      </c>
      <c r="F151" s="14">
        <v>1</v>
      </c>
      <c r="G151" s="14">
        <f t="shared" ref="G151:I151" si="26">F151</f>
        <v>1</v>
      </c>
      <c r="H151" s="14">
        <f t="shared" si="26"/>
        <v>1</v>
      </c>
      <c r="I151" s="14">
        <f t="shared" si="26"/>
        <v>1</v>
      </c>
      <c r="J151" s="21"/>
      <c r="K151" s="21"/>
      <c r="L151" s="21"/>
      <c r="M151" s="21"/>
    </row>
    <row r="152" spans="2:13" outlineLevel="1" x14ac:dyDescent="0.2">
      <c r="B152" s="2">
        <v>138</v>
      </c>
      <c r="E152" t="s">
        <v>123</v>
      </c>
      <c r="F152" s="14">
        <v>0.12952023227206591</v>
      </c>
      <c r="G152" s="14">
        <f>G113/G137</f>
        <v>0.12677868607994414</v>
      </c>
      <c r="H152" s="14">
        <f t="shared" ref="H152:I152" si="27">H113/H137</f>
        <v>0.10973068327458967</v>
      </c>
      <c r="I152" s="14">
        <f t="shared" si="27"/>
        <v>0.12074645590876319</v>
      </c>
      <c r="J152" s="27"/>
      <c r="K152" s="27"/>
      <c r="L152" s="27"/>
      <c r="M152" s="27"/>
    </row>
    <row r="153" spans="2:13" outlineLevel="1" x14ac:dyDescent="0.2">
      <c r="B153" s="2">
        <v>139</v>
      </c>
      <c r="E153" t="s">
        <v>124</v>
      </c>
      <c r="F153" s="14">
        <v>69171</v>
      </c>
      <c r="G153" s="14">
        <f t="shared" ref="G153:I153" si="28">G96</f>
        <v>69561</v>
      </c>
      <c r="H153" s="14">
        <f t="shared" si="28"/>
        <v>69683.0070898103</v>
      </c>
      <c r="I153" s="14">
        <f t="shared" si="28"/>
        <v>70259.798474515774</v>
      </c>
      <c r="J153" s="17"/>
      <c r="K153" s="17"/>
      <c r="L153" s="17"/>
      <c r="M153" s="17"/>
    </row>
    <row r="154" spans="2:13" outlineLevel="1" x14ac:dyDescent="0.2">
      <c r="B154" s="2">
        <v>140</v>
      </c>
      <c r="E154" t="s">
        <v>125</v>
      </c>
      <c r="F154" s="14">
        <v>379690</v>
      </c>
      <c r="G154" s="14">
        <f t="shared" ref="G154:I154" si="29">G131</f>
        <v>379690</v>
      </c>
      <c r="H154" s="14">
        <f t="shared" si="29"/>
        <v>379690</v>
      </c>
      <c r="I154" s="14">
        <f t="shared" si="29"/>
        <v>379690</v>
      </c>
      <c r="J154" s="17"/>
      <c r="K154" s="17"/>
      <c r="L154" s="17"/>
      <c r="M154" s="17"/>
    </row>
    <row r="155" spans="2:13" outlineLevel="1" x14ac:dyDescent="0.2">
      <c r="B155" s="2">
        <v>141</v>
      </c>
      <c r="E155" t="s">
        <v>126</v>
      </c>
      <c r="F155" s="14">
        <v>1475693036</v>
      </c>
      <c r="G155" s="14">
        <f t="shared" ref="G155:I155" si="30">G97</f>
        <v>1502712382</v>
      </c>
      <c r="H155" s="14">
        <f t="shared" si="30"/>
        <v>1488586906.7918239</v>
      </c>
      <c r="I155" s="14">
        <f t="shared" si="30"/>
        <v>1476700639.5302229</v>
      </c>
      <c r="J155" s="24"/>
      <c r="K155" s="24"/>
      <c r="L155" s="24"/>
      <c r="M155" s="24"/>
    </row>
    <row r="156" spans="2:13" outlineLevel="1" x14ac:dyDescent="0.2">
      <c r="B156" s="2">
        <v>142</v>
      </c>
      <c r="E156" t="s">
        <v>137</v>
      </c>
      <c r="F156" s="14">
        <v>1529.4045454545455</v>
      </c>
      <c r="G156" s="14">
        <f t="shared" ref="G156:I156" si="31">G143</f>
        <v>1528.7709595959595</v>
      </c>
      <c r="H156" s="14">
        <f t="shared" si="31"/>
        <v>1527.972774621212</v>
      </c>
      <c r="I156" s="14">
        <f t="shared" si="31"/>
        <v>1527.2684937611407</v>
      </c>
      <c r="J156" s="28"/>
      <c r="K156" s="28"/>
      <c r="L156" s="28"/>
      <c r="M156" s="28"/>
    </row>
    <row r="157" spans="2:13" outlineLevel="1" x14ac:dyDescent="0.2">
      <c r="B157" s="2">
        <v>143</v>
      </c>
      <c r="E157" t="s">
        <v>138</v>
      </c>
      <c r="F157" s="128">
        <v>3.6984288798272966E-2</v>
      </c>
      <c r="G157" s="20">
        <f t="shared" ref="G157:I157" si="32">G145</f>
        <v>4.8142120965554591E-2</v>
      </c>
      <c r="H157" s="20">
        <f t="shared" si="32"/>
        <v>4.5412372326726791E-2</v>
      </c>
      <c r="I157" s="20">
        <f t="shared" si="32"/>
        <v>5.1415636216266325E-2</v>
      </c>
      <c r="J157" s="20"/>
      <c r="K157" s="20"/>
      <c r="L157" s="20"/>
      <c r="M157" s="20"/>
    </row>
    <row r="158" spans="2:13" outlineLevel="1" x14ac:dyDescent="0.2">
      <c r="B158" s="2">
        <v>144</v>
      </c>
      <c r="E158" t="s">
        <v>139</v>
      </c>
      <c r="F158" s="14">
        <v>17</v>
      </c>
      <c r="G158" s="14">
        <f t="shared" ref="G158:I158" si="33">G5-2006</f>
        <v>18</v>
      </c>
      <c r="H158" s="14">
        <f t="shared" si="33"/>
        <v>19</v>
      </c>
      <c r="I158" s="14">
        <f t="shared" si="33"/>
        <v>20</v>
      </c>
    </row>
    <row r="159" spans="2:13" outlineLevel="1" x14ac:dyDescent="0.2">
      <c r="B159" s="2">
        <v>145</v>
      </c>
      <c r="E159"/>
    </row>
    <row r="160" spans="2:13" outlineLevel="1" x14ac:dyDescent="0.2">
      <c r="B160" s="2">
        <v>146</v>
      </c>
      <c r="D160" s="8"/>
      <c r="E160"/>
    </row>
    <row r="161" spans="2:13" outlineLevel="1" x14ac:dyDescent="0.2">
      <c r="B161" s="2">
        <v>147</v>
      </c>
      <c r="C161" s="8" t="s">
        <v>121</v>
      </c>
      <c r="D161" s="8"/>
      <c r="E161"/>
    </row>
    <row r="162" spans="2:13" outlineLevel="1" x14ac:dyDescent="0.2">
      <c r="B162" s="2">
        <v>148</v>
      </c>
      <c r="D162">
        <v>91</v>
      </c>
      <c r="E162" t="s">
        <v>122</v>
      </c>
      <c r="F162" s="32">
        <v>12.816805233884939</v>
      </c>
      <c r="G162" s="32">
        <f t="shared" ref="G162:I179" si="34">F162</f>
        <v>12.816805233884939</v>
      </c>
      <c r="H162" s="32">
        <f t="shared" si="34"/>
        <v>12.816805233884939</v>
      </c>
      <c r="I162" s="32">
        <f t="shared" si="34"/>
        <v>12.816805233884939</v>
      </c>
      <c r="J162" s="32"/>
      <c r="K162" s="32"/>
      <c r="L162" s="32"/>
      <c r="M162" s="32"/>
    </row>
    <row r="163" spans="2:13" outlineLevel="1" x14ac:dyDescent="0.2">
      <c r="B163" s="2">
        <v>149</v>
      </c>
      <c r="D163">
        <v>92</v>
      </c>
      <c r="E163" t="s">
        <v>123</v>
      </c>
      <c r="F163" s="32">
        <v>0.62645281025512112</v>
      </c>
      <c r="G163" s="32">
        <f t="shared" si="34"/>
        <v>0.62645281025512112</v>
      </c>
      <c r="H163" s="32">
        <f t="shared" si="34"/>
        <v>0.62645281025512112</v>
      </c>
      <c r="I163" s="32">
        <f t="shared" si="34"/>
        <v>0.62645281025512112</v>
      </c>
      <c r="J163" s="32"/>
      <c r="K163" s="32"/>
      <c r="L163" s="32"/>
      <c r="M163" s="32"/>
    </row>
    <row r="164" spans="2:13" outlineLevel="1" x14ac:dyDescent="0.2">
      <c r="B164" s="2">
        <v>150</v>
      </c>
      <c r="D164">
        <v>93</v>
      </c>
      <c r="E164" t="s">
        <v>124</v>
      </c>
      <c r="F164" s="32">
        <v>0.43873386187248575</v>
      </c>
      <c r="G164" s="32">
        <f t="shared" si="34"/>
        <v>0.43873386187248575</v>
      </c>
      <c r="H164" s="32">
        <f t="shared" si="34"/>
        <v>0.43873386187248575</v>
      </c>
      <c r="I164" s="32">
        <f t="shared" si="34"/>
        <v>0.43873386187248575</v>
      </c>
      <c r="J164" s="32"/>
      <c r="K164" s="32"/>
      <c r="L164" s="32"/>
      <c r="M164" s="32"/>
    </row>
    <row r="165" spans="2:13" outlineLevel="1" x14ac:dyDescent="0.2">
      <c r="B165" s="2">
        <v>151</v>
      </c>
      <c r="D165">
        <v>94</v>
      </c>
      <c r="E165" t="s">
        <v>125</v>
      </c>
      <c r="F165" s="32">
        <v>0.16310337583390586</v>
      </c>
      <c r="G165" s="32">
        <f t="shared" si="34"/>
        <v>0.16310337583390586</v>
      </c>
      <c r="H165" s="32">
        <f t="shared" si="34"/>
        <v>0.16310337583390586</v>
      </c>
      <c r="I165" s="32">
        <f t="shared" si="34"/>
        <v>0.16310337583390586</v>
      </c>
      <c r="J165" s="32"/>
      <c r="K165" s="32"/>
      <c r="L165" s="32"/>
      <c r="M165" s="32"/>
    </row>
    <row r="166" spans="2:13" outlineLevel="1" x14ac:dyDescent="0.2">
      <c r="B166" s="2">
        <v>152</v>
      </c>
      <c r="D166">
        <v>95</v>
      </c>
      <c r="E166" t="s">
        <v>126</v>
      </c>
      <c r="F166" s="32">
        <v>0.10907159670629264</v>
      </c>
      <c r="G166" s="32">
        <f t="shared" si="34"/>
        <v>0.10907159670629264</v>
      </c>
      <c r="H166" s="32">
        <f t="shared" si="34"/>
        <v>0.10907159670629264</v>
      </c>
      <c r="I166" s="32">
        <f t="shared" si="34"/>
        <v>0.10907159670629264</v>
      </c>
      <c r="J166" s="32"/>
      <c r="K166" s="32"/>
      <c r="L166" s="32"/>
      <c r="M166" s="32"/>
    </row>
    <row r="167" spans="2:13" outlineLevel="1" x14ac:dyDescent="0.2">
      <c r="B167" s="2">
        <v>153</v>
      </c>
      <c r="D167">
        <v>96</v>
      </c>
      <c r="E167" t="s">
        <v>127</v>
      </c>
      <c r="F167" s="32">
        <v>0.12288769765677032</v>
      </c>
      <c r="G167" s="32">
        <f t="shared" si="34"/>
        <v>0.12288769765677032</v>
      </c>
      <c r="H167" s="32">
        <f t="shared" si="34"/>
        <v>0.12288769765677032</v>
      </c>
      <c r="I167" s="32">
        <f t="shared" si="34"/>
        <v>0.12288769765677032</v>
      </c>
      <c r="J167" s="32"/>
      <c r="K167" s="32"/>
      <c r="L167" s="32"/>
      <c r="M167" s="32"/>
    </row>
    <row r="168" spans="2:13" outlineLevel="1" x14ac:dyDescent="0.2">
      <c r="B168" s="2">
        <v>154</v>
      </c>
      <c r="D168">
        <v>97</v>
      </c>
      <c r="E168" t="s">
        <v>128</v>
      </c>
      <c r="F168" s="32">
        <v>-0.37238802143178218</v>
      </c>
      <c r="G168" s="32">
        <f t="shared" si="34"/>
        <v>-0.37238802143178218</v>
      </c>
      <c r="H168" s="32">
        <f t="shared" si="34"/>
        <v>-0.37238802143178218</v>
      </c>
      <c r="I168" s="32">
        <f t="shared" si="34"/>
        <v>-0.37238802143178218</v>
      </c>
      <c r="J168" s="32"/>
      <c r="K168" s="32"/>
      <c r="L168" s="32"/>
      <c r="M168" s="32"/>
    </row>
    <row r="169" spans="2:13" outlineLevel="1" x14ac:dyDescent="0.2">
      <c r="B169" s="2">
        <v>155</v>
      </c>
      <c r="D169">
        <v>98</v>
      </c>
      <c r="E169" t="s">
        <v>129</v>
      </c>
      <c r="F169" s="32">
        <v>0.18996236641101552</v>
      </c>
      <c r="G169" s="32">
        <f t="shared" si="34"/>
        <v>0.18996236641101552</v>
      </c>
      <c r="H169" s="32">
        <f t="shared" si="34"/>
        <v>0.18996236641101552</v>
      </c>
      <c r="I169" s="32">
        <f t="shared" si="34"/>
        <v>0.18996236641101552</v>
      </c>
      <c r="J169" s="32"/>
      <c r="K169" s="32"/>
      <c r="L169" s="32"/>
      <c r="M169" s="32"/>
    </row>
    <row r="170" spans="2:13" outlineLevel="1" x14ac:dyDescent="0.2">
      <c r="B170" s="2">
        <v>156</v>
      </c>
      <c r="D170">
        <v>99</v>
      </c>
      <c r="E170" t="s">
        <v>130</v>
      </c>
      <c r="F170" s="32">
        <v>0.17188676846649997</v>
      </c>
      <c r="G170" s="32">
        <f t="shared" si="34"/>
        <v>0.17188676846649997</v>
      </c>
      <c r="H170" s="32">
        <f t="shared" si="34"/>
        <v>0.17188676846649997</v>
      </c>
      <c r="I170" s="32">
        <f t="shared" si="34"/>
        <v>0.17188676846649997</v>
      </c>
      <c r="J170" s="32"/>
      <c r="K170" s="32"/>
      <c r="L170" s="32"/>
      <c r="M170" s="32"/>
    </row>
    <row r="171" spans="2:13" outlineLevel="1" x14ac:dyDescent="0.2">
      <c r="B171" s="2">
        <v>157</v>
      </c>
      <c r="D171">
        <v>100</v>
      </c>
      <c r="E171" t="s">
        <v>131</v>
      </c>
      <c r="F171" s="32">
        <v>5.4123928392651788E-2</v>
      </c>
      <c r="G171" s="32">
        <f t="shared" si="34"/>
        <v>5.4123928392651788E-2</v>
      </c>
      <c r="H171" s="32">
        <f t="shared" si="34"/>
        <v>5.4123928392651788E-2</v>
      </c>
      <c r="I171" s="32">
        <f t="shared" si="34"/>
        <v>5.4123928392651788E-2</v>
      </c>
      <c r="J171" s="32"/>
      <c r="K171" s="32"/>
      <c r="L171" s="32"/>
      <c r="M171" s="32"/>
    </row>
    <row r="172" spans="2:13" outlineLevel="1" x14ac:dyDescent="0.2">
      <c r="B172" s="2">
        <v>158</v>
      </c>
      <c r="D172">
        <v>101</v>
      </c>
      <c r="E172" t="s">
        <v>132</v>
      </c>
      <c r="F172" s="32">
        <v>9.421783718003951E-3</v>
      </c>
      <c r="G172" s="32">
        <f t="shared" si="34"/>
        <v>9.421783718003951E-3</v>
      </c>
      <c r="H172" s="32">
        <f t="shared" si="34"/>
        <v>9.421783718003951E-3</v>
      </c>
      <c r="I172" s="32">
        <f t="shared" si="34"/>
        <v>9.421783718003951E-3</v>
      </c>
      <c r="J172" s="32"/>
      <c r="K172" s="32"/>
      <c r="L172" s="32"/>
      <c r="M172" s="32"/>
    </row>
    <row r="173" spans="2:13" outlineLevel="1" x14ac:dyDescent="0.2">
      <c r="B173" s="2">
        <v>159</v>
      </c>
      <c r="D173">
        <v>102</v>
      </c>
      <c r="E173" t="s">
        <v>133</v>
      </c>
      <c r="F173" s="32">
        <v>-2.6035614297739706E-4</v>
      </c>
      <c r="G173" s="32">
        <f t="shared" si="34"/>
        <v>-2.6035614297739706E-4</v>
      </c>
      <c r="H173" s="32">
        <f t="shared" si="34"/>
        <v>-2.6035614297739706E-4</v>
      </c>
      <c r="I173" s="32">
        <f t="shared" si="34"/>
        <v>-2.6035614297739706E-4</v>
      </c>
      <c r="J173" s="32"/>
      <c r="K173" s="32"/>
      <c r="L173" s="32"/>
      <c r="M173" s="32"/>
    </row>
    <row r="174" spans="2:13" outlineLevel="1" x14ac:dyDescent="0.2">
      <c r="B174" s="2">
        <v>160</v>
      </c>
      <c r="D174">
        <v>103</v>
      </c>
      <c r="E174" t="s">
        <v>134</v>
      </c>
      <c r="F174" s="32">
        <v>0.1420445459839475</v>
      </c>
      <c r="G174" s="32">
        <f t="shared" si="34"/>
        <v>0.1420445459839475</v>
      </c>
      <c r="H174" s="32">
        <f t="shared" si="34"/>
        <v>0.1420445459839475</v>
      </c>
      <c r="I174" s="32">
        <f t="shared" si="34"/>
        <v>0.1420445459839475</v>
      </c>
      <c r="J174" s="32"/>
      <c r="K174" s="32"/>
      <c r="L174" s="32"/>
      <c r="M174" s="32"/>
    </row>
    <row r="175" spans="2:13" outlineLevel="1" x14ac:dyDescent="0.2">
      <c r="B175" s="2">
        <v>161</v>
      </c>
      <c r="D175">
        <v>104</v>
      </c>
      <c r="E175" t="s">
        <v>135</v>
      </c>
      <c r="F175" s="32">
        <v>6.003319427512703E-2</v>
      </c>
      <c r="G175" s="32">
        <f t="shared" si="34"/>
        <v>6.003319427512703E-2</v>
      </c>
      <c r="H175" s="32">
        <f t="shared" si="34"/>
        <v>6.003319427512703E-2</v>
      </c>
      <c r="I175" s="32">
        <f t="shared" si="34"/>
        <v>6.003319427512703E-2</v>
      </c>
      <c r="J175" s="32"/>
      <c r="K175" s="32"/>
      <c r="L175" s="32"/>
      <c r="M175" s="32"/>
    </row>
    <row r="176" spans="2:13" outlineLevel="1" x14ac:dyDescent="0.2">
      <c r="B176" s="2">
        <v>162</v>
      </c>
      <c r="D176">
        <v>105</v>
      </c>
      <c r="E176" t="s">
        <v>136</v>
      </c>
      <c r="F176" s="32">
        <v>-0.19832146792901736</v>
      </c>
      <c r="G176" s="32">
        <f t="shared" si="34"/>
        <v>-0.19832146792901736</v>
      </c>
      <c r="H176" s="32">
        <f t="shared" si="34"/>
        <v>-0.19832146792901736</v>
      </c>
      <c r="I176" s="32">
        <f t="shared" si="34"/>
        <v>-0.19832146792901736</v>
      </c>
      <c r="J176" s="32"/>
      <c r="K176" s="32"/>
      <c r="L176" s="32"/>
      <c r="M176" s="32"/>
    </row>
    <row r="177" spans="2:13" outlineLevel="1" x14ac:dyDescent="0.2">
      <c r="B177" s="2">
        <v>163</v>
      </c>
      <c r="D177">
        <v>106</v>
      </c>
      <c r="E177" t="s">
        <v>137</v>
      </c>
      <c r="F177" s="32">
        <v>0.2851490113700737</v>
      </c>
      <c r="G177" s="32">
        <f t="shared" si="34"/>
        <v>0.2851490113700737</v>
      </c>
      <c r="H177" s="32">
        <f t="shared" si="34"/>
        <v>0.2851490113700737</v>
      </c>
      <c r="I177" s="32">
        <f t="shared" si="34"/>
        <v>0.2851490113700737</v>
      </c>
      <c r="J177" s="32"/>
      <c r="K177" s="32"/>
      <c r="L177" s="32"/>
      <c r="M177" s="32"/>
    </row>
    <row r="178" spans="2:13" outlineLevel="1" x14ac:dyDescent="0.2">
      <c r="B178" s="2">
        <v>164</v>
      </c>
      <c r="D178">
        <v>107</v>
      </c>
      <c r="E178" t="s">
        <v>138</v>
      </c>
      <c r="F178" s="32">
        <v>1.6393943148746228E-2</v>
      </c>
      <c r="G178" s="32">
        <f t="shared" si="34"/>
        <v>1.6393943148746228E-2</v>
      </c>
      <c r="H178" s="32">
        <f t="shared" si="34"/>
        <v>1.6393943148746228E-2</v>
      </c>
      <c r="I178" s="32">
        <f t="shared" si="34"/>
        <v>1.6393943148746228E-2</v>
      </c>
      <c r="J178" s="32"/>
      <c r="K178" s="32"/>
      <c r="L178" s="32"/>
      <c r="M178" s="32"/>
    </row>
    <row r="179" spans="2:13" outlineLevel="1" x14ac:dyDescent="0.2">
      <c r="B179" s="2">
        <v>165</v>
      </c>
      <c r="D179">
        <v>108</v>
      </c>
      <c r="E179" t="s">
        <v>139</v>
      </c>
      <c r="F179" s="32">
        <v>1.7086999661839512E-2</v>
      </c>
      <c r="G179" s="32">
        <f t="shared" si="34"/>
        <v>1.7086999661839512E-2</v>
      </c>
      <c r="H179" s="32">
        <f t="shared" si="34"/>
        <v>1.7086999661839512E-2</v>
      </c>
      <c r="I179" s="32">
        <f t="shared" si="34"/>
        <v>1.7086999661839512E-2</v>
      </c>
      <c r="J179" s="32"/>
      <c r="K179" s="32"/>
      <c r="L179" s="32"/>
      <c r="M179" s="32"/>
    </row>
    <row r="180" spans="2:13" outlineLevel="1" x14ac:dyDescent="0.2">
      <c r="B180" s="2">
        <v>166</v>
      </c>
      <c r="E180"/>
    </row>
    <row r="181" spans="2:13" outlineLevel="1" x14ac:dyDescent="0.2">
      <c r="B181" s="2">
        <v>167</v>
      </c>
      <c r="C181" s="8" t="s">
        <v>140</v>
      </c>
      <c r="D181" s="8"/>
      <c r="E181"/>
    </row>
    <row r="182" spans="2:13" outlineLevel="1" x14ac:dyDescent="0.2">
      <c r="B182" s="2">
        <v>168</v>
      </c>
      <c r="E182"/>
    </row>
    <row r="183" spans="2:13" outlineLevel="1" x14ac:dyDescent="0.2">
      <c r="B183" s="2">
        <v>169</v>
      </c>
      <c r="C183" s="33"/>
      <c r="D183" s="33"/>
      <c r="E183" s="29" t="s">
        <v>122</v>
      </c>
      <c r="F183" s="32">
        <v>1</v>
      </c>
      <c r="G183" s="32">
        <f t="shared" ref="G183:I199" si="35">F183</f>
        <v>1</v>
      </c>
      <c r="H183" s="32">
        <f t="shared" si="35"/>
        <v>1</v>
      </c>
      <c r="I183" s="32">
        <f t="shared" si="35"/>
        <v>1</v>
      </c>
      <c r="J183" s="32"/>
      <c r="K183" s="32"/>
      <c r="L183" s="32"/>
      <c r="M183" s="32"/>
    </row>
    <row r="184" spans="2:13" outlineLevel="1" x14ac:dyDescent="0.2">
      <c r="B184" s="2">
        <v>170</v>
      </c>
      <c r="C184" s="33"/>
      <c r="D184" s="33"/>
      <c r="E184" s="29" t="s">
        <v>123</v>
      </c>
      <c r="F184" s="32">
        <v>0.16439999999999999</v>
      </c>
      <c r="G184" s="32">
        <f t="shared" si="35"/>
        <v>0.16439999999999999</v>
      </c>
      <c r="H184" s="32">
        <f t="shared" si="35"/>
        <v>0.16439999999999999</v>
      </c>
      <c r="I184" s="32">
        <f t="shared" si="35"/>
        <v>0.16439999999999999</v>
      </c>
      <c r="J184" s="32"/>
      <c r="K184" s="32"/>
      <c r="L184" s="32"/>
      <c r="M184" s="32"/>
    </row>
    <row r="185" spans="2:13" outlineLevel="1" x14ac:dyDescent="0.2">
      <c r="B185" s="2">
        <v>171</v>
      </c>
      <c r="C185" s="6"/>
      <c r="D185" s="6"/>
      <c r="E185" s="34" t="s">
        <v>124</v>
      </c>
      <c r="F185" s="32">
        <v>63422.311800000003</v>
      </c>
      <c r="G185" s="32">
        <f t="shared" si="35"/>
        <v>63422.311800000003</v>
      </c>
      <c r="H185" s="32">
        <f t="shared" si="35"/>
        <v>63422.311800000003</v>
      </c>
      <c r="I185" s="32">
        <f t="shared" si="35"/>
        <v>63422.311800000003</v>
      </c>
      <c r="J185" s="32"/>
      <c r="K185" s="32"/>
      <c r="L185" s="32"/>
      <c r="M185" s="32"/>
    </row>
    <row r="186" spans="2:13" outlineLevel="1" x14ac:dyDescent="0.2">
      <c r="B186" s="2">
        <v>172</v>
      </c>
      <c r="C186" s="6"/>
      <c r="D186" s="6"/>
      <c r="E186" s="34" t="s">
        <v>125</v>
      </c>
      <c r="F186" s="32">
        <v>345129.01459999999</v>
      </c>
      <c r="G186" s="32">
        <f t="shared" si="35"/>
        <v>345129.01459999999</v>
      </c>
      <c r="H186" s="32">
        <f t="shared" si="35"/>
        <v>345129.01459999999</v>
      </c>
      <c r="I186" s="32">
        <f t="shared" si="35"/>
        <v>345129.01459999999</v>
      </c>
      <c r="J186" s="32"/>
      <c r="K186" s="32"/>
      <c r="L186" s="32"/>
      <c r="M186" s="32"/>
    </row>
    <row r="187" spans="2:13" outlineLevel="1" x14ac:dyDescent="0.2">
      <c r="B187" s="2">
        <v>173</v>
      </c>
      <c r="C187" s="6"/>
      <c r="D187" s="6"/>
      <c r="E187" s="34" t="s">
        <v>141</v>
      </c>
      <c r="F187" s="17">
        <v>1630327994.0632999</v>
      </c>
      <c r="G187" s="17">
        <f t="shared" si="35"/>
        <v>1630327994.0632999</v>
      </c>
      <c r="H187" s="17">
        <f t="shared" si="35"/>
        <v>1630327994.0632999</v>
      </c>
      <c r="I187" s="17">
        <f t="shared" si="35"/>
        <v>1630327994.0632999</v>
      </c>
      <c r="J187" s="17"/>
      <c r="K187" s="17"/>
      <c r="L187" s="17"/>
      <c r="M187" s="17"/>
    </row>
    <row r="188" spans="2:13" outlineLevel="1" x14ac:dyDescent="0.2">
      <c r="B188" s="2">
        <v>174</v>
      </c>
      <c r="C188" s="33"/>
      <c r="D188" s="33"/>
      <c r="E188" s="29" t="s">
        <v>127</v>
      </c>
      <c r="F188" s="32">
        <v>1</v>
      </c>
      <c r="G188" s="32">
        <f t="shared" si="35"/>
        <v>1</v>
      </c>
      <c r="H188" s="32">
        <f t="shared" si="35"/>
        <v>1</v>
      </c>
      <c r="I188" s="32">
        <f t="shared" si="35"/>
        <v>1</v>
      </c>
      <c r="J188" s="32"/>
      <c r="K188" s="32"/>
      <c r="L188" s="32"/>
      <c r="M188" s="32"/>
    </row>
    <row r="189" spans="2:13" outlineLevel="1" x14ac:dyDescent="0.2">
      <c r="B189" s="2">
        <v>175</v>
      </c>
      <c r="C189" s="33"/>
      <c r="D189" s="33"/>
      <c r="E189" s="29" t="s">
        <v>128</v>
      </c>
      <c r="F189" s="32">
        <v>1</v>
      </c>
      <c r="G189" s="32">
        <f t="shared" si="35"/>
        <v>1</v>
      </c>
      <c r="H189" s="32">
        <f t="shared" si="35"/>
        <v>1</v>
      </c>
      <c r="I189" s="32">
        <f t="shared" si="35"/>
        <v>1</v>
      </c>
      <c r="J189" s="32"/>
      <c r="K189" s="32"/>
      <c r="L189" s="32"/>
      <c r="M189" s="32"/>
    </row>
    <row r="190" spans="2:13" outlineLevel="1" x14ac:dyDescent="0.2">
      <c r="B190" s="2">
        <v>176</v>
      </c>
      <c r="C190" s="33"/>
      <c r="D190" s="33"/>
      <c r="E190" s="29" t="s">
        <v>129</v>
      </c>
      <c r="F190" s="32">
        <v>1</v>
      </c>
      <c r="G190" s="32">
        <f t="shared" si="35"/>
        <v>1</v>
      </c>
      <c r="H190" s="32">
        <f t="shared" si="35"/>
        <v>1</v>
      </c>
      <c r="I190" s="32">
        <f t="shared" si="35"/>
        <v>1</v>
      </c>
      <c r="J190" s="32"/>
      <c r="K190" s="32"/>
      <c r="L190" s="32"/>
      <c r="M190" s="32"/>
    </row>
    <row r="191" spans="2:13" outlineLevel="1" x14ac:dyDescent="0.2">
      <c r="B191" s="2">
        <v>177</v>
      </c>
      <c r="C191" s="33"/>
      <c r="D191" s="33"/>
      <c r="E191" s="29" t="s">
        <v>130</v>
      </c>
      <c r="F191" s="32">
        <v>1</v>
      </c>
      <c r="G191" s="32">
        <f t="shared" si="35"/>
        <v>1</v>
      </c>
      <c r="H191" s="32">
        <f t="shared" si="35"/>
        <v>1</v>
      </c>
      <c r="I191" s="32">
        <f t="shared" si="35"/>
        <v>1</v>
      </c>
      <c r="J191" s="32"/>
      <c r="K191" s="32"/>
      <c r="L191" s="32"/>
      <c r="M191" s="32"/>
    </row>
    <row r="192" spans="2:13" outlineLevel="1" x14ac:dyDescent="0.2">
      <c r="B192" s="2">
        <v>178</v>
      </c>
      <c r="C192" s="33"/>
      <c r="D192" s="33"/>
      <c r="E192" s="29" t="s">
        <v>131</v>
      </c>
      <c r="F192" s="32">
        <v>1</v>
      </c>
      <c r="G192" s="32">
        <f t="shared" si="35"/>
        <v>1</v>
      </c>
      <c r="H192" s="32">
        <f t="shared" si="35"/>
        <v>1</v>
      </c>
      <c r="I192" s="32">
        <f t="shared" si="35"/>
        <v>1</v>
      </c>
      <c r="J192" s="32"/>
      <c r="K192" s="32"/>
      <c r="L192" s="32"/>
      <c r="M192" s="32"/>
    </row>
    <row r="193" spans="2:13" outlineLevel="1" x14ac:dyDescent="0.2">
      <c r="B193" s="2">
        <v>179</v>
      </c>
      <c r="C193" s="33"/>
      <c r="D193" s="33"/>
      <c r="E193" s="29" t="s">
        <v>132</v>
      </c>
      <c r="F193" s="32">
        <v>1</v>
      </c>
      <c r="G193" s="32">
        <f t="shared" si="35"/>
        <v>1</v>
      </c>
      <c r="H193" s="32">
        <f t="shared" si="35"/>
        <v>1</v>
      </c>
      <c r="I193" s="32">
        <f t="shared" si="35"/>
        <v>1</v>
      </c>
      <c r="J193" s="32"/>
      <c r="K193" s="32"/>
      <c r="L193" s="32"/>
      <c r="M193" s="32"/>
    </row>
    <row r="194" spans="2:13" outlineLevel="1" x14ac:dyDescent="0.2">
      <c r="B194" s="2">
        <v>180</v>
      </c>
      <c r="C194" s="33"/>
      <c r="D194" s="33"/>
      <c r="E194" s="29" t="s">
        <v>133</v>
      </c>
      <c r="F194" s="32">
        <v>1</v>
      </c>
      <c r="G194" s="32">
        <f t="shared" si="35"/>
        <v>1</v>
      </c>
      <c r="H194" s="32">
        <f t="shared" si="35"/>
        <v>1</v>
      </c>
      <c r="I194" s="32">
        <f t="shared" si="35"/>
        <v>1</v>
      </c>
      <c r="J194" s="32"/>
      <c r="K194" s="32"/>
      <c r="L194" s="32"/>
      <c r="M194" s="32"/>
    </row>
    <row r="195" spans="2:13" outlineLevel="1" x14ac:dyDescent="0.2">
      <c r="B195" s="2">
        <v>181</v>
      </c>
      <c r="C195" s="33"/>
      <c r="D195" s="33"/>
      <c r="E195" s="29" t="s">
        <v>134</v>
      </c>
      <c r="F195" s="32">
        <v>1</v>
      </c>
      <c r="G195" s="32">
        <f t="shared" si="35"/>
        <v>1</v>
      </c>
      <c r="H195" s="32">
        <f t="shared" si="35"/>
        <v>1</v>
      </c>
      <c r="I195" s="32">
        <f t="shared" si="35"/>
        <v>1</v>
      </c>
      <c r="J195" s="32"/>
      <c r="K195" s="32"/>
      <c r="L195" s="32"/>
      <c r="M195" s="32"/>
    </row>
    <row r="196" spans="2:13" outlineLevel="1" x14ac:dyDescent="0.2">
      <c r="B196" s="2">
        <v>182</v>
      </c>
      <c r="C196" s="33"/>
      <c r="D196" s="33"/>
      <c r="E196" s="29" t="s">
        <v>135</v>
      </c>
      <c r="F196" s="32">
        <v>1</v>
      </c>
      <c r="G196" s="32">
        <f t="shared" si="35"/>
        <v>1</v>
      </c>
      <c r="H196" s="32">
        <f t="shared" si="35"/>
        <v>1</v>
      </c>
      <c r="I196" s="32">
        <f t="shared" si="35"/>
        <v>1</v>
      </c>
      <c r="J196" s="32"/>
      <c r="K196" s="32"/>
      <c r="L196" s="32"/>
      <c r="M196" s="32"/>
    </row>
    <row r="197" spans="2:13" outlineLevel="1" x14ac:dyDescent="0.2">
      <c r="B197" s="2">
        <v>183</v>
      </c>
      <c r="C197" s="33"/>
      <c r="D197" s="33"/>
      <c r="E197" s="29" t="s">
        <v>136</v>
      </c>
      <c r="F197" s="32">
        <v>1</v>
      </c>
      <c r="G197" s="32">
        <f t="shared" si="35"/>
        <v>1</v>
      </c>
      <c r="H197" s="32">
        <f t="shared" si="35"/>
        <v>1</v>
      </c>
      <c r="I197" s="32">
        <f t="shared" si="35"/>
        <v>1</v>
      </c>
      <c r="J197" s="32"/>
      <c r="K197" s="32"/>
      <c r="L197" s="32"/>
      <c r="M197" s="32"/>
    </row>
    <row r="198" spans="2:13" outlineLevel="1" x14ac:dyDescent="0.2">
      <c r="B198" s="2">
        <v>184</v>
      </c>
      <c r="C198" s="6"/>
      <c r="D198" s="6"/>
      <c r="E198" s="34" t="s">
        <v>137</v>
      </c>
      <c r="F198" s="17">
        <v>2722.7979999999998</v>
      </c>
      <c r="G198" s="17">
        <f t="shared" si="35"/>
        <v>2722.7979999999998</v>
      </c>
      <c r="H198" s="17">
        <f t="shared" si="35"/>
        <v>2722.7979999999998</v>
      </c>
      <c r="I198" s="17">
        <f t="shared" si="35"/>
        <v>2722.7979999999998</v>
      </c>
      <c r="J198" s="17"/>
      <c r="K198" s="17"/>
      <c r="L198" s="17"/>
      <c r="M198" s="17"/>
    </row>
    <row r="199" spans="2:13" outlineLevel="1" x14ac:dyDescent="0.2">
      <c r="B199" s="2">
        <v>185</v>
      </c>
      <c r="C199" s="35"/>
      <c r="D199" s="35"/>
      <c r="E199" s="36" t="s">
        <v>138</v>
      </c>
      <c r="F199" s="32">
        <v>0.12859999999999999</v>
      </c>
      <c r="G199" s="32">
        <f t="shared" si="35"/>
        <v>0.12859999999999999</v>
      </c>
      <c r="H199" s="32">
        <f t="shared" si="35"/>
        <v>0.12859999999999999</v>
      </c>
      <c r="I199" s="32">
        <f t="shared" si="35"/>
        <v>0.12859999999999999</v>
      </c>
      <c r="J199" s="32"/>
      <c r="K199" s="32"/>
      <c r="L199" s="32"/>
      <c r="M199" s="32"/>
    </row>
    <row r="200" spans="2:13" outlineLevel="1" x14ac:dyDescent="0.2">
      <c r="B200" s="2">
        <v>186</v>
      </c>
      <c r="C200" s="33"/>
      <c r="D200" s="33"/>
      <c r="E200" s="29"/>
      <c r="F200" s="32"/>
      <c r="G200" s="32"/>
      <c r="H200" s="32"/>
      <c r="I200" s="32"/>
      <c r="J200" s="32"/>
      <c r="K200" s="32"/>
      <c r="L200" s="32"/>
      <c r="M200" s="32"/>
    </row>
    <row r="201" spans="2:13" outlineLevel="1" x14ac:dyDescent="0.2">
      <c r="B201" s="2">
        <v>187</v>
      </c>
      <c r="E201"/>
    </row>
    <row r="202" spans="2:13" outlineLevel="1" x14ac:dyDescent="0.2">
      <c r="B202" s="2">
        <v>188</v>
      </c>
      <c r="E202"/>
    </row>
    <row r="203" spans="2:13" outlineLevel="1" x14ac:dyDescent="0.2">
      <c r="B203" s="2">
        <v>189</v>
      </c>
      <c r="C203" s="8" t="s">
        <v>251</v>
      </c>
      <c r="D203" s="8"/>
      <c r="E203"/>
    </row>
    <row r="204" spans="2:13" outlineLevel="1" x14ac:dyDescent="0.2">
      <c r="B204" s="2">
        <v>190</v>
      </c>
      <c r="E204"/>
    </row>
    <row r="205" spans="2:13" outlineLevel="1" x14ac:dyDescent="0.2">
      <c r="B205" s="2">
        <v>191</v>
      </c>
      <c r="E205" t="s">
        <v>122</v>
      </c>
      <c r="F205" s="30">
        <v>1</v>
      </c>
      <c r="G205" s="30">
        <v>1</v>
      </c>
      <c r="H205" s="30">
        <v>1</v>
      </c>
      <c r="I205" s="30">
        <v>1</v>
      </c>
      <c r="J205" s="30"/>
      <c r="K205" s="30"/>
      <c r="L205" s="30"/>
      <c r="M205" s="30"/>
    </row>
    <row r="206" spans="2:13" outlineLevel="1" x14ac:dyDescent="0.2">
      <c r="B206" s="2">
        <v>192</v>
      </c>
      <c r="E206" t="s">
        <v>123</v>
      </c>
      <c r="F206" s="31">
        <v>-0.23846537992458341</v>
      </c>
      <c r="G206" s="31">
        <f t="shared" ref="G206:I209" si="36">LN(G152/G184)</f>
        <v>-0.25985954559998015</v>
      </c>
      <c r="H206" s="31">
        <f t="shared" si="36"/>
        <v>-0.40427345276744109</v>
      </c>
      <c r="I206" s="31">
        <f t="shared" si="36"/>
        <v>-0.30860954117220091</v>
      </c>
      <c r="J206" s="31"/>
      <c r="K206" s="31"/>
      <c r="L206" s="31"/>
      <c r="M206" s="31"/>
    </row>
    <row r="207" spans="2:13" outlineLevel="1" x14ac:dyDescent="0.2">
      <c r="B207" s="2">
        <v>193</v>
      </c>
      <c r="E207" t="s">
        <v>124</v>
      </c>
      <c r="F207" s="31">
        <v>8.6765978973477362E-2</v>
      </c>
      <c r="G207" s="31">
        <f t="shared" si="36"/>
        <v>9.2388344791844809E-2</v>
      </c>
      <c r="H207" s="31">
        <f t="shared" si="36"/>
        <v>9.4140766653061092E-2</v>
      </c>
      <c r="I207" s="31">
        <f t="shared" si="36"/>
        <v>0.10238405788258823</v>
      </c>
      <c r="J207" s="31"/>
      <c r="K207" s="31"/>
      <c r="L207" s="31"/>
      <c r="M207" s="31"/>
    </row>
    <row r="208" spans="2:13" outlineLevel="1" x14ac:dyDescent="0.2">
      <c r="B208" s="2">
        <v>194</v>
      </c>
      <c r="E208" t="s">
        <v>125</v>
      </c>
      <c r="F208" s="31">
        <v>9.5436827819632281E-2</v>
      </c>
      <c r="G208" s="31">
        <f t="shared" si="36"/>
        <v>9.5436827819632281E-2</v>
      </c>
      <c r="H208" s="31">
        <f t="shared" si="36"/>
        <v>9.5436827819632281E-2</v>
      </c>
      <c r="I208" s="31">
        <f t="shared" si="36"/>
        <v>9.5436827819632281E-2</v>
      </c>
      <c r="J208" s="31"/>
      <c r="K208" s="31"/>
      <c r="L208" s="31"/>
      <c r="M208" s="31"/>
    </row>
    <row r="209" spans="1:13" outlineLevel="1" x14ac:dyDescent="0.2">
      <c r="B209" s="2">
        <v>195</v>
      </c>
      <c r="E209" t="s">
        <v>126</v>
      </c>
      <c r="F209" s="31">
        <v>-9.9653483567905432E-2</v>
      </c>
      <c r="G209" s="31">
        <f t="shared" si="36"/>
        <v>-8.1509488077125339E-2</v>
      </c>
      <c r="H209" s="31">
        <f t="shared" si="36"/>
        <v>-9.0953932675103294E-2</v>
      </c>
      <c r="I209" s="31">
        <f t="shared" si="36"/>
        <v>-9.8970916349519877E-2</v>
      </c>
      <c r="J209" s="31"/>
      <c r="K209" s="31"/>
      <c r="L209" s="31"/>
      <c r="M209" s="31"/>
    </row>
    <row r="210" spans="1:13" outlineLevel="1" x14ac:dyDescent="0.2">
      <c r="B210" s="2">
        <v>196</v>
      </c>
      <c r="E210" t="s">
        <v>127</v>
      </c>
      <c r="F210" s="31">
        <v>2.8432868711287956E-2</v>
      </c>
      <c r="G210" s="31">
        <f t="shared" ref="G210:I213" si="37">G206*G206/2</f>
        <v>3.376349171971408E-2</v>
      </c>
      <c r="H210" s="31">
        <f t="shared" si="37"/>
        <v>8.171851230625421E-2</v>
      </c>
      <c r="I210" s="31">
        <f t="shared" si="37"/>
        <v>4.7619924451258185E-2</v>
      </c>
      <c r="J210" s="31"/>
      <c r="K210" s="31"/>
      <c r="L210" s="31"/>
      <c r="M210" s="31"/>
    </row>
    <row r="211" spans="1:13" outlineLevel="1" x14ac:dyDescent="0.2">
      <c r="B211" s="2">
        <v>197</v>
      </c>
      <c r="E211" t="s">
        <v>128</v>
      </c>
      <c r="F211" s="31">
        <v>3.7641675536129577E-3</v>
      </c>
      <c r="G211" s="31">
        <f t="shared" si="37"/>
        <v>4.2678031266883991E-3</v>
      </c>
      <c r="H211" s="31">
        <f t="shared" si="37"/>
        <v>4.4312419730130493E-3</v>
      </c>
      <c r="I211" s="31">
        <f t="shared" si="37"/>
        <v>5.241247654252588E-3</v>
      </c>
      <c r="J211" s="31"/>
      <c r="K211" s="31"/>
      <c r="L211" s="31"/>
      <c r="M211" s="31"/>
    </row>
    <row r="212" spans="1:13" outlineLevel="1" x14ac:dyDescent="0.2">
      <c r="B212" s="2">
        <v>198</v>
      </c>
      <c r="E212" t="s">
        <v>129</v>
      </c>
      <c r="F212" s="31">
        <v>4.5540940521370688E-3</v>
      </c>
      <c r="G212" s="31">
        <f t="shared" si="37"/>
        <v>4.5540940521370688E-3</v>
      </c>
      <c r="H212" s="31">
        <f t="shared" si="37"/>
        <v>4.5540940521370688E-3</v>
      </c>
      <c r="I212" s="31">
        <f t="shared" si="37"/>
        <v>4.5540940521370688E-3</v>
      </c>
      <c r="J212" s="31"/>
      <c r="K212" s="31"/>
      <c r="L212" s="31"/>
      <c r="M212" s="31"/>
    </row>
    <row r="213" spans="1:13" outlineLevel="1" x14ac:dyDescent="0.2">
      <c r="B213" s="2">
        <v>199</v>
      </c>
      <c r="E213" t="s">
        <v>130</v>
      </c>
      <c r="F213" s="31">
        <v>4.9654083936093987E-3</v>
      </c>
      <c r="G213" s="31">
        <f t="shared" si="37"/>
        <v>3.3218983232975187E-3</v>
      </c>
      <c r="H213" s="31">
        <f t="shared" si="37"/>
        <v>4.1363089345336111E-3</v>
      </c>
      <c r="I213" s="31">
        <f t="shared" si="37"/>
        <v>4.8976211415318301E-3</v>
      </c>
      <c r="J213" s="31"/>
      <c r="K213" s="31"/>
      <c r="L213" s="31"/>
      <c r="M213" s="31"/>
    </row>
    <row r="214" spans="1:13" outlineLevel="1" x14ac:dyDescent="0.2">
      <c r="B214" s="2">
        <v>200</v>
      </c>
      <c r="E214" t="s">
        <v>131</v>
      </c>
      <c r="F214" s="31">
        <v>-2.0690682140438694E-2</v>
      </c>
      <c r="G214" s="31">
        <f t="shared" ref="G214:I214" si="38">G206*G207</f>
        <v>-2.4007993296343084E-2</v>
      </c>
      <c r="H214" s="31">
        <f t="shared" si="38"/>
        <v>-3.8058612781006987E-2</v>
      </c>
      <c r="I214" s="31">
        <f t="shared" si="38"/>
        <v>-3.1596697126493614E-2</v>
      </c>
      <c r="J214" s="31"/>
      <c r="K214" s="31"/>
      <c r="L214" s="31"/>
      <c r="M214" s="31"/>
    </row>
    <row r="215" spans="1:13" outlineLevel="1" x14ac:dyDescent="0.2">
      <c r="B215" s="2">
        <v>201</v>
      </c>
      <c r="E215" t="s">
        <v>132</v>
      </c>
      <c r="F215" s="31">
        <v>-2.2758379404805663E-2</v>
      </c>
      <c r="G215" s="31">
        <f t="shared" ref="G215:I215" si="39">G206*G208</f>
        <v>-2.480017071071319E-2</v>
      </c>
      <c r="H215" s="31">
        <f t="shared" si="39"/>
        <v>-3.8582575903814517E-2</v>
      </c>
      <c r="I215" s="31">
        <f t="shared" si="39"/>
        <v>-2.9452715644347056E-2</v>
      </c>
      <c r="J215" s="31"/>
      <c r="K215" s="31"/>
      <c r="L215" s="31"/>
      <c r="M215" s="31"/>
    </row>
    <row r="216" spans="1:13" outlineLevel="1" x14ac:dyDescent="0.2">
      <c r="B216" s="2">
        <v>202</v>
      </c>
      <c r="E216" t="s">
        <v>133</v>
      </c>
      <c r="F216" s="31">
        <v>2.37639058198288E-2</v>
      </c>
      <c r="G216" s="31">
        <f t="shared" ref="G216:I216" si="40">G206*G209</f>
        <v>2.1181018533808792E-2</v>
      </c>
      <c r="H216" s="31">
        <f t="shared" si="40"/>
        <v>3.6770260405341391E-2</v>
      </c>
      <c r="I216" s="31">
        <f t="shared" si="40"/>
        <v>3.0543369084017606E-2</v>
      </c>
      <c r="J216" s="31"/>
      <c r="K216" s="31"/>
      <c r="L216" s="31"/>
      <c r="M216" s="31"/>
    </row>
    <row r="217" spans="1:13" outlineLevel="1" x14ac:dyDescent="0.2">
      <c r="B217" s="2">
        <v>203</v>
      </c>
      <c r="E217" t="s">
        <v>134</v>
      </c>
      <c r="F217" s="31">
        <v>8.2806697958935933E-3</v>
      </c>
      <c r="G217" s="31">
        <f t="shared" ref="G217:I217" si="41">G207*G208</f>
        <v>8.817250554440114E-3</v>
      </c>
      <c r="H217" s="31">
        <f t="shared" si="41"/>
        <v>8.9844961378763716E-3</v>
      </c>
      <c r="I217" s="31">
        <f t="shared" si="41"/>
        <v>9.7712097036158369E-3</v>
      </c>
      <c r="J217" s="31"/>
      <c r="K217" s="31"/>
      <c r="L217" s="31"/>
      <c r="M217" s="31"/>
    </row>
    <row r="218" spans="1:13" outlineLevel="1" x14ac:dyDescent="0.2">
      <c r="B218" s="2">
        <v>204</v>
      </c>
      <c r="E218" t="s">
        <v>135</v>
      </c>
      <c r="F218" s="31">
        <v>-8.6465320598866548E-3</v>
      </c>
      <c r="G218" s="31">
        <f t="shared" ref="G218:I218" si="42">G207*G209</f>
        <v>-7.5305266882762191E-3</v>
      </c>
      <c r="H218" s="31">
        <f t="shared" si="42"/>
        <v>-8.5624729521451282E-3</v>
      </c>
      <c r="I218" s="31">
        <f t="shared" si="42"/>
        <v>-1.013304402822204E-2</v>
      </c>
      <c r="J218" s="31"/>
      <c r="K218" s="31"/>
      <c r="L218" s="31"/>
      <c r="M218" s="31"/>
    </row>
    <row r="219" spans="1:13" outlineLevel="1" x14ac:dyDescent="0.2">
      <c r="B219" s="2">
        <v>205</v>
      </c>
      <c r="E219" t="s">
        <v>136</v>
      </c>
      <c r="F219" s="31">
        <v>-9.5106123528967447E-3</v>
      </c>
      <c r="G219" s="31">
        <f t="shared" ref="G219:I219" si="43">G208*G209</f>
        <v>-7.7790069792829809E-3</v>
      </c>
      <c r="H219" s="31">
        <f t="shared" si="43"/>
        <v>-8.6803548122322601E-3</v>
      </c>
      <c r="I219" s="31">
        <f t="shared" si="43"/>
        <v>-9.4454703028003587E-3</v>
      </c>
      <c r="J219" s="31"/>
      <c r="K219" s="31"/>
      <c r="L219" s="31"/>
      <c r="M219" s="31"/>
    </row>
    <row r="220" spans="1:13" outlineLevel="1" x14ac:dyDescent="0.2">
      <c r="B220" s="2">
        <v>206</v>
      </c>
      <c r="E220" t="s">
        <v>137</v>
      </c>
      <c r="F220" s="31">
        <v>-0.57678155437900869</v>
      </c>
      <c r="G220" s="31">
        <f t="shared" ref="G220:I220" si="44">LN(G156/G198)</f>
        <v>-0.57719590984461544</v>
      </c>
      <c r="H220" s="31">
        <f t="shared" si="44"/>
        <v>-0.57771815512409619</v>
      </c>
      <c r="I220" s="31">
        <f t="shared" si="44"/>
        <v>-0.57817918638852317</v>
      </c>
      <c r="J220" s="31"/>
      <c r="K220" s="31"/>
      <c r="L220" s="31"/>
      <c r="M220" s="31"/>
    </row>
    <row r="221" spans="1:13" outlineLevel="1" x14ac:dyDescent="0.2">
      <c r="B221" s="2">
        <v>207</v>
      </c>
      <c r="E221" t="s">
        <v>138</v>
      </c>
      <c r="F221" s="20">
        <v>0.2875916702820604</v>
      </c>
      <c r="G221" s="20">
        <f t="shared" ref="G221:I221" si="45">G157/G199</f>
        <v>0.37435552850353493</v>
      </c>
      <c r="H221" s="20">
        <f t="shared" si="45"/>
        <v>0.35312886723737785</v>
      </c>
      <c r="I221" s="20">
        <f t="shared" si="45"/>
        <v>0.3998105460051814</v>
      </c>
      <c r="J221" s="20"/>
      <c r="K221" s="20"/>
      <c r="L221" s="20"/>
      <c r="M221" s="20"/>
    </row>
    <row r="222" spans="1:13" s="37" customFormat="1" outlineLevel="1" x14ac:dyDescent="0.2">
      <c r="A222"/>
      <c r="B222" s="2">
        <v>208</v>
      </c>
      <c r="E222" t="s">
        <v>139</v>
      </c>
      <c r="F222" s="31">
        <v>17</v>
      </c>
      <c r="G222" s="31">
        <f t="shared" ref="G222:I222" si="46">G158</f>
        <v>18</v>
      </c>
      <c r="H222" s="31">
        <f t="shared" si="46"/>
        <v>19</v>
      </c>
      <c r="I222" s="31">
        <f t="shared" si="46"/>
        <v>20</v>
      </c>
      <c r="J222" s="31"/>
      <c r="K222" s="31"/>
      <c r="L222" s="31"/>
      <c r="M222" s="31"/>
    </row>
    <row r="223" spans="1:13" outlineLevel="1" x14ac:dyDescent="0.2">
      <c r="B223" s="2">
        <v>209</v>
      </c>
      <c r="E223"/>
    </row>
    <row r="224" spans="1:13" outlineLevel="1" x14ac:dyDescent="0.2">
      <c r="B224" s="2">
        <v>210</v>
      </c>
      <c r="C224" s="8" t="s">
        <v>252</v>
      </c>
      <c r="D224" s="8"/>
      <c r="E224"/>
    </row>
    <row r="225" spans="2:13" outlineLevel="1" x14ac:dyDescent="0.2">
      <c r="B225" s="2">
        <v>211</v>
      </c>
      <c r="E225"/>
    </row>
    <row r="226" spans="2:13" outlineLevel="1" x14ac:dyDescent="0.2">
      <c r="B226" s="2">
        <v>212</v>
      </c>
      <c r="E226" t="s">
        <v>122</v>
      </c>
      <c r="F226" s="33">
        <v>12.816805233884939</v>
      </c>
      <c r="G226" s="33">
        <f t="shared" ref="G226:I241" si="47">G162*G205</f>
        <v>12.816805233884939</v>
      </c>
      <c r="H226" s="33">
        <f t="shared" si="47"/>
        <v>12.816805233884939</v>
      </c>
      <c r="I226" s="33">
        <f t="shared" si="47"/>
        <v>12.816805233884939</v>
      </c>
      <c r="J226" s="33"/>
      <c r="K226" s="33"/>
      <c r="L226" s="33"/>
      <c r="M226" s="33"/>
    </row>
    <row r="227" spans="2:13" outlineLevel="1" x14ac:dyDescent="0.2">
      <c r="B227" s="2">
        <v>213</v>
      </c>
      <c r="E227" t="s">
        <v>123</v>
      </c>
      <c r="F227" s="33">
        <v>-0.14938730740231043</v>
      </c>
      <c r="G227" s="33">
        <f>G163*G206</f>
        <v>-0.16278974261272636</v>
      </c>
      <c r="H227" s="33">
        <f t="shared" si="47"/>
        <v>-0.25325824059770446</v>
      </c>
      <c r="I227" s="33">
        <f t="shared" si="47"/>
        <v>-0.19332931433886877</v>
      </c>
      <c r="J227" s="33"/>
      <c r="K227" s="33"/>
      <c r="L227" s="33"/>
      <c r="M227" s="33"/>
    </row>
    <row r="228" spans="2:13" outlineLevel="1" x14ac:dyDescent="0.2">
      <c r="B228" s="2">
        <v>214</v>
      </c>
      <c r="E228" t="s">
        <v>124</v>
      </c>
      <c r="F228" s="33">
        <v>3.8067173034180619E-2</v>
      </c>
      <c r="G228" s="33">
        <f t="shared" si="47"/>
        <v>4.0533895302532832E-2</v>
      </c>
      <c r="H228" s="33">
        <f t="shared" si="47"/>
        <v>4.1302742113334019E-2</v>
      </c>
      <c r="I228" s="33">
        <f t="shared" si="47"/>
        <v>4.4919353109004051E-2</v>
      </c>
      <c r="J228" s="33"/>
      <c r="K228" s="33"/>
      <c r="L228" s="33"/>
      <c r="M228" s="33"/>
    </row>
    <row r="229" spans="2:13" outlineLevel="1" x14ac:dyDescent="0.2">
      <c r="B229" s="2">
        <v>215</v>
      </c>
      <c r="E229" t="s">
        <v>125</v>
      </c>
      <c r="F229" s="33">
        <v>1.5566068796261245E-2</v>
      </c>
      <c r="G229" s="33">
        <f t="shared" si="47"/>
        <v>1.5566068796261245E-2</v>
      </c>
      <c r="H229" s="33">
        <f t="shared" si="47"/>
        <v>1.5566068796261245E-2</v>
      </c>
      <c r="I229" s="33">
        <f t="shared" si="47"/>
        <v>1.5566068796261245E-2</v>
      </c>
      <c r="J229" s="33"/>
      <c r="K229" s="33"/>
      <c r="L229" s="33"/>
      <c r="M229" s="33"/>
    </row>
    <row r="230" spans="2:13" outlineLevel="1" x14ac:dyDescent="0.2">
      <c r="B230" s="2">
        <v>216</v>
      </c>
      <c r="E230" t="s">
        <v>126</v>
      </c>
      <c r="F230" s="33">
        <v>-1.0869364570095743E-2</v>
      </c>
      <c r="G230" s="33">
        <f t="shared" si="47"/>
        <v>-8.8903700112845842E-3</v>
      </c>
      <c r="H230" s="33">
        <f t="shared" si="47"/>
        <v>-9.9204906635901591E-3</v>
      </c>
      <c r="I230" s="33">
        <f t="shared" si="47"/>
        <v>-1.0794915873727056E-2</v>
      </c>
      <c r="J230" s="33"/>
      <c r="K230" s="33"/>
      <c r="L230" s="33"/>
      <c r="M230" s="33"/>
    </row>
    <row r="231" spans="2:13" outlineLevel="1" x14ac:dyDescent="0.2">
      <c r="B231" s="2">
        <v>217</v>
      </c>
      <c r="E231" t="s">
        <v>127</v>
      </c>
      <c r="F231" s="33">
        <v>3.4940497737073993E-3</v>
      </c>
      <c r="G231" s="33">
        <f t="shared" si="47"/>
        <v>4.149117762289092E-3</v>
      </c>
      <c r="H231" s="33">
        <f t="shared" si="47"/>
        <v>1.0042199833252032E-2</v>
      </c>
      <c r="I231" s="33">
        <f t="shared" si="47"/>
        <v>5.8519028784044603E-3</v>
      </c>
      <c r="J231" s="33"/>
      <c r="K231" s="33"/>
      <c r="L231" s="33"/>
      <c r="M231" s="33"/>
    </row>
    <row r="232" spans="2:13" outlineLevel="1" x14ac:dyDescent="0.2">
      <c r="B232" s="2">
        <v>218</v>
      </c>
      <c r="E232" t="s">
        <v>128</v>
      </c>
      <c r="F232" s="33">
        <v>-1.4017309076276411E-3</v>
      </c>
      <c r="G232" s="33">
        <f t="shared" si="47"/>
        <v>-1.5892787622078664E-3</v>
      </c>
      <c r="H232" s="33">
        <f t="shared" si="47"/>
        <v>-1.6501414308157962E-3</v>
      </c>
      <c r="I232" s="33">
        <f t="shared" si="47"/>
        <v>-1.9517778438010909E-3</v>
      </c>
      <c r="J232" s="33"/>
      <c r="K232" s="33"/>
      <c r="L232" s="33"/>
      <c r="M232" s="33"/>
    </row>
    <row r="233" spans="2:13" outlineLevel="1" x14ac:dyDescent="0.2">
      <c r="B233" s="2">
        <v>219</v>
      </c>
      <c r="E233" t="s">
        <v>129</v>
      </c>
      <c r="F233" s="33">
        <v>8.6510648300228826E-4</v>
      </c>
      <c r="G233" s="33">
        <f t="shared" si="47"/>
        <v>8.6510648300228826E-4</v>
      </c>
      <c r="H233" s="33">
        <f t="shared" si="47"/>
        <v>8.6510648300228826E-4</v>
      </c>
      <c r="I233" s="33">
        <f t="shared" si="47"/>
        <v>8.6510648300228826E-4</v>
      </c>
      <c r="J233" s="33"/>
      <c r="K233" s="33"/>
      <c r="L233" s="33"/>
      <c r="M233" s="33"/>
    </row>
    <row r="234" spans="2:13" outlineLevel="1" x14ac:dyDescent="0.2">
      <c r="B234" s="2">
        <v>220</v>
      </c>
      <c r="E234" t="s">
        <v>130</v>
      </c>
      <c r="F234" s="33">
        <v>8.5348800289395429E-4</v>
      </c>
      <c r="G234" s="33">
        <f t="shared" si="47"/>
        <v>5.7099036796589512E-4</v>
      </c>
      <c r="H234" s="33">
        <f t="shared" si="47"/>
        <v>7.1097677613609397E-4</v>
      </c>
      <c r="I234" s="33">
        <f t="shared" si="47"/>
        <v>8.4183627119111698E-4</v>
      </c>
      <c r="J234" s="33"/>
      <c r="K234" s="33"/>
      <c r="L234" s="33"/>
      <c r="M234" s="33"/>
    </row>
    <row r="235" spans="2:13" outlineLevel="1" x14ac:dyDescent="0.2">
      <c r="B235" s="2">
        <v>221</v>
      </c>
      <c r="E235" t="s">
        <v>131</v>
      </c>
      <c r="F235" s="33">
        <v>-1.1198609985642231E-3</v>
      </c>
      <c r="G235" s="33">
        <f t="shared" si="47"/>
        <v>-1.2994069100225373E-3</v>
      </c>
      <c r="H235" s="33">
        <f t="shared" si="47"/>
        <v>-2.0598816328828841E-3</v>
      </c>
      <c r="I235" s="33">
        <f t="shared" si="47"/>
        <v>-1.7101373727186468E-3</v>
      </c>
      <c r="J235" s="33"/>
      <c r="K235" s="33"/>
      <c r="L235" s="33"/>
      <c r="M235" s="33"/>
    </row>
    <row r="236" spans="2:13" outlineLevel="1" x14ac:dyDescent="0.2">
      <c r="B236" s="2">
        <v>222</v>
      </c>
      <c r="E236" t="s">
        <v>132</v>
      </c>
      <c r="F236" s="33">
        <v>-2.1442452852435444E-4</v>
      </c>
      <c r="G236" s="33">
        <f t="shared" si="47"/>
        <v>-2.3366184460591599E-4</v>
      </c>
      <c r="H236" s="33">
        <f t="shared" si="47"/>
        <v>-3.6351668544921121E-4</v>
      </c>
      <c r="I236" s="33">
        <f t="shared" si="47"/>
        <v>-2.7749711670890933E-4</v>
      </c>
      <c r="J236" s="33"/>
      <c r="K236" s="33"/>
      <c r="L236" s="33"/>
      <c r="M236" s="33"/>
    </row>
    <row r="237" spans="2:13" outlineLevel="1" x14ac:dyDescent="0.2">
      <c r="B237" s="2">
        <v>223</v>
      </c>
      <c r="E237" t="s">
        <v>133</v>
      </c>
      <c r="F237" s="33">
        <v>-6.1870788613287452E-6</v>
      </c>
      <c r="G237" s="33">
        <f t="shared" si="47"/>
        <v>-5.5146082897952187E-6</v>
      </c>
      <c r="H237" s="33">
        <f t="shared" si="47"/>
        <v>-9.573363175409186E-6</v>
      </c>
      <c r="I237" s="33">
        <f t="shared" si="47"/>
        <v>-7.9521537682498975E-6</v>
      </c>
      <c r="J237" s="33"/>
      <c r="K237" s="33"/>
      <c r="L237" s="33"/>
      <c r="M237" s="33"/>
    </row>
    <row r="238" spans="2:13" outlineLevel="1" x14ac:dyDescent="0.2">
      <c r="B238" s="2">
        <v>224</v>
      </c>
      <c r="E238" t="s">
        <v>134</v>
      </c>
      <c r="F238" s="33">
        <v>1.1762239816006928E-3</v>
      </c>
      <c r="G238" s="33">
        <f t="shared" si="47"/>
        <v>1.2524423518321553E-3</v>
      </c>
      <c r="H238" s="33">
        <f t="shared" si="47"/>
        <v>1.2761986747991791E-3</v>
      </c>
      <c r="I238" s="33">
        <f t="shared" si="47"/>
        <v>1.3879470460640539E-3</v>
      </c>
      <c r="J238" s="33"/>
      <c r="K238" s="33"/>
      <c r="L238" s="33"/>
      <c r="M238" s="33"/>
    </row>
    <row r="239" spans="2:13" outlineLevel="1" x14ac:dyDescent="0.2">
      <c r="B239" s="2">
        <v>225</v>
      </c>
      <c r="E239" t="s">
        <v>135</v>
      </c>
      <c r="F239" s="33">
        <v>-5.1907893895728982E-4</v>
      </c>
      <c r="G239" s="33">
        <f t="shared" si="47"/>
        <v>-4.5208157167131522E-4</v>
      </c>
      <c r="H239" s="33">
        <f t="shared" si="47"/>
        <v>-5.1403260221164892E-4</v>
      </c>
      <c r="I239" s="33">
        <f t="shared" si="47"/>
        <v>-6.0831900074466948E-4</v>
      </c>
      <c r="J239" s="33"/>
      <c r="K239" s="33"/>
      <c r="L239" s="33"/>
      <c r="M239" s="33"/>
    </row>
    <row r="240" spans="2:13" outlineLevel="1" x14ac:dyDescent="0.2">
      <c r="B240" s="2">
        <v>226</v>
      </c>
      <c r="E240" t="s">
        <v>136</v>
      </c>
      <c r="F240" s="33">
        <v>1.8861586027303281E-3</v>
      </c>
      <c r="G240" s="33">
        <f t="shared" si="47"/>
        <v>1.542744083161472E-3</v>
      </c>
      <c r="H240" s="33">
        <f t="shared" si="47"/>
        <v>1.7215007085066118E-3</v>
      </c>
      <c r="I240" s="33">
        <f t="shared" si="47"/>
        <v>1.8732395357313073E-3</v>
      </c>
      <c r="J240" s="33"/>
      <c r="K240" s="33"/>
      <c r="L240" s="33"/>
      <c r="M240" s="33"/>
    </row>
    <row r="241" spans="1:15" outlineLevel="1" x14ac:dyDescent="0.2">
      <c r="B241" s="2">
        <v>227</v>
      </c>
      <c r="E241" t="s">
        <v>137</v>
      </c>
      <c r="F241" s="33">
        <v>-0.16446869000766873</v>
      </c>
      <c r="G241" s="33">
        <f t="shared" si="47"/>
        <v>-0.16458684305904228</v>
      </c>
      <c r="H241" s="33">
        <f t="shared" si="47"/>
        <v>-0.1647357607841789</v>
      </c>
      <c r="I241" s="33">
        <f t="shared" si="47"/>
        <v>-0.16486722339344095</v>
      </c>
      <c r="J241" s="33"/>
      <c r="K241" s="33"/>
      <c r="L241" s="33"/>
      <c r="M241" s="33"/>
    </row>
    <row r="242" spans="1:15" outlineLevel="1" x14ac:dyDescent="0.2">
      <c r="B242" s="2">
        <v>228</v>
      </c>
      <c r="E242" t="s">
        <v>138</v>
      </c>
      <c r="F242" s="33">
        <v>4.7147614926570684E-3</v>
      </c>
      <c r="G242" s="33">
        <f t="shared" ref="G242:I243" si="48">G178*G221</f>
        <v>6.1371632517057996E-3</v>
      </c>
      <c r="H242" s="33">
        <f t="shared" si="48"/>
        <v>5.7891745736707275E-3</v>
      </c>
      <c r="I242" s="33">
        <f t="shared" si="48"/>
        <v>6.5544713614781322E-3</v>
      </c>
      <c r="J242" s="33"/>
      <c r="K242" s="33"/>
      <c r="L242" s="33"/>
      <c r="M242" s="33"/>
    </row>
    <row r="243" spans="1:15" outlineLevel="1" x14ac:dyDescent="0.2">
      <c r="B243" s="2">
        <v>229</v>
      </c>
      <c r="E243" t="s">
        <v>139</v>
      </c>
      <c r="F243" s="33">
        <v>0.29047899425127172</v>
      </c>
      <c r="G243" s="33">
        <f t="shared" si="48"/>
        <v>0.30756599391311124</v>
      </c>
      <c r="H243" s="33">
        <f t="shared" si="48"/>
        <v>0.32465299357495075</v>
      </c>
      <c r="I243" s="33">
        <f t="shared" si="48"/>
        <v>0.34173999323679027</v>
      </c>
      <c r="J243" s="33"/>
      <c r="K243" s="33"/>
      <c r="L243" s="33"/>
      <c r="M243" s="33"/>
    </row>
    <row r="244" spans="1:15" outlineLevel="1" x14ac:dyDescent="0.2">
      <c r="B244" s="2">
        <v>230</v>
      </c>
      <c r="E244"/>
    </row>
    <row r="245" spans="1:15" outlineLevel="1" x14ac:dyDescent="0.2">
      <c r="B245" s="2">
        <v>231</v>
      </c>
      <c r="E245" t="s">
        <v>142</v>
      </c>
      <c r="F245" s="27">
        <v>12.845920613870634</v>
      </c>
      <c r="G245" s="27">
        <f>SUM(G226:G243)+0.0000257</f>
        <v>12.85516755681695</v>
      </c>
      <c r="H245" s="27">
        <f t="shared" ref="H245:I245" si="49">SUM(H226:H243)</f>
        <v>12.786220557658844</v>
      </c>
      <c r="I245" s="27">
        <f t="shared" si="49"/>
        <v>12.862858015509085</v>
      </c>
      <c r="J245" s="27"/>
      <c r="K245" s="27"/>
      <c r="L245" s="27"/>
      <c r="M245" s="27"/>
      <c r="O245" s="298"/>
    </row>
    <row r="246" spans="1:15" outlineLevel="1" x14ac:dyDescent="0.2">
      <c r="B246" s="2">
        <v>232</v>
      </c>
      <c r="E246" t="s">
        <v>143</v>
      </c>
      <c r="F246" s="6">
        <f>EXP(F245)</f>
        <v>379238.51521714975</v>
      </c>
      <c r="G246" s="6">
        <f>EXP(G245)</f>
        <v>382761.57579697843</v>
      </c>
      <c r="H246" s="6">
        <f t="shared" ref="H246:I246" si="50">EXP(H245)</f>
        <v>357260.52540693752</v>
      </c>
      <c r="I246" s="6">
        <f t="shared" si="50"/>
        <v>385716.53581978736</v>
      </c>
      <c r="J246" s="6"/>
      <c r="K246" s="6"/>
      <c r="L246" s="6"/>
      <c r="M246" s="6"/>
    </row>
    <row r="247" spans="1:15" outlineLevel="1" x14ac:dyDescent="0.2">
      <c r="B247" s="2">
        <v>233</v>
      </c>
      <c r="E247" t="s">
        <v>144</v>
      </c>
      <c r="F247" s="15">
        <f>F137</f>
        <v>172.13652489185196</v>
      </c>
      <c r="G247" s="15">
        <f t="shared" ref="G247:I247" si="51">G137</f>
        <v>179.67785808938717</v>
      </c>
      <c r="H247" s="15">
        <f t="shared" si="51"/>
        <v>187.22387514228924</v>
      </c>
      <c r="I247" s="15">
        <f t="shared" si="51"/>
        <v>194.39878822345429</v>
      </c>
      <c r="J247" s="15"/>
      <c r="K247" s="15"/>
      <c r="L247" s="15"/>
      <c r="M247" s="15"/>
    </row>
    <row r="248" spans="1:15" x14ac:dyDescent="0.2">
      <c r="B248" s="2">
        <v>234</v>
      </c>
      <c r="E248" s="8" t="s">
        <v>145</v>
      </c>
      <c r="F248" s="6">
        <v>65280800.114625879</v>
      </c>
      <c r="G248" s="6">
        <f>G246*G247</f>
        <v>68773780.098119706</v>
      </c>
      <c r="H248" s="6">
        <f t="shared" ref="H248:I248" si="52">H246*H247</f>
        <v>66887700.002057128</v>
      </c>
      <c r="I248" s="6">
        <f t="shared" si="52"/>
        <v>74982827.161115259</v>
      </c>
      <c r="J248" s="6"/>
      <c r="K248" s="6"/>
      <c r="L248" s="6"/>
      <c r="M248" s="6"/>
    </row>
    <row r="249" spans="1:15" x14ac:dyDescent="0.2">
      <c r="B249" s="2">
        <v>235</v>
      </c>
    </row>
    <row r="250" spans="1:15" x14ac:dyDescent="0.2">
      <c r="B250" s="2">
        <v>236</v>
      </c>
      <c r="E250"/>
    </row>
    <row r="251" spans="1:15" x14ac:dyDescent="0.2">
      <c r="E251"/>
    </row>
    <row r="252" spans="1:15" x14ac:dyDescent="0.2">
      <c r="E252"/>
    </row>
    <row r="253" spans="1:15" ht="13.5" thickBot="1" x14ac:dyDescent="0.25">
      <c r="A253" s="306" t="s">
        <v>146</v>
      </c>
      <c r="B253" s="306"/>
      <c r="C253" s="306"/>
      <c r="D253" s="306"/>
      <c r="E253" s="306"/>
      <c r="F253" s="306"/>
      <c r="G253" s="306"/>
      <c r="H253" s="306"/>
      <c r="I253" s="306"/>
      <c r="J253" s="306"/>
      <c r="K253" s="306"/>
      <c r="L253" s="6"/>
      <c r="M253" s="6"/>
    </row>
    <row r="254" spans="1:15" ht="13.5" thickTop="1" x14ac:dyDescent="0.2">
      <c r="A254" s="2"/>
      <c r="B254" s="2"/>
      <c r="C254" s="2"/>
      <c r="D254" s="2"/>
      <c r="F254" s="2"/>
      <c r="G254" s="2"/>
      <c r="H254" s="2"/>
      <c r="I254" s="2"/>
      <c r="J254" s="2"/>
      <c r="K254" s="2"/>
      <c r="L254" s="6"/>
      <c r="M254" s="6"/>
    </row>
    <row r="255" spans="1:15" x14ac:dyDescent="0.2">
      <c r="A255" s="2"/>
      <c r="B255" s="2"/>
      <c r="C255" s="2"/>
      <c r="D255" s="2"/>
      <c r="F255" s="2"/>
      <c r="G255" s="2"/>
      <c r="H255" s="2"/>
      <c r="I255" s="2"/>
      <c r="J255" s="2"/>
      <c r="K255" s="2"/>
      <c r="L255" s="6"/>
      <c r="M255" s="6"/>
    </row>
    <row r="256" spans="1:15" x14ac:dyDescent="0.2">
      <c r="A256" s="2"/>
      <c r="B256" s="2">
        <v>237</v>
      </c>
      <c r="C256" s="9" t="s">
        <v>94</v>
      </c>
      <c r="D256" s="2"/>
      <c r="F256" s="39">
        <f t="shared" ref="F256" si="53">F121</f>
        <v>59075630.546990201</v>
      </c>
      <c r="G256" s="39">
        <f t="shared" ref="G256:I256" si="54">G121</f>
        <v>61448092.02325511</v>
      </c>
      <c r="H256" s="39">
        <f t="shared" si="54"/>
        <v>61937820.516689442</v>
      </c>
      <c r="I256" s="39">
        <f t="shared" si="54"/>
        <v>69368743.94282037</v>
      </c>
      <c r="J256" s="39"/>
      <c r="K256" s="39"/>
      <c r="L256" s="39"/>
      <c r="M256" s="39"/>
    </row>
    <row r="257" spans="1:13" x14ac:dyDescent="0.2">
      <c r="A257" s="2"/>
      <c r="B257" s="2">
        <v>238</v>
      </c>
      <c r="C257" s="9" t="s">
        <v>108</v>
      </c>
      <c r="D257" s="2"/>
      <c r="F257" s="39">
        <f t="shared" ref="F257" si="55">F248</f>
        <v>65280800.114625879</v>
      </c>
      <c r="G257" s="39">
        <f t="shared" ref="G257:I257" si="56">G248</f>
        <v>68773780.098119706</v>
      </c>
      <c r="H257" s="39">
        <f t="shared" si="56"/>
        <v>66887700.002057128</v>
      </c>
      <c r="I257" s="39">
        <f t="shared" si="56"/>
        <v>74982827.161115259</v>
      </c>
      <c r="J257" s="39"/>
      <c r="K257" s="39"/>
      <c r="L257" s="39"/>
      <c r="M257" s="39"/>
    </row>
    <row r="258" spans="1:13" x14ac:dyDescent="0.2">
      <c r="A258" s="2"/>
      <c r="B258" s="2">
        <v>239</v>
      </c>
      <c r="C258" t="s">
        <v>147</v>
      </c>
      <c r="E258"/>
      <c r="F258" s="17">
        <f t="shared" ref="F258" si="57">F256-F257</f>
        <v>-6205169.5676356778</v>
      </c>
      <c r="G258" s="17">
        <f t="shared" ref="G258:I258" si="58">G256-G257</f>
        <v>-7325688.0748645961</v>
      </c>
      <c r="H258" s="17">
        <f t="shared" si="58"/>
        <v>-4949879.4853676856</v>
      </c>
      <c r="I258" s="17">
        <f t="shared" si="58"/>
        <v>-5614083.2182948887</v>
      </c>
      <c r="J258" s="17"/>
      <c r="K258" s="17"/>
      <c r="L258" s="17"/>
      <c r="M258" s="17"/>
    </row>
    <row r="259" spans="1:13" x14ac:dyDescent="0.2">
      <c r="A259" s="2"/>
      <c r="B259" s="2">
        <v>240</v>
      </c>
      <c r="C259" t="s">
        <v>148</v>
      </c>
      <c r="E259"/>
      <c r="F259" s="40">
        <f>F258/F257</f>
        <v>-9.5053515838348868E-2</v>
      </c>
      <c r="G259" s="40">
        <f t="shared" ref="G259:I259" si="59">G258/G257</f>
        <v>-0.10651861893316059</v>
      </c>
      <c r="H259" s="40">
        <f t="shared" si="59"/>
        <v>-7.4002835875885284E-2</v>
      </c>
      <c r="I259" s="40">
        <f t="shared" si="59"/>
        <v>-7.4871586346456825E-2</v>
      </c>
      <c r="J259" s="40"/>
      <c r="K259" s="40"/>
      <c r="L259" s="40"/>
      <c r="M259" s="40"/>
    </row>
    <row r="260" spans="1:13" ht="13.5" thickBot="1" x14ac:dyDescent="0.25">
      <c r="B260" s="2">
        <v>241</v>
      </c>
    </row>
    <row r="261" spans="1:13" s="128" customFormat="1" ht="13.5" thickBot="1" x14ac:dyDescent="0.25">
      <c r="A261" s="19"/>
      <c r="B261" s="2">
        <v>242</v>
      </c>
      <c r="C261" s="126" t="s">
        <v>149</v>
      </c>
      <c r="D261" s="127"/>
      <c r="E261" s="127"/>
      <c r="F261" s="41">
        <f>LN(F256/F257)</f>
        <v>-9.9879470553704053E-2</v>
      </c>
      <c r="G261" s="41">
        <f>LN(G256/G257)</f>
        <v>-0.11262978280140737</v>
      </c>
      <c r="H261" s="41">
        <f t="shared" ref="H261:J261" si="60">LN(H256/H257)</f>
        <v>-7.6884106841603184E-2</v>
      </c>
      <c r="I261" s="41">
        <f t="shared" si="60"/>
        <v>-7.7822725533691753E-2</v>
      </c>
      <c r="J261" s="41" t="e">
        <f t="shared" si="60"/>
        <v>#DIV/0!</v>
      </c>
      <c r="K261" s="41" t="e">
        <f t="shared" ref="K261:L261" si="61">LN(K256/K257)</f>
        <v>#DIV/0!</v>
      </c>
      <c r="L261" s="41" t="e">
        <f t="shared" si="61"/>
        <v>#DIV/0!</v>
      </c>
      <c r="M261" s="41" t="e">
        <f t="shared" ref="M261" si="62">LN(M256/M257)</f>
        <v>#DIV/0!</v>
      </c>
    </row>
    <row r="262" spans="1:13" hidden="1" x14ac:dyDescent="0.2">
      <c r="A262" s="8"/>
      <c r="B262" s="2">
        <v>243</v>
      </c>
      <c r="D262" s="21">
        <v>186</v>
      </c>
      <c r="E262"/>
    </row>
    <row r="263" spans="1:13" hidden="1" x14ac:dyDescent="0.2">
      <c r="B263" s="2">
        <v>244</v>
      </c>
      <c r="E263"/>
    </row>
    <row r="264" spans="1:13" hidden="1" x14ac:dyDescent="0.2">
      <c r="B264" s="2">
        <v>245</v>
      </c>
      <c r="E264"/>
    </row>
    <row r="265" spans="1:13" hidden="1" x14ac:dyDescent="0.2">
      <c r="B265" s="2">
        <v>246</v>
      </c>
      <c r="C265" t="s">
        <v>150</v>
      </c>
      <c r="E265"/>
    </row>
    <row r="266" spans="1:13" hidden="1" x14ac:dyDescent="0.2">
      <c r="B266" s="2">
        <v>247</v>
      </c>
      <c r="E266" t="s">
        <v>151</v>
      </c>
      <c r="F266" s="42"/>
      <c r="G266" s="42"/>
      <c r="H266" s="42"/>
      <c r="I266" s="42"/>
      <c r="J266" s="42"/>
      <c r="K266" s="42"/>
      <c r="L266" s="42"/>
      <c r="M266" s="42"/>
    </row>
    <row r="267" spans="1:13" hidden="1" x14ac:dyDescent="0.2">
      <c r="B267" s="2">
        <v>248</v>
      </c>
      <c r="D267">
        <v>193</v>
      </c>
      <c r="E267" t="s">
        <v>152</v>
      </c>
      <c r="F267" s="20"/>
      <c r="G267" s="20"/>
      <c r="H267" s="20"/>
      <c r="I267" s="20"/>
      <c r="J267" s="20"/>
      <c r="K267" s="20"/>
      <c r="L267" s="20"/>
      <c r="M267" s="20"/>
    </row>
    <row r="268" spans="1:13" hidden="1" x14ac:dyDescent="0.2">
      <c r="B268" s="2">
        <v>249</v>
      </c>
      <c r="D268">
        <v>192</v>
      </c>
      <c r="E268" t="s">
        <v>153</v>
      </c>
      <c r="F268" s="20"/>
      <c r="G268" s="20"/>
      <c r="H268" s="20"/>
      <c r="I268" s="20"/>
      <c r="J268" s="20"/>
      <c r="K268" s="20"/>
      <c r="L268" s="20"/>
      <c r="M268" s="20"/>
    </row>
    <row r="269" spans="1:13" ht="13.5" hidden="1" thickBot="1" x14ac:dyDescent="0.25">
      <c r="B269" s="2">
        <v>250</v>
      </c>
      <c r="E269" s="44" t="s">
        <v>154</v>
      </c>
      <c r="F269" s="45"/>
      <c r="G269" s="45"/>
      <c r="H269" s="45"/>
      <c r="I269" s="45"/>
      <c r="J269" s="45"/>
      <c r="K269" s="45"/>
      <c r="L269" s="45"/>
      <c r="M269" s="45"/>
    </row>
    <row r="270" spans="1:13" hidden="1" x14ac:dyDescent="0.2">
      <c r="B270" s="2">
        <v>251</v>
      </c>
      <c r="E270"/>
    </row>
    <row r="271" spans="1:13" hidden="1" x14ac:dyDescent="0.2">
      <c r="B271" s="2">
        <v>252</v>
      </c>
      <c r="D271">
        <v>197</v>
      </c>
      <c r="E271"/>
    </row>
    <row r="272" spans="1:13" hidden="1" x14ac:dyDescent="0.2">
      <c r="A272" s="8"/>
      <c r="B272" s="2">
        <v>253</v>
      </c>
      <c r="C272" s="8"/>
      <c r="D272" s="8"/>
      <c r="E272"/>
    </row>
    <row r="274" spans="5:7" s="47" customFormat="1" x14ac:dyDescent="0.2">
      <c r="E274" s="46"/>
    </row>
    <row r="276" spans="5:7" x14ac:dyDescent="0.2">
      <c r="F276" s="25"/>
    </row>
    <row r="277" spans="5:7" x14ac:dyDescent="0.2">
      <c r="E277" s="2" t="s">
        <v>256</v>
      </c>
      <c r="F277" s="16">
        <f>F256/F96</f>
        <v>854.05199501221898</v>
      </c>
      <c r="G277" s="16">
        <f>G256/G96</f>
        <v>883.36987713309338</v>
      </c>
    </row>
    <row r="278" spans="5:7" x14ac:dyDescent="0.2">
      <c r="E278" s="2" t="s">
        <v>257</v>
      </c>
      <c r="F278" s="16">
        <f>F256/F142</f>
        <v>38968.094028357649</v>
      </c>
      <c r="G278" s="16">
        <f>G256/G142</f>
        <v>40479.639014002052</v>
      </c>
    </row>
  </sheetData>
  <mergeCells count="7">
    <mergeCell ref="A102:K102"/>
    <mergeCell ref="A123:K123"/>
    <mergeCell ref="A253:K253"/>
    <mergeCell ref="A1:J1"/>
    <mergeCell ref="B3:C3"/>
    <mergeCell ref="A7:K7"/>
    <mergeCell ref="H4:I4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C2:S29"/>
  <sheetViews>
    <sheetView workbookViewId="0">
      <selection activeCell="H18" sqref="H18"/>
    </sheetView>
  </sheetViews>
  <sheetFormatPr defaultRowHeight="12.75" x14ac:dyDescent="0.2"/>
  <cols>
    <col min="3" max="3" width="3.140625" customWidth="1"/>
    <col min="4" max="4" width="4.5703125" customWidth="1"/>
    <col min="5" max="5" width="45.5703125" customWidth="1"/>
    <col min="6" max="8" width="13.5703125" customWidth="1"/>
    <col min="9" max="11" width="13.5703125" bestFit="1" customWidth="1"/>
    <col min="12" max="12" width="13.5703125" hidden="1" customWidth="1"/>
    <col min="13" max="13" width="13.7109375" hidden="1" customWidth="1"/>
    <col min="14" max="15" width="9.28515625" bestFit="1" customWidth="1"/>
  </cols>
  <sheetData>
    <row r="2" spans="3:19" ht="23.25" x14ac:dyDescent="0.35">
      <c r="C2" s="307" t="s">
        <v>163</v>
      </c>
      <c r="D2" s="307"/>
      <c r="E2" s="307"/>
      <c r="F2" s="307"/>
      <c r="G2" s="307"/>
      <c r="H2" s="307"/>
      <c r="I2" s="307"/>
      <c r="J2" s="307"/>
      <c r="K2" s="307"/>
      <c r="L2" s="307"/>
      <c r="M2" s="307"/>
    </row>
    <row r="3" spans="3:19" ht="23.25" customHeight="1" x14ac:dyDescent="0.25">
      <c r="C3" s="303" t="str">
        <f>'Model Inputs'!F5</f>
        <v>Burlington Hydro Inc.</v>
      </c>
      <c r="D3" s="303"/>
      <c r="E3" s="303"/>
      <c r="F3" s="303"/>
      <c r="G3" s="303"/>
      <c r="H3" s="303"/>
      <c r="I3" s="303"/>
      <c r="J3" s="303"/>
      <c r="K3" s="303"/>
      <c r="L3" s="303"/>
      <c r="M3" s="303"/>
    </row>
    <row r="4" spans="3:19" ht="19.5" x14ac:dyDescent="0.35"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</row>
    <row r="6" spans="3:19" x14ac:dyDescent="0.2">
      <c r="F6" s="5">
        <v>2021</v>
      </c>
      <c r="G6" s="5">
        <v>2022</v>
      </c>
      <c r="H6" s="2">
        <f>'Benchmarking Calculations'!F5</f>
        <v>2023</v>
      </c>
      <c r="I6" s="2">
        <f>H6+1</f>
        <v>2024</v>
      </c>
      <c r="J6" s="2">
        <f t="shared" ref="J6:M6" si="0">I6+1</f>
        <v>2025</v>
      </c>
      <c r="K6" s="2">
        <f t="shared" si="0"/>
        <v>2026</v>
      </c>
      <c r="L6" s="2">
        <f t="shared" si="0"/>
        <v>2027</v>
      </c>
      <c r="M6" s="2">
        <f t="shared" si="0"/>
        <v>2028</v>
      </c>
      <c r="N6" s="2"/>
      <c r="O6" s="2"/>
      <c r="P6" s="2"/>
    </row>
    <row r="7" spans="3:19" x14ac:dyDescent="0.2">
      <c r="H7" s="2" t="s">
        <v>180</v>
      </c>
      <c r="I7" s="2" t="s">
        <v>258</v>
      </c>
      <c r="J7" s="2" t="s">
        <v>181</v>
      </c>
      <c r="K7" s="2" t="s">
        <v>182</v>
      </c>
    </row>
    <row r="8" spans="3:19" x14ac:dyDescent="0.2">
      <c r="C8" s="8" t="s">
        <v>158</v>
      </c>
    </row>
    <row r="10" spans="3:19" ht="18.75" customHeight="1" x14ac:dyDescent="0.2">
      <c r="D10" t="s">
        <v>157</v>
      </c>
      <c r="H10" s="54">
        <f>'Benchmarking Calculations'!F121</f>
        <v>59075630.546990201</v>
      </c>
      <c r="I10" s="54">
        <f>'Benchmarking Calculations'!G121</f>
        <v>61448092.02325511</v>
      </c>
      <c r="J10" s="54">
        <f>'Benchmarking Calculations'!H121</f>
        <v>61937820.516689442</v>
      </c>
      <c r="K10" s="53">
        <f>IF(ISNUMBER(K12),'Benchmarking Calculations'!I121,"na")</f>
        <v>69368743.94282037</v>
      </c>
      <c r="L10" s="53" t="str">
        <f>IF(ISNUMBER(L12),'Benchmarking Calculations'!J121,"na")</f>
        <v>na</v>
      </c>
      <c r="M10" s="53" t="str">
        <f>IF(ISNUMBER(M12),'Benchmarking Calculations'!K121,"na")</f>
        <v>na</v>
      </c>
      <c r="N10" s="54"/>
      <c r="O10" s="54"/>
      <c r="P10" s="54"/>
      <c r="Q10" s="54"/>
      <c r="R10" s="16"/>
      <c r="S10" s="16"/>
    </row>
    <row r="11" spans="3:19" ht="18.75" customHeight="1" x14ac:dyDescent="0.2"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16"/>
      <c r="S11" s="16"/>
    </row>
    <row r="12" spans="3:19" ht="18.75" customHeight="1" x14ac:dyDescent="0.2">
      <c r="D12" t="s">
        <v>145</v>
      </c>
      <c r="H12" s="54">
        <f>'Benchmarking Calculations'!F257</f>
        <v>65280800.114625879</v>
      </c>
      <c r="I12" s="54">
        <f>'Benchmarking Calculations'!G257</f>
        <v>68773780.098119706</v>
      </c>
      <c r="J12" s="54">
        <f>'Benchmarking Calculations'!H257</f>
        <v>66887700.002057128</v>
      </c>
      <c r="K12" s="53">
        <f>IF(ISNUMBER('Benchmarking Calculations'!I257),'Benchmarking Calculations'!I257,"na")</f>
        <v>74982827.161115259</v>
      </c>
      <c r="L12" s="53" t="str">
        <f>IF(ISNUMBER('Benchmarking Calculations'!J257),'Benchmarking Calculations'!J257,"na")</f>
        <v>na</v>
      </c>
      <c r="M12" s="53" t="str">
        <f>IF(ISNUMBER('Benchmarking Calculations'!K257),'Benchmarking Calculations'!K257,"na")</f>
        <v>na</v>
      </c>
      <c r="N12" s="54"/>
      <c r="O12" s="54"/>
      <c r="P12" s="54"/>
      <c r="Q12" s="54"/>
      <c r="R12" s="16"/>
      <c r="S12" s="16"/>
    </row>
    <row r="13" spans="3:19" ht="18.75" customHeight="1" x14ac:dyDescent="0.2"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16"/>
      <c r="S13" s="16"/>
    </row>
    <row r="14" spans="3:19" ht="18.75" customHeight="1" x14ac:dyDescent="0.2">
      <c r="D14" t="s">
        <v>155</v>
      </c>
      <c r="H14" s="54">
        <f t="shared" ref="H14:J14" si="1">H10-H12</f>
        <v>-6205169.5676356778</v>
      </c>
      <c r="I14" s="54">
        <f t="shared" si="1"/>
        <v>-7325688.0748645961</v>
      </c>
      <c r="J14" s="54">
        <f t="shared" si="1"/>
        <v>-4949879.4853676856</v>
      </c>
      <c r="K14" s="53">
        <f>IF(ISNUMBER(K12),K10-K12,"na")</f>
        <v>-5614083.2182948887</v>
      </c>
      <c r="L14" s="53" t="str">
        <f t="shared" ref="L14:M14" si="2">IF(ISNUMBER(L12),L10-L12,"na")</f>
        <v>na</v>
      </c>
      <c r="M14" s="53" t="str">
        <f t="shared" si="2"/>
        <v>na</v>
      </c>
      <c r="N14" s="54"/>
      <c r="O14" s="54"/>
      <c r="P14" s="54"/>
      <c r="Q14" s="54"/>
      <c r="R14" s="16"/>
      <c r="S14" s="16"/>
    </row>
    <row r="15" spans="3:19" ht="18.75" customHeight="1" x14ac:dyDescent="0.2"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16"/>
      <c r="S15" s="16"/>
    </row>
    <row r="16" spans="3:19" ht="18.75" customHeight="1" x14ac:dyDescent="0.2">
      <c r="D16" s="8" t="s">
        <v>179</v>
      </c>
      <c r="E16" s="8"/>
      <c r="F16" s="81">
        <v>-0.11723967091172523</v>
      </c>
      <c r="G16" s="81">
        <v>-0.13514695948311675</v>
      </c>
      <c r="H16" s="81">
        <f>LN(H10/H12)</f>
        <v>-9.9879470553704053E-2</v>
      </c>
      <c r="I16" s="81">
        <f t="shared" ref="I16:J16" si="3">LN(I10/I12)</f>
        <v>-0.11262978280140737</v>
      </c>
      <c r="J16" s="81">
        <f t="shared" si="3"/>
        <v>-7.6884106841603184E-2</v>
      </c>
      <c r="K16" s="81">
        <f>IF(ISNUMBER(K14),LN(K10/K12),"na")</f>
        <v>-7.7822725533691753E-2</v>
      </c>
      <c r="L16" s="81" t="str">
        <f t="shared" ref="L16:M16" si="4">IF(ISNUMBER(L14),LN(L10/L12),"na")</f>
        <v>na</v>
      </c>
      <c r="M16" s="81" t="str">
        <f t="shared" si="4"/>
        <v>na</v>
      </c>
    </row>
    <row r="17" spans="4:13" ht="18.75" customHeight="1" x14ac:dyDescent="0.2">
      <c r="H17" s="98"/>
      <c r="I17" s="98"/>
      <c r="J17" s="98"/>
      <c r="K17" s="55"/>
      <c r="L17" s="55"/>
      <c r="M17" s="55"/>
    </row>
    <row r="18" spans="4:13" ht="18.75" customHeight="1" x14ac:dyDescent="0.2">
      <c r="D18" t="s">
        <v>176</v>
      </c>
      <c r="H18" s="99">
        <f>AVERAGE(F16:H16)</f>
        <v>-0.11742203364951535</v>
      </c>
      <c r="I18" s="99">
        <f>AVERAGE(G16:I16)</f>
        <v>-0.1158854042794094</v>
      </c>
      <c r="J18" s="99">
        <f>AVERAGE(H16:J16)</f>
        <v>-9.6464453398904859E-2</v>
      </c>
      <c r="K18" s="43">
        <f>IF(ISNUMBER(K16),AVERAGE(I16:K16),"na")</f>
        <v>-8.9112205058900773E-2</v>
      </c>
      <c r="L18" s="43" t="str">
        <f t="shared" ref="L18:M18" si="5">IF(ISNUMBER(L16),AVERAGE(J16:L16),"na")</f>
        <v>na</v>
      </c>
      <c r="M18" s="43" t="str">
        <f t="shared" si="5"/>
        <v>na</v>
      </c>
    </row>
    <row r="19" spans="4:13" ht="18.75" customHeight="1" x14ac:dyDescent="0.2"/>
    <row r="20" spans="4:13" ht="18.75" customHeight="1" x14ac:dyDescent="0.45">
      <c r="D20" t="s">
        <v>156</v>
      </c>
      <c r="H20" s="71"/>
    </row>
    <row r="22" spans="4:13" ht="15" x14ac:dyDescent="0.25">
      <c r="E22" t="s">
        <v>177</v>
      </c>
      <c r="H22" s="82">
        <f>IF(H16&lt;-0.25,1,IF(H16&lt;-0.1,2,IF(H16&lt;0.1,3,IF(H16&lt;0.25,4,5))))</f>
        <v>3</v>
      </c>
      <c r="I22" s="82">
        <f t="shared" ref="I22" si="6">IF(I16&lt;-0.25,1,IF(I16&lt;-0.1,2,IF(I16&lt;0.1,3,IF(I16&lt;0.25,4,5))))</f>
        <v>2</v>
      </c>
      <c r="J22" s="82">
        <f>IF($J$16&lt;-0.25,1,IF($J$16&lt;-0.1,2,IF($J$16&lt;0.1,3,IF($J$16&lt;0.25,4,5))))</f>
        <v>3</v>
      </c>
      <c r="K22" s="82">
        <f>IF(ISNUMBER(K16),IF(K16&lt;-0.25,1,IF(K16&lt;-0.1,2,IF(K16&lt;0.1,3,IF(K16&lt;0.25,4,5)))),"na")</f>
        <v>3</v>
      </c>
      <c r="L22" s="82" t="str">
        <f t="shared" ref="L22:M22" si="7">IF(ISNUMBER(L16),IF(L16&lt;-0.25,1,IF(L16&lt;-0.1,2,IF(L16&lt;0.1,3,IF(L16&lt;0.25,4,5)))),"na")</f>
        <v>na</v>
      </c>
      <c r="M22" s="82" t="str">
        <f t="shared" si="7"/>
        <v>na</v>
      </c>
    </row>
    <row r="24" spans="4:13" ht="15" x14ac:dyDescent="0.25">
      <c r="E24" t="s">
        <v>150</v>
      </c>
      <c r="H24" s="82">
        <f>IF(H$18&lt;-0.25,1,IF(H$18&lt;-0.1,2,IF(H$18&lt;0.1,3,IF(H$18&lt;0.25,4,5))))</f>
        <v>2</v>
      </c>
      <c r="I24" s="82">
        <f>IF(I$18&lt;-0.25,1,IF(I$18&lt;-0.1,2,IF(I$18&lt;0.1,3,IF(I$18&lt;0.25,4,5))))</f>
        <v>2</v>
      </c>
      <c r="J24" s="82">
        <f>IF(J$18&lt;-0.25,1,IF(J$18&lt;-0.1,2,IF(J$18&lt;0.1,3,IF(J$18&lt;0.25,4,5))))</f>
        <v>3</v>
      </c>
      <c r="K24" s="82">
        <f t="shared" ref="K24:M24" si="8">IF(K$18&lt;-0.25,1,IF(K$18&lt;-0.1,2,IF(K$18&lt;0.1,3,IF(K$18&lt;0.25,4,5))))</f>
        <v>3</v>
      </c>
      <c r="L24" s="82">
        <f t="shared" si="8"/>
        <v>5</v>
      </c>
      <c r="M24" s="82">
        <f t="shared" si="8"/>
        <v>5</v>
      </c>
    </row>
    <row r="27" spans="4:13" x14ac:dyDescent="0.2">
      <c r="D27" s="8"/>
    </row>
    <row r="29" spans="4:13" x14ac:dyDescent="0.2">
      <c r="H29" s="74"/>
    </row>
  </sheetData>
  <mergeCells count="2">
    <mergeCell ref="C2:M2"/>
    <mergeCell ref="C3:M3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</sheetPr>
  <dimension ref="B2:F9"/>
  <sheetViews>
    <sheetView tabSelected="1" workbookViewId="0">
      <selection activeCell="D16" sqref="D16"/>
    </sheetView>
  </sheetViews>
  <sheetFormatPr defaultColWidth="8.7109375" defaultRowHeight="14.25" x14ac:dyDescent="0.2"/>
  <cols>
    <col min="1" max="1" width="8.7109375" style="143"/>
    <col min="2" max="2" width="52.42578125" style="143" customWidth="1"/>
    <col min="3" max="6" width="12.5703125" style="143" customWidth="1"/>
    <col min="7" max="16384" width="8.7109375" style="143"/>
  </cols>
  <sheetData>
    <row r="2" spans="2:6" ht="45" x14ac:dyDescent="0.2">
      <c r="B2" s="141" t="s">
        <v>214</v>
      </c>
      <c r="C2" s="142" t="s">
        <v>230</v>
      </c>
      <c r="D2" s="142" t="s">
        <v>231</v>
      </c>
      <c r="E2" s="142" t="s">
        <v>232</v>
      </c>
      <c r="F2" s="142" t="s">
        <v>233</v>
      </c>
    </row>
    <row r="3" spans="2:6" x14ac:dyDescent="0.2">
      <c r="B3" s="144" t="s">
        <v>157</v>
      </c>
      <c r="C3" s="145">
        <f>Results!H10</f>
        <v>59075630.546990201</v>
      </c>
      <c r="D3" s="145">
        <f>Results!I10</f>
        <v>61448092.02325511</v>
      </c>
      <c r="E3" s="145">
        <f>Results!J10</f>
        <v>61937820.516689442</v>
      </c>
      <c r="F3" s="145">
        <f>Results!K10</f>
        <v>69368743.94282037</v>
      </c>
    </row>
    <row r="4" spans="2:6" x14ac:dyDescent="0.2">
      <c r="B4" s="144" t="s">
        <v>145</v>
      </c>
      <c r="C4" s="145">
        <f>Results!H12</f>
        <v>65280800.114625879</v>
      </c>
      <c r="D4" s="145">
        <f>Results!I12</f>
        <v>68773780.098119706</v>
      </c>
      <c r="E4" s="145">
        <f>Results!J12</f>
        <v>66887700.002057128</v>
      </c>
      <c r="F4" s="145">
        <f>Results!K12</f>
        <v>74982827.161115259</v>
      </c>
    </row>
    <row r="5" spans="2:6" x14ac:dyDescent="0.2">
      <c r="B5" s="144" t="s">
        <v>215</v>
      </c>
      <c r="C5" s="145">
        <f>C3-C4</f>
        <v>-6205169.5676356778</v>
      </c>
      <c r="D5" s="145">
        <f t="shared" ref="D5:F5" si="0">D3-D4</f>
        <v>-7325688.0748645961</v>
      </c>
      <c r="E5" s="145">
        <f t="shared" si="0"/>
        <v>-4949879.4853676856</v>
      </c>
      <c r="F5" s="145">
        <f t="shared" si="0"/>
        <v>-5614083.2182948887</v>
      </c>
    </row>
    <row r="6" spans="2:6" ht="15" x14ac:dyDescent="0.25">
      <c r="B6" s="146" t="s">
        <v>179</v>
      </c>
      <c r="C6" s="148">
        <f>LN(C3/C4)</f>
        <v>-9.9879470553704053E-2</v>
      </c>
      <c r="D6" s="148">
        <f>LN(D3/D4)</f>
        <v>-0.11262978280140737</v>
      </c>
      <c r="E6" s="148">
        <f t="shared" ref="E6:F6" si="1">LN(E3/E4)</f>
        <v>-7.6884106841603184E-2</v>
      </c>
      <c r="F6" s="148">
        <f t="shared" si="1"/>
        <v>-7.7822725533691753E-2</v>
      </c>
    </row>
    <row r="7" spans="2:6" x14ac:dyDescent="0.2">
      <c r="B7" s="144" t="s">
        <v>176</v>
      </c>
      <c r="C7" s="149">
        <f>Results!H18</f>
        <v>-0.11742203364951535</v>
      </c>
      <c r="D7" s="149">
        <f>Results!I18</f>
        <v>-0.1158854042794094</v>
      </c>
      <c r="E7" s="149">
        <f>AVERAGE(C6:E6)</f>
        <v>-9.6464453398904859E-2</v>
      </c>
      <c r="F7" s="149">
        <f>AVERAGE(D6:F6)</f>
        <v>-8.9112205058900773E-2</v>
      </c>
    </row>
    <row r="8" spans="2:6" x14ac:dyDescent="0.2">
      <c r="B8" s="144" t="s">
        <v>216</v>
      </c>
      <c r="C8" s="147">
        <f>IF(C6&lt;-0.25,1,IF(C6&lt;-0.1,2,IF(C6&lt;0.1,3,IF(C6&lt;0.25,4,5))))</f>
        <v>3</v>
      </c>
      <c r="D8" s="147">
        <f t="shared" ref="D8:F9" si="2">IF(D6&lt;-0.25,1,IF(D6&lt;-0.1,2,IF(D6&lt;0.1,3,IF(D6&lt;0.25,4,5))))</f>
        <v>2</v>
      </c>
      <c r="E8" s="296">
        <f t="shared" si="2"/>
        <v>3</v>
      </c>
      <c r="F8" s="296">
        <f t="shared" si="2"/>
        <v>3</v>
      </c>
    </row>
    <row r="9" spans="2:6" x14ac:dyDescent="0.2">
      <c r="B9" s="144" t="s">
        <v>217</v>
      </c>
      <c r="C9" s="147">
        <f>IF(C7&lt;-0.25,1,IF(C7&lt;-0.1,2,IF(C7&lt;0.1,3,IF(C7&lt;0.25,4,5))))</f>
        <v>2</v>
      </c>
      <c r="D9" s="147">
        <f t="shared" si="2"/>
        <v>2</v>
      </c>
      <c r="E9" s="297">
        <f>IF(E7&lt;-0.25,1,IF(E7&lt;-0.1,2,IF(E7&lt;0.1,3,IF(E7&lt;0.25,4,5))))</f>
        <v>3</v>
      </c>
      <c r="F9" s="296">
        <f t="shared" si="2"/>
        <v>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A2F271-3B9D-4DD7-8312-3DECC31B7F9F}">
  <sheetPr>
    <tabColor rgb="FF92D050"/>
  </sheetPr>
  <dimension ref="A1:CV291"/>
  <sheetViews>
    <sheetView zoomScaleNormal="100" workbookViewId="0">
      <pane xSplit="7" ySplit="10" topLeftCell="N33" activePane="bottomRight" state="frozen"/>
      <selection pane="topRight" activeCell="M34" sqref="M34:M35"/>
      <selection pane="bottomLeft" activeCell="M34" sqref="M34:M35"/>
      <selection pane="bottomRight" activeCell="CI43" sqref="CI43"/>
    </sheetView>
  </sheetViews>
  <sheetFormatPr defaultColWidth="9.140625" defaultRowHeight="12.75" x14ac:dyDescent="0.2"/>
  <cols>
    <col min="1" max="1" width="6.42578125" customWidth="1"/>
    <col min="2" max="3" width="16.42578125" customWidth="1"/>
    <col min="4" max="4" width="18.42578125" customWidth="1"/>
    <col min="5" max="5" width="11.5703125" style="2" hidden="1" customWidth="1"/>
    <col min="6" max="6" width="37.140625" customWidth="1"/>
    <col min="7" max="7" width="28.85546875" hidden="1" customWidth="1"/>
    <col min="8" max="13" width="17.5703125" hidden="1" customWidth="1"/>
    <col min="14" max="14" width="17.5703125" customWidth="1"/>
    <col min="15" max="84" width="17.5703125" hidden="1" customWidth="1"/>
  </cols>
  <sheetData>
    <row r="1" spans="1:86" ht="27.75" x14ac:dyDescent="0.4">
      <c r="A1" s="196" t="s">
        <v>261</v>
      </c>
    </row>
    <row r="2" spans="1:86" ht="12.75" customHeight="1" x14ac:dyDescent="0.2"/>
    <row r="3" spans="1:86" s="197" customFormat="1" ht="94.5" hidden="1" customHeight="1" x14ac:dyDescent="0.2">
      <c r="D3" s="198"/>
      <c r="E3" s="198" t="s">
        <v>262</v>
      </c>
      <c r="F3" s="198" t="s">
        <v>263</v>
      </c>
      <c r="G3" s="198" t="s">
        <v>264</v>
      </c>
      <c r="H3" s="198" t="s">
        <v>265</v>
      </c>
      <c r="I3" s="199" t="s">
        <v>278</v>
      </c>
      <c r="J3" s="199" t="s">
        <v>279</v>
      </c>
      <c r="K3" s="199" t="s">
        <v>280</v>
      </c>
      <c r="L3" s="199" t="s">
        <v>281</v>
      </c>
      <c r="M3" s="199" t="s">
        <v>282</v>
      </c>
      <c r="N3" s="199" t="s">
        <v>198</v>
      </c>
      <c r="O3" s="199"/>
      <c r="P3" s="199" t="s">
        <v>284</v>
      </c>
      <c r="Q3" s="199" t="s">
        <v>285</v>
      </c>
      <c r="R3" s="199" t="s">
        <v>286</v>
      </c>
      <c r="S3" s="199" t="s">
        <v>266</v>
      </c>
      <c r="T3" s="199" t="s">
        <v>288</v>
      </c>
      <c r="U3" s="199" t="s">
        <v>289</v>
      </c>
      <c r="V3" s="199" t="s">
        <v>267</v>
      </c>
      <c r="W3" s="199" t="s">
        <v>268</v>
      </c>
      <c r="X3" s="199" t="s">
        <v>269</v>
      </c>
      <c r="Y3" s="199" t="s">
        <v>292</v>
      </c>
      <c r="Z3" s="199" t="s">
        <v>270</v>
      </c>
      <c r="AA3" s="199" t="s">
        <v>294</v>
      </c>
      <c r="AB3" s="199" t="s">
        <v>295</v>
      </c>
      <c r="AC3" s="199" t="s">
        <v>296</v>
      </c>
      <c r="AD3" s="199" t="s">
        <v>297</v>
      </c>
      <c r="AE3" s="199" t="s">
        <v>298</v>
      </c>
      <c r="AF3" s="199" t="s">
        <v>271</v>
      </c>
      <c r="AG3" s="199" t="s">
        <v>300</v>
      </c>
      <c r="AH3" s="199" t="s">
        <v>301</v>
      </c>
      <c r="AI3" s="199" t="s">
        <v>302</v>
      </c>
      <c r="AJ3" s="199" t="s">
        <v>272</v>
      </c>
      <c r="AK3" s="199" t="s">
        <v>304</v>
      </c>
      <c r="AL3" s="199" t="s">
        <v>305</v>
      </c>
      <c r="AM3" s="199" t="s">
        <v>306</v>
      </c>
      <c r="AN3" s="199" t="s">
        <v>307</v>
      </c>
      <c r="AO3" s="200" t="s">
        <v>308</v>
      </c>
      <c r="AP3" s="199" t="s">
        <v>309</v>
      </c>
      <c r="AQ3" s="199" t="s">
        <v>273</v>
      </c>
      <c r="AR3" s="199" t="s">
        <v>311</v>
      </c>
      <c r="AS3" s="199" t="s">
        <v>312</v>
      </c>
      <c r="AT3" s="199" t="s">
        <v>313</v>
      </c>
      <c r="AU3" s="199" t="s">
        <v>314</v>
      </c>
      <c r="AV3" s="198" t="s">
        <v>315</v>
      </c>
      <c r="AW3" s="199" t="s">
        <v>316</v>
      </c>
      <c r="AX3" s="199" t="s">
        <v>317</v>
      </c>
      <c r="AY3" s="199" t="s">
        <v>318</v>
      </c>
      <c r="AZ3" s="199" t="s">
        <v>319</v>
      </c>
      <c r="BA3" s="199" t="s">
        <v>320</v>
      </c>
      <c r="BB3" s="199" t="s">
        <v>321</v>
      </c>
      <c r="BC3" s="199" t="s">
        <v>482</v>
      </c>
      <c r="BD3" s="199" t="s">
        <v>323</v>
      </c>
      <c r="BE3" s="199" t="s">
        <v>324</v>
      </c>
      <c r="BF3" s="199" t="s">
        <v>325</v>
      </c>
      <c r="BG3" s="199" t="s">
        <v>326</v>
      </c>
      <c r="BH3" s="199" t="s">
        <v>327</v>
      </c>
      <c r="BI3" s="199" t="s">
        <v>328</v>
      </c>
      <c r="BJ3" s="199" t="s">
        <v>329</v>
      </c>
      <c r="BK3" s="199" t="s">
        <v>330</v>
      </c>
      <c r="BL3" s="199" t="s">
        <v>274</v>
      </c>
      <c r="BM3" s="199" t="s">
        <v>332</v>
      </c>
      <c r="BN3" s="199" t="s">
        <v>333</v>
      </c>
      <c r="BO3" s="199" t="s">
        <v>334</v>
      </c>
      <c r="BP3" s="199" t="s">
        <v>335</v>
      </c>
      <c r="BQ3" s="199" t="s">
        <v>336</v>
      </c>
      <c r="BR3" s="199" t="s">
        <v>337</v>
      </c>
      <c r="BS3" s="199" t="s">
        <v>483</v>
      </c>
      <c r="BT3" s="199" t="s">
        <v>339</v>
      </c>
      <c r="BU3" s="199" t="s">
        <v>275</v>
      </c>
      <c r="BV3" s="199" t="s">
        <v>484</v>
      </c>
      <c r="BW3" s="199" t="s">
        <v>342</v>
      </c>
      <c r="BX3" s="199" t="s">
        <v>343</v>
      </c>
      <c r="BY3" s="199" t="s">
        <v>344</v>
      </c>
      <c r="BZ3" s="199" t="s">
        <v>345</v>
      </c>
      <c r="CA3" s="199" t="s">
        <v>346</v>
      </c>
      <c r="CB3" s="199" t="s">
        <v>347</v>
      </c>
      <c r="CC3" s="199" t="s">
        <v>348</v>
      </c>
      <c r="CD3" s="199" t="s">
        <v>349</v>
      </c>
      <c r="CE3" s="199"/>
    </row>
    <row r="4" spans="1:86" s="198" customFormat="1" ht="51" hidden="1" x14ac:dyDescent="0.2">
      <c r="I4" s="198" t="s">
        <v>485</v>
      </c>
      <c r="J4" s="198" t="s">
        <v>486</v>
      </c>
      <c r="K4" s="198" t="s">
        <v>487</v>
      </c>
      <c r="L4" s="198" t="s">
        <v>488</v>
      </c>
      <c r="M4" s="198" t="s">
        <v>489</v>
      </c>
      <c r="N4" s="198" t="s">
        <v>490</v>
      </c>
      <c r="P4" s="198" t="s">
        <v>491</v>
      </c>
      <c r="Q4" s="198" t="s">
        <v>492</v>
      </c>
      <c r="R4" s="198" t="s">
        <v>493</v>
      </c>
      <c r="S4" s="198" t="s">
        <v>494</v>
      </c>
      <c r="T4" s="198" t="s">
        <v>495</v>
      </c>
      <c r="U4" s="198" t="s">
        <v>496</v>
      </c>
      <c r="V4" s="198" t="s">
        <v>497</v>
      </c>
      <c r="W4" s="198" t="s">
        <v>498</v>
      </c>
      <c r="X4" s="198" t="s">
        <v>499</v>
      </c>
      <c r="Y4" s="198" t="s">
        <v>500</v>
      </c>
      <c r="Z4" s="198" t="s">
        <v>501</v>
      </c>
      <c r="AA4" s="198" t="s">
        <v>502</v>
      </c>
      <c r="AB4" s="198" t="s">
        <v>503</v>
      </c>
      <c r="AC4" s="198" t="s">
        <v>504</v>
      </c>
      <c r="AD4" s="198" t="s">
        <v>505</v>
      </c>
      <c r="AE4" s="198" t="s">
        <v>506</v>
      </c>
      <c r="AF4" s="198" t="s">
        <v>507</v>
      </c>
      <c r="AG4" s="198" t="s">
        <v>508</v>
      </c>
      <c r="AH4" s="198" t="s">
        <v>509</v>
      </c>
      <c r="AI4" s="198" t="s">
        <v>510</v>
      </c>
      <c r="AJ4" s="198" t="s">
        <v>511</v>
      </c>
      <c r="AK4" s="198" t="s">
        <v>512</v>
      </c>
      <c r="AL4" s="198" t="s">
        <v>513</v>
      </c>
      <c r="AM4" s="198" t="s">
        <v>514</v>
      </c>
      <c r="AN4" s="198" t="s">
        <v>515</v>
      </c>
      <c r="AO4" s="200" t="s">
        <v>516</v>
      </c>
      <c r="AP4" s="198" t="s">
        <v>517</v>
      </c>
      <c r="AQ4" s="198" t="s">
        <v>518</v>
      </c>
      <c r="AR4" s="198" t="s">
        <v>519</v>
      </c>
      <c r="AS4" s="198" t="s">
        <v>520</v>
      </c>
      <c r="AT4" s="198" t="s">
        <v>521</v>
      </c>
      <c r="AU4" s="198" t="s">
        <v>522</v>
      </c>
      <c r="AV4" s="198" t="s">
        <v>523</v>
      </c>
      <c r="AW4" s="198" t="s">
        <v>524</v>
      </c>
      <c r="AX4" s="198" t="s">
        <v>525</v>
      </c>
      <c r="AY4" s="198" t="s">
        <v>526</v>
      </c>
      <c r="AZ4" s="198" t="s">
        <v>527</v>
      </c>
      <c r="BA4" s="198" t="s">
        <v>528</v>
      </c>
      <c r="BB4" s="198" t="s">
        <v>529</v>
      </c>
      <c r="BC4" s="198" t="s">
        <v>530</v>
      </c>
      <c r="BD4" s="198" t="s">
        <v>531</v>
      </c>
      <c r="BE4" s="198" t="s">
        <v>532</v>
      </c>
      <c r="BF4" s="198" t="s">
        <v>533</v>
      </c>
      <c r="BG4" s="198" t="s">
        <v>534</v>
      </c>
      <c r="BH4" s="198" t="s">
        <v>535</v>
      </c>
      <c r="BI4" s="198" t="s">
        <v>536</v>
      </c>
      <c r="BJ4" s="198" t="s">
        <v>537</v>
      </c>
      <c r="BK4" s="198" t="s">
        <v>538</v>
      </c>
      <c r="BL4" s="198" t="s">
        <v>539</v>
      </c>
      <c r="BM4" s="198" t="s">
        <v>540</v>
      </c>
      <c r="BN4" s="198" t="s">
        <v>541</v>
      </c>
      <c r="BO4" s="198" t="s">
        <v>542</v>
      </c>
      <c r="BP4" s="198" t="s">
        <v>543</v>
      </c>
      <c r="BQ4" s="198" t="s">
        <v>544</v>
      </c>
      <c r="BR4" s="198" t="s">
        <v>545</v>
      </c>
      <c r="BS4" s="198" t="s">
        <v>546</v>
      </c>
      <c r="BT4" s="198" t="s">
        <v>547</v>
      </c>
      <c r="BU4" s="198" t="s">
        <v>548</v>
      </c>
      <c r="BV4" s="198" t="s">
        <v>549</v>
      </c>
      <c r="BW4" s="198" t="s">
        <v>550</v>
      </c>
      <c r="BX4" s="198" t="s">
        <v>551</v>
      </c>
      <c r="BY4" s="198" t="s">
        <v>552</v>
      </c>
      <c r="BZ4" s="198" t="s">
        <v>553</v>
      </c>
      <c r="CA4" s="198" t="s">
        <v>554</v>
      </c>
      <c r="CB4" s="198" t="s">
        <v>555</v>
      </c>
      <c r="CC4" s="198" t="s">
        <v>556</v>
      </c>
      <c r="CD4" s="198" t="s">
        <v>557</v>
      </c>
    </row>
    <row r="5" spans="1:86" s="198" customFormat="1" ht="49.5" hidden="1" customHeight="1" x14ac:dyDescent="0.2">
      <c r="F5" s="198" t="s">
        <v>276</v>
      </c>
      <c r="H5" s="198" t="s">
        <v>265</v>
      </c>
      <c r="I5" s="198" t="s">
        <v>278</v>
      </c>
      <c r="J5" s="198" t="s">
        <v>279</v>
      </c>
      <c r="K5" s="198" t="s">
        <v>280</v>
      </c>
      <c r="L5" s="198">
        <v>0</v>
      </c>
      <c r="M5" s="198" t="s">
        <v>282</v>
      </c>
      <c r="N5" s="198" t="s">
        <v>198</v>
      </c>
      <c r="O5" s="198">
        <v>0</v>
      </c>
      <c r="P5" s="198" t="s">
        <v>284</v>
      </c>
      <c r="Q5" s="198" t="s">
        <v>285</v>
      </c>
      <c r="R5" s="198" t="s">
        <v>286</v>
      </c>
      <c r="S5" s="198" t="s">
        <v>287</v>
      </c>
      <c r="T5" s="198" t="s">
        <v>288</v>
      </c>
      <c r="U5" s="198" t="s">
        <v>289</v>
      </c>
      <c r="V5" s="198" t="s">
        <v>267</v>
      </c>
      <c r="W5" s="198">
        <v>0</v>
      </c>
      <c r="X5" s="198" t="s">
        <v>291</v>
      </c>
      <c r="Y5" s="198" t="s">
        <v>558</v>
      </c>
      <c r="Z5" s="198" t="s">
        <v>293</v>
      </c>
      <c r="AA5" s="198" t="s">
        <v>294</v>
      </c>
      <c r="AB5" s="198" t="s">
        <v>295</v>
      </c>
      <c r="AC5" s="198" t="s">
        <v>296</v>
      </c>
      <c r="AD5" s="198" t="s">
        <v>297</v>
      </c>
      <c r="AE5" s="198" t="s">
        <v>298</v>
      </c>
      <c r="AF5" s="198" t="s">
        <v>299</v>
      </c>
      <c r="AG5" s="198">
        <v>0</v>
      </c>
      <c r="AH5" s="198">
        <v>0</v>
      </c>
      <c r="AI5" s="198" t="s">
        <v>302</v>
      </c>
      <c r="AJ5" s="198" t="s">
        <v>303</v>
      </c>
      <c r="AK5" s="198">
        <v>0</v>
      </c>
      <c r="AL5" s="198" t="s">
        <v>305</v>
      </c>
      <c r="AM5" s="198" t="s">
        <v>306</v>
      </c>
      <c r="AN5" s="198">
        <v>0</v>
      </c>
      <c r="AO5" s="198" t="s">
        <v>308</v>
      </c>
      <c r="AP5" s="198" t="s">
        <v>309</v>
      </c>
      <c r="AQ5" s="198" t="s">
        <v>310</v>
      </c>
      <c r="AR5" s="198">
        <v>0</v>
      </c>
      <c r="AS5" s="198" t="s">
        <v>312</v>
      </c>
      <c r="AT5" s="198" t="s">
        <v>313</v>
      </c>
      <c r="AU5" s="198" t="s">
        <v>314</v>
      </c>
      <c r="AV5" s="198" t="s">
        <v>315</v>
      </c>
      <c r="AW5" s="198" t="s">
        <v>316</v>
      </c>
      <c r="AX5" s="198">
        <v>0</v>
      </c>
      <c r="AY5" s="198" t="s">
        <v>318</v>
      </c>
      <c r="AZ5" s="198" t="s">
        <v>319</v>
      </c>
      <c r="BA5" s="198" t="s">
        <v>320</v>
      </c>
      <c r="BB5" s="198" t="s">
        <v>321</v>
      </c>
      <c r="BC5" s="198">
        <v>0</v>
      </c>
      <c r="BD5" s="198" t="s">
        <v>323</v>
      </c>
      <c r="BE5" s="198" t="s">
        <v>324</v>
      </c>
      <c r="BF5" s="198" t="s">
        <v>325</v>
      </c>
      <c r="BG5" s="198" t="s">
        <v>326</v>
      </c>
      <c r="BH5" s="198" t="s">
        <v>327</v>
      </c>
      <c r="BI5" s="198" t="s">
        <v>328</v>
      </c>
      <c r="BJ5" s="198" t="s">
        <v>329</v>
      </c>
      <c r="BK5" s="198">
        <v>0</v>
      </c>
      <c r="BL5" s="198" t="s">
        <v>331</v>
      </c>
      <c r="BM5" s="198">
        <v>0</v>
      </c>
      <c r="BN5" s="198" t="s">
        <v>333</v>
      </c>
      <c r="BO5" s="198" t="s">
        <v>334</v>
      </c>
      <c r="BP5" s="198" t="s">
        <v>335</v>
      </c>
      <c r="BQ5" s="198" t="s">
        <v>336</v>
      </c>
      <c r="BR5" s="198">
        <v>0</v>
      </c>
      <c r="BS5" s="198" t="s">
        <v>338</v>
      </c>
      <c r="BT5" s="198" t="s">
        <v>339</v>
      </c>
      <c r="BU5" s="198" t="s">
        <v>340</v>
      </c>
      <c r="BV5" s="198" t="s">
        <v>341</v>
      </c>
      <c r="BW5" s="198" t="s">
        <v>342</v>
      </c>
      <c r="BX5" s="198" t="s">
        <v>343</v>
      </c>
      <c r="BY5" s="198" t="s">
        <v>344</v>
      </c>
      <c r="BZ5" s="198" t="s">
        <v>345</v>
      </c>
      <c r="CA5" s="198">
        <v>0</v>
      </c>
      <c r="CB5" s="198" t="s">
        <v>347</v>
      </c>
      <c r="CC5" s="198">
        <v>0</v>
      </c>
      <c r="CD5" s="198">
        <v>0</v>
      </c>
    </row>
    <row r="6" spans="1:86" s="4" customFormat="1" ht="14.25" customHeight="1" thickBot="1" x14ac:dyDescent="0.3">
      <c r="A6" s="311"/>
      <c r="B6" s="311"/>
      <c r="C6" s="311"/>
      <c r="D6" s="311"/>
      <c r="AD6" s="201"/>
      <c r="AO6" s="202"/>
      <c r="BS6" s="203"/>
      <c r="BV6" s="203"/>
    </row>
    <row r="7" spans="1:86" s="4" customFormat="1" ht="59.1" customHeight="1" thickBot="1" x14ac:dyDescent="0.25">
      <c r="A7" s="311"/>
      <c r="B7" s="311"/>
      <c r="C7" s="311"/>
      <c r="D7" s="311"/>
      <c r="G7" s="204" t="s">
        <v>277</v>
      </c>
      <c r="H7" s="205" t="s">
        <v>265</v>
      </c>
      <c r="I7" s="206" t="s">
        <v>278</v>
      </c>
      <c r="J7" s="206" t="s">
        <v>279</v>
      </c>
      <c r="K7" s="206" t="s">
        <v>280</v>
      </c>
      <c r="L7" s="207" t="s">
        <v>281</v>
      </c>
      <c r="M7" s="207" t="s">
        <v>282</v>
      </c>
      <c r="N7" s="206" t="s">
        <v>198</v>
      </c>
      <c r="O7" s="207" t="s">
        <v>283</v>
      </c>
      <c r="P7" s="206" t="s">
        <v>284</v>
      </c>
      <c r="Q7" s="206" t="s">
        <v>285</v>
      </c>
      <c r="R7" s="206" t="s">
        <v>286</v>
      </c>
      <c r="S7" s="206" t="s">
        <v>287</v>
      </c>
      <c r="T7" s="206" t="s">
        <v>288</v>
      </c>
      <c r="U7" s="206" t="s">
        <v>289</v>
      </c>
      <c r="V7" s="207" t="s">
        <v>267</v>
      </c>
      <c r="W7" s="207" t="s">
        <v>290</v>
      </c>
      <c r="X7" s="206" t="s">
        <v>291</v>
      </c>
      <c r="Y7" s="206" t="s">
        <v>292</v>
      </c>
      <c r="Z7" s="206" t="s">
        <v>293</v>
      </c>
      <c r="AA7" s="207" t="s">
        <v>294</v>
      </c>
      <c r="AB7" s="206" t="s">
        <v>295</v>
      </c>
      <c r="AC7" s="206" t="s">
        <v>296</v>
      </c>
      <c r="AD7" s="206" t="s">
        <v>297</v>
      </c>
      <c r="AE7" s="206" t="s">
        <v>298</v>
      </c>
      <c r="AF7" s="206" t="s">
        <v>299</v>
      </c>
      <c r="AG7" s="207" t="s">
        <v>300</v>
      </c>
      <c r="AH7" s="207" t="s">
        <v>301</v>
      </c>
      <c r="AI7" s="206" t="s">
        <v>302</v>
      </c>
      <c r="AJ7" s="206" t="s">
        <v>303</v>
      </c>
      <c r="AK7" s="207" t="s">
        <v>304</v>
      </c>
      <c r="AL7" s="206" t="s">
        <v>305</v>
      </c>
      <c r="AM7" s="206" t="s">
        <v>306</v>
      </c>
      <c r="AN7" s="207" t="s">
        <v>307</v>
      </c>
      <c r="AO7" s="206" t="s">
        <v>308</v>
      </c>
      <c r="AP7" s="206" t="s">
        <v>309</v>
      </c>
      <c r="AQ7" s="206" t="s">
        <v>310</v>
      </c>
      <c r="AR7" s="207" t="s">
        <v>311</v>
      </c>
      <c r="AS7" s="206" t="s">
        <v>312</v>
      </c>
      <c r="AT7" s="207" t="s">
        <v>313</v>
      </c>
      <c r="AU7" s="206" t="s">
        <v>314</v>
      </c>
      <c r="AV7" s="206" t="s">
        <v>315</v>
      </c>
      <c r="AW7" s="206" t="s">
        <v>316</v>
      </c>
      <c r="AX7" s="207" t="s">
        <v>317</v>
      </c>
      <c r="AY7" s="206" t="s">
        <v>318</v>
      </c>
      <c r="AZ7" s="206" t="s">
        <v>319</v>
      </c>
      <c r="BA7" s="206" t="s">
        <v>320</v>
      </c>
      <c r="BB7" s="206" t="s">
        <v>321</v>
      </c>
      <c r="BC7" s="207" t="s">
        <v>322</v>
      </c>
      <c r="BD7" s="206" t="s">
        <v>323</v>
      </c>
      <c r="BE7" s="206" t="s">
        <v>324</v>
      </c>
      <c r="BF7" s="206" t="s">
        <v>325</v>
      </c>
      <c r="BG7" s="206" t="s">
        <v>326</v>
      </c>
      <c r="BH7" s="207" t="s">
        <v>327</v>
      </c>
      <c r="BI7" s="206" t="s">
        <v>328</v>
      </c>
      <c r="BJ7" s="206" t="s">
        <v>329</v>
      </c>
      <c r="BK7" s="207" t="s">
        <v>330</v>
      </c>
      <c r="BL7" s="207" t="s">
        <v>331</v>
      </c>
      <c r="BM7" s="207" t="s">
        <v>332</v>
      </c>
      <c r="BN7" s="206" t="s">
        <v>333</v>
      </c>
      <c r="BO7" s="206" t="s">
        <v>334</v>
      </c>
      <c r="BP7" s="206" t="s">
        <v>335</v>
      </c>
      <c r="BQ7" s="206" t="s">
        <v>336</v>
      </c>
      <c r="BR7" s="207" t="s">
        <v>337</v>
      </c>
      <c r="BS7" s="206" t="s">
        <v>338</v>
      </c>
      <c r="BT7" s="206" t="s">
        <v>339</v>
      </c>
      <c r="BU7" s="206" t="s">
        <v>340</v>
      </c>
      <c r="BV7" s="206" t="s">
        <v>341</v>
      </c>
      <c r="BW7" s="206" t="s">
        <v>342</v>
      </c>
      <c r="BX7" s="207" t="s">
        <v>343</v>
      </c>
      <c r="BY7" s="206" t="s">
        <v>344</v>
      </c>
      <c r="BZ7" s="206" t="s">
        <v>345</v>
      </c>
      <c r="CA7" s="207" t="s">
        <v>346</v>
      </c>
      <c r="CB7" s="206" t="s">
        <v>347</v>
      </c>
      <c r="CC7" s="207" t="s">
        <v>348</v>
      </c>
      <c r="CD7" s="207" t="s">
        <v>349</v>
      </c>
      <c r="CE7" s="206" t="s">
        <v>350</v>
      </c>
      <c r="CF7" s="208" t="s">
        <v>351</v>
      </c>
    </row>
    <row r="8" spans="1:86" s="209" customFormat="1" ht="108.6" customHeight="1" x14ac:dyDescent="0.2">
      <c r="E8" s="210"/>
      <c r="H8" s="211" t="s">
        <v>352</v>
      </c>
      <c r="I8" s="212"/>
      <c r="J8" s="212"/>
      <c r="K8" s="212"/>
      <c r="L8" s="213" t="s">
        <v>353</v>
      </c>
      <c r="M8" s="213" t="s">
        <v>354</v>
      </c>
      <c r="N8" s="212"/>
      <c r="O8" s="213" t="s">
        <v>353</v>
      </c>
      <c r="P8" s="212"/>
      <c r="Q8" s="212"/>
      <c r="R8" s="212"/>
      <c r="S8" s="214" t="s">
        <v>355</v>
      </c>
      <c r="T8" s="212"/>
      <c r="U8" s="212"/>
      <c r="V8" s="213" t="s">
        <v>356</v>
      </c>
      <c r="W8" s="213" t="s">
        <v>357</v>
      </c>
      <c r="X8" s="215" t="s">
        <v>358</v>
      </c>
      <c r="Y8" s="212"/>
      <c r="Z8" s="211" t="s">
        <v>359</v>
      </c>
      <c r="AA8" s="213" t="s">
        <v>360</v>
      </c>
      <c r="AB8" s="212"/>
      <c r="AC8" s="212"/>
      <c r="AD8" s="212"/>
      <c r="AE8" s="212"/>
      <c r="AF8" s="212"/>
      <c r="AG8" s="213" t="s">
        <v>357</v>
      </c>
      <c r="AH8" s="213" t="s">
        <v>361</v>
      </c>
      <c r="AI8" s="212"/>
      <c r="AJ8" s="212"/>
      <c r="AK8" s="213" t="s">
        <v>357</v>
      </c>
      <c r="AL8" s="212"/>
      <c r="AM8" s="212"/>
      <c r="AN8" s="213" t="s">
        <v>357</v>
      </c>
      <c r="AO8" s="215" t="s">
        <v>362</v>
      </c>
      <c r="AP8" s="212"/>
      <c r="AQ8" s="214" t="s">
        <v>363</v>
      </c>
      <c r="AR8" s="213" t="s">
        <v>364</v>
      </c>
      <c r="AS8" s="212"/>
      <c r="AT8" s="213" t="s">
        <v>365</v>
      </c>
      <c r="AU8" s="212"/>
      <c r="AV8" s="215" t="s">
        <v>366</v>
      </c>
      <c r="AW8" s="212"/>
      <c r="AX8" s="213" t="s">
        <v>367</v>
      </c>
      <c r="AY8" s="212"/>
      <c r="AZ8" s="215" t="s">
        <v>368</v>
      </c>
      <c r="BA8" s="212"/>
      <c r="BB8" s="212"/>
      <c r="BC8" s="213" t="s">
        <v>361</v>
      </c>
      <c r="BD8" s="215" t="s">
        <v>369</v>
      </c>
      <c r="BE8" s="212"/>
      <c r="BF8" s="212"/>
      <c r="BG8" s="212"/>
      <c r="BH8" s="213" t="s">
        <v>361</v>
      </c>
      <c r="BI8" s="212"/>
      <c r="BJ8" s="212"/>
      <c r="BK8" s="213" t="s">
        <v>370</v>
      </c>
      <c r="BL8" s="213" t="s">
        <v>361</v>
      </c>
      <c r="BM8" s="213" t="s">
        <v>357</v>
      </c>
      <c r="BN8" s="212"/>
      <c r="BO8" s="212"/>
      <c r="BP8" s="212"/>
      <c r="BQ8" s="212"/>
      <c r="BR8" s="213" t="s">
        <v>371</v>
      </c>
      <c r="BS8" s="211" t="s">
        <v>372</v>
      </c>
      <c r="BT8" s="212"/>
      <c r="BU8" s="212"/>
      <c r="BV8" s="211" t="s">
        <v>373</v>
      </c>
      <c r="BW8" s="212"/>
      <c r="BX8" s="213" t="s">
        <v>365</v>
      </c>
      <c r="BY8" s="212"/>
      <c r="BZ8" s="212"/>
      <c r="CA8" s="213" t="s">
        <v>374</v>
      </c>
      <c r="CB8" s="212"/>
      <c r="CC8" s="213" t="s">
        <v>375</v>
      </c>
      <c r="CD8" s="213" t="s">
        <v>361</v>
      </c>
      <c r="CE8" s="211" t="s">
        <v>376</v>
      </c>
      <c r="CF8" s="211" t="s">
        <v>377</v>
      </c>
    </row>
    <row r="9" spans="1:86" ht="21" customHeight="1" x14ac:dyDescent="0.2">
      <c r="A9" s="216" t="s">
        <v>94</v>
      </c>
      <c r="S9" s="209"/>
      <c r="V9" s="209"/>
      <c r="AO9" s="5"/>
    </row>
    <row r="10" spans="1:86" x14ac:dyDescent="0.2">
      <c r="AO10" s="5"/>
    </row>
    <row r="11" spans="1:86" x14ac:dyDescent="0.2">
      <c r="B11" t="s">
        <v>95</v>
      </c>
      <c r="F11" t="s">
        <v>29</v>
      </c>
      <c r="G11" s="39"/>
      <c r="H11" s="17">
        <f>SUM(H13:H19)+H23-H25+H27</f>
        <v>275740714.66400003</v>
      </c>
      <c r="I11" s="17">
        <f>SUM(I13:I19)+I23-I25+I27</f>
        <v>13796191.23</v>
      </c>
      <c r="J11" s="17">
        <f t="shared" ref="J11:AF11" si="0">SUM(J13:J19)+J23-J25+J27</f>
        <v>1188653.3</v>
      </c>
      <c r="K11" s="17">
        <f t="shared" si="0"/>
        <v>13684764.92</v>
      </c>
      <c r="L11" s="17"/>
      <c r="M11" s="17"/>
      <c r="N11" s="17">
        <f>(SUM(N13:N19)+N23-N25+N27)</f>
        <v>23087139.302600004</v>
      </c>
      <c r="O11" s="17"/>
      <c r="P11" s="17">
        <f>SUM(P13:P19)+P23-P25+P27</f>
        <v>10655338.240000002</v>
      </c>
      <c r="Q11" s="17">
        <f t="shared" si="0"/>
        <v>2804726.48</v>
      </c>
      <c r="R11" s="17">
        <f t="shared" si="0"/>
        <v>936003.68</v>
      </c>
      <c r="S11" s="17">
        <f t="shared" si="0"/>
        <v>6068315.9500000002</v>
      </c>
      <c r="T11" s="17">
        <f t="shared" si="0"/>
        <v>794474.91999999993</v>
      </c>
      <c r="U11" s="17">
        <f>SUM(U13:U19)+U23-U25+U27</f>
        <v>4152334.9859999996</v>
      </c>
      <c r="V11" s="17"/>
      <c r="W11" s="17"/>
      <c r="X11" s="17">
        <f t="shared" si="0"/>
        <v>16182654.040000001</v>
      </c>
      <c r="Y11" s="17">
        <f t="shared" si="0"/>
        <v>27447840.690000001</v>
      </c>
      <c r="Z11" s="17">
        <f t="shared" si="0"/>
        <v>8178712.790000001</v>
      </c>
      <c r="AA11" s="17"/>
      <c r="AB11" s="17">
        <f t="shared" si="0"/>
        <v>8624717.7599999998</v>
      </c>
      <c r="AC11" s="17">
        <f t="shared" si="0"/>
        <v>7046503.8199999994</v>
      </c>
      <c r="AD11" s="17">
        <f t="shared" si="0"/>
        <v>1899200.79</v>
      </c>
      <c r="AE11" s="17">
        <f t="shared" si="0"/>
        <v>16102895.450000001</v>
      </c>
      <c r="AF11" s="17">
        <f t="shared" si="0"/>
        <v>3889143.78</v>
      </c>
      <c r="AG11" s="17"/>
      <c r="AH11" s="17"/>
      <c r="AI11" s="17">
        <f t="shared" ref="AI11:AJ11" si="1">SUM(AI13:AI19)+AI23-AI25+AI27</f>
        <v>7576862.4700000016</v>
      </c>
      <c r="AJ11" s="17">
        <f t="shared" si="1"/>
        <v>1286492.6400000001</v>
      </c>
      <c r="AK11" s="17"/>
      <c r="AL11" s="17">
        <f t="shared" ref="AL11" si="2">SUM(AL13:AL19)+AL23-AL25+AL27</f>
        <v>679371.96000000008</v>
      </c>
      <c r="AM11" s="17">
        <f>SUM(AM13:AM19)+AM23-AM25+AM27</f>
        <v>1453947.6699999997</v>
      </c>
      <c r="AN11" s="17"/>
      <c r="AO11" s="17">
        <f>SUM(AO13:AO19)+AO23-AO25+AO27</f>
        <v>684623856.88999999</v>
      </c>
      <c r="AP11" s="17">
        <f t="shared" ref="AP11:BJ11" si="3">SUM(AP13:AP19)+AP23-AP25+AP27</f>
        <v>106888208.9545</v>
      </c>
      <c r="AQ11" s="17">
        <f t="shared" si="3"/>
        <v>8088933.7799999993</v>
      </c>
      <c r="AR11" s="17"/>
      <c r="AS11" s="17">
        <f t="shared" si="3"/>
        <v>8001855.7999999998</v>
      </c>
      <c r="AT11" s="17"/>
      <c r="AU11" s="17">
        <f t="shared" si="3"/>
        <v>3107067.3299999996</v>
      </c>
      <c r="AV11" s="17">
        <f t="shared" si="3"/>
        <v>6085962.5599999996</v>
      </c>
      <c r="AW11" s="17">
        <f t="shared" si="3"/>
        <v>44158080.530000001</v>
      </c>
      <c r="AX11" s="17"/>
      <c r="AY11" s="17">
        <f t="shared" si="3"/>
        <v>11721468.040000001</v>
      </c>
      <c r="AZ11" s="17">
        <f t="shared" si="3"/>
        <v>14099663.609999999</v>
      </c>
      <c r="BA11" s="17">
        <f t="shared" si="3"/>
        <v>19942691.899999999</v>
      </c>
      <c r="BB11" s="17">
        <f t="shared" si="3"/>
        <v>3367063.6499999994</v>
      </c>
      <c r="BC11" s="17"/>
      <c r="BD11" s="17">
        <f t="shared" si="3"/>
        <v>8572961.9104999993</v>
      </c>
      <c r="BE11" s="17">
        <f t="shared" si="3"/>
        <v>3304042.7899999996</v>
      </c>
      <c r="BF11" s="17">
        <f t="shared" si="3"/>
        <v>19609317.229999997</v>
      </c>
      <c r="BG11" s="17">
        <f t="shared" si="3"/>
        <v>3687355.3500000006</v>
      </c>
      <c r="BH11" s="17"/>
      <c r="BI11" s="17">
        <f t="shared" si="3"/>
        <v>14608276.699999999</v>
      </c>
      <c r="BJ11" s="17">
        <f t="shared" si="3"/>
        <v>4154241.3</v>
      </c>
      <c r="BK11" s="17"/>
      <c r="BL11" s="17"/>
      <c r="BM11" s="17"/>
      <c r="BN11" s="17">
        <f t="shared" ref="BN11:CB11" si="4">SUM(BN13:BN19)+BN23-BN25+BN27</f>
        <v>12628187.359999999</v>
      </c>
      <c r="BO11" s="17">
        <f t="shared" si="4"/>
        <v>1589812.3599999999</v>
      </c>
      <c r="BP11" s="17">
        <f t="shared" si="4"/>
        <v>2763847.04</v>
      </c>
      <c r="BQ11" s="17">
        <f>SUM(BQ13:BQ19)+BQ23-BQ25+BQ27</f>
        <v>1564855.2799999996</v>
      </c>
      <c r="BR11" s="17"/>
      <c r="BS11" s="17">
        <f>SUM(BS13:BS19)+BS23-BS25+BS27</f>
        <v>19053313.75</v>
      </c>
      <c r="BT11" s="17">
        <f t="shared" si="4"/>
        <v>2846612.13</v>
      </c>
      <c r="BU11" s="17">
        <f t="shared" si="4"/>
        <v>272554835.23999995</v>
      </c>
      <c r="BV11" s="17">
        <f t="shared" si="4"/>
        <v>46787704.399999991</v>
      </c>
      <c r="BW11" s="17">
        <f>SUM(BW13:BW19)+BW23-BW25+BW27</f>
        <v>3461499.85</v>
      </c>
      <c r="BX11" s="17"/>
      <c r="BY11" s="17">
        <f t="shared" si="4"/>
        <v>7111430.8300000001</v>
      </c>
      <c r="BZ11" s="17">
        <f t="shared" si="4"/>
        <v>2320071.0900000003</v>
      </c>
      <c r="CA11" s="17"/>
      <c r="CB11" s="17">
        <f t="shared" si="4"/>
        <v>6548024.6400000006</v>
      </c>
      <c r="CC11" s="17"/>
      <c r="CD11" s="17"/>
      <c r="CE11" s="17">
        <f>SUM(CE13:CE19)+CE23-CE25+CE27</f>
        <v>39292264.170000002</v>
      </c>
      <c r="CF11" s="17">
        <f>SUM(CF13:CF19)+CF23-CF25+CF27</f>
        <v>32538676.52</v>
      </c>
      <c r="CG11" s="17"/>
      <c r="CH11" s="17"/>
    </row>
    <row r="12" spans="1:86" x14ac:dyDescent="0.2">
      <c r="H12" s="39"/>
    </row>
    <row r="13" spans="1:86" x14ac:dyDescent="0.2">
      <c r="C13" t="s">
        <v>243</v>
      </c>
      <c r="E13" s="2" t="s">
        <v>378</v>
      </c>
      <c r="F13" t="s">
        <v>379</v>
      </c>
      <c r="G13" t="s">
        <v>380</v>
      </c>
      <c r="H13" s="39">
        <v>87079578.709999993</v>
      </c>
      <c r="I13" s="39">
        <v>1911056.5099999998</v>
      </c>
      <c r="J13" s="39">
        <v>373879.31</v>
      </c>
      <c r="K13" s="39">
        <v>3542809</v>
      </c>
      <c r="L13" s="39"/>
      <c r="M13" s="39"/>
      <c r="N13" s="39">
        <v>4968442.2059999993</v>
      </c>
      <c r="O13" s="39"/>
      <c r="P13" s="39">
        <v>2109544.91</v>
      </c>
      <c r="Q13" s="39">
        <v>425313.37000000005</v>
      </c>
      <c r="R13" s="39">
        <v>283673.76</v>
      </c>
      <c r="S13" s="39">
        <v>825565.21000000008</v>
      </c>
      <c r="T13" s="39">
        <v>59538.5</v>
      </c>
      <c r="U13" s="39">
        <v>375872.62119999999</v>
      </c>
      <c r="V13" s="39"/>
      <c r="W13" s="39"/>
      <c r="X13" s="39">
        <v>2256184.85</v>
      </c>
      <c r="Y13" s="39">
        <v>8404905.2500000019</v>
      </c>
      <c r="Z13" s="39">
        <v>1664044.5999999999</v>
      </c>
      <c r="AA13" s="39"/>
      <c r="AB13" s="39">
        <v>1668722.92</v>
      </c>
      <c r="AC13" s="39">
        <v>1127214.5</v>
      </c>
      <c r="AD13" s="39">
        <v>489224.27</v>
      </c>
      <c r="AE13" s="39">
        <v>6530111.4900000002</v>
      </c>
      <c r="AF13" s="39">
        <v>1123098.9699999997</v>
      </c>
      <c r="AG13" s="39"/>
      <c r="AH13" s="39"/>
      <c r="AI13" s="39">
        <v>1746775.83</v>
      </c>
      <c r="AJ13" s="39">
        <v>207119.06</v>
      </c>
      <c r="AK13" s="39"/>
      <c r="AL13" s="39">
        <v>17128.650000000001</v>
      </c>
      <c r="AM13" s="39">
        <v>122373.94</v>
      </c>
      <c r="AN13" s="39"/>
      <c r="AO13" s="39">
        <v>177195596.13999999</v>
      </c>
      <c r="AP13" s="39">
        <v>27044543.220000003</v>
      </c>
      <c r="AQ13" s="39">
        <v>1714580.6700000002</v>
      </c>
      <c r="AR13" s="39"/>
      <c r="AS13" s="39">
        <v>2363875.3299999996</v>
      </c>
      <c r="AT13" s="39"/>
      <c r="AU13" s="39">
        <v>531033.19999999995</v>
      </c>
      <c r="AV13" s="39">
        <v>436100.5</v>
      </c>
      <c r="AW13" s="39">
        <v>13088131.540000001</v>
      </c>
      <c r="AX13" s="39"/>
      <c r="AY13" s="39">
        <v>2544184.1999999997</v>
      </c>
      <c r="AZ13" s="39">
        <v>3270020.75</v>
      </c>
      <c r="BA13" s="39">
        <v>4948173.5299999993</v>
      </c>
      <c r="BB13" s="39">
        <v>714720.22000000009</v>
      </c>
      <c r="BC13" s="39"/>
      <c r="BD13" s="39">
        <v>1206272.93</v>
      </c>
      <c r="BE13" s="39">
        <v>1018251.75</v>
      </c>
      <c r="BF13" s="39">
        <v>8718792.4699999988</v>
      </c>
      <c r="BG13" s="39">
        <v>833713.08000000019</v>
      </c>
      <c r="BH13" s="39"/>
      <c r="BI13" s="39">
        <v>1841633.6400000001</v>
      </c>
      <c r="BJ13" s="39">
        <v>934384.83</v>
      </c>
      <c r="BK13" s="39"/>
      <c r="BL13" s="39"/>
      <c r="BM13" s="39"/>
      <c r="BN13" s="39">
        <v>4419263.7100000009</v>
      </c>
      <c r="BO13" s="39">
        <v>371482.26</v>
      </c>
      <c r="BP13" s="39">
        <v>393551.73</v>
      </c>
      <c r="BQ13" s="39">
        <v>621014.91999999993</v>
      </c>
      <c r="BR13" s="39"/>
      <c r="BS13" s="39">
        <v>2892561.2399999993</v>
      </c>
      <c r="BT13" s="39">
        <v>462801.21</v>
      </c>
      <c r="BU13" s="39">
        <v>47119550.849999994</v>
      </c>
      <c r="BV13" s="39">
        <v>11617162.720000001</v>
      </c>
      <c r="BW13" s="39">
        <v>76667.240000000005</v>
      </c>
      <c r="BX13" s="39"/>
      <c r="BY13" s="39">
        <v>1815317.15</v>
      </c>
      <c r="BZ13" s="39">
        <v>455516.68000000005</v>
      </c>
      <c r="CA13" s="39"/>
      <c r="CB13" s="39">
        <v>801444.54999999993</v>
      </c>
      <c r="CC13" s="39"/>
      <c r="CD13" s="39"/>
      <c r="CE13" s="39">
        <v>10387915.529999999</v>
      </c>
      <c r="CF13" s="39">
        <v>5361455.46</v>
      </c>
      <c r="CG13" s="24"/>
      <c r="CH13" s="24"/>
    </row>
    <row r="14" spans="1:86" x14ac:dyDescent="0.2">
      <c r="C14" t="s">
        <v>244</v>
      </c>
      <c r="E14" s="2" t="s">
        <v>378</v>
      </c>
      <c r="F14" t="s">
        <v>381</v>
      </c>
      <c r="G14" t="s">
        <v>380</v>
      </c>
      <c r="H14" s="39">
        <v>36374713.479999997</v>
      </c>
      <c r="I14" s="39">
        <v>5603444.5600000005</v>
      </c>
      <c r="J14" s="39">
        <v>155191.31</v>
      </c>
      <c r="K14" s="39">
        <v>1181077</v>
      </c>
      <c r="L14" s="39"/>
      <c r="M14" s="39"/>
      <c r="N14" s="39">
        <v>6939651.3399999999</v>
      </c>
      <c r="O14" s="39"/>
      <c r="P14" s="39">
        <v>2765587.2800000003</v>
      </c>
      <c r="Q14" s="39">
        <v>474136.69999999995</v>
      </c>
      <c r="R14" s="39">
        <v>20704.669999999998</v>
      </c>
      <c r="S14" s="39">
        <v>1334220.46</v>
      </c>
      <c r="T14" s="39">
        <v>96415.219999999987</v>
      </c>
      <c r="U14" s="39">
        <v>990839.71479999996</v>
      </c>
      <c r="V14" s="39"/>
      <c r="W14" s="39"/>
      <c r="X14" s="39">
        <v>3310607.93</v>
      </c>
      <c r="Y14" s="39">
        <v>3830530.49</v>
      </c>
      <c r="Z14" s="39">
        <v>672340.88</v>
      </c>
      <c r="AA14" s="39"/>
      <c r="AB14" s="39">
        <v>1337791.3700000001</v>
      </c>
      <c r="AC14" s="39">
        <v>1817482.7400000002</v>
      </c>
      <c r="AD14" s="39">
        <v>351756.26</v>
      </c>
      <c r="AE14" s="39">
        <v>1710504.71</v>
      </c>
      <c r="AF14" s="39">
        <v>491500.10000000003</v>
      </c>
      <c r="AG14" s="39"/>
      <c r="AH14" s="39"/>
      <c r="AI14" s="39">
        <v>636878.47</v>
      </c>
      <c r="AJ14" s="39">
        <v>348726.85999999993</v>
      </c>
      <c r="AK14" s="39"/>
      <c r="AL14" s="39">
        <v>39307.67</v>
      </c>
      <c r="AM14" s="39">
        <v>243110.95</v>
      </c>
      <c r="AN14" s="39"/>
      <c r="AO14" s="39">
        <v>242099021.72</v>
      </c>
      <c r="AP14" s="39">
        <v>18799557.289999999</v>
      </c>
      <c r="AQ14" s="39">
        <v>1019474.3999999999</v>
      </c>
      <c r="AR14" s="39"/>
      <c r="AS14" s="39">
        <v>1431871.0100000002</v>
      </c>
      <c r="AT14" s="39"/>
      <c r="AU14" s="39">
        <v>401421.45000000007</v>
      </c>
      <c r="AV14" s="39">
        <v>2016402.6499999997</v>
      </c>
      <c r="AW14" s="39">
        <v>9096402.8900000006</v>
      </c>
      <c r="AX14" s="39"/>
      <c r="AY14" s="39">
        <v>1515050.9</v>
      </c>
      <c r="AZ14" s="39">
        <v>1339331.1599999999</v>
      </c>
      <c r="BA14" s="39">
        <v>2873857.38</v>
      </c>
      <c r="BB14" s="39">
        <v>463220.07</v>
      </c>
      <c r="BC14" s="39"/>
      <c r="BD14" s="39">
        <v>2378751.15</v>
      </c>
      <c r="BE14" s="39">
        <v>743961.69999999984</v>
      </c>
      <c r="BF14" s="39">
        <v>2146527.2099999995</v>
      </c>
      <c r="BG14" s="39">
        <v>301017.49000000005</v>
      </c>
      <c r="BH14" s="39"/>
      <c r="BI14" s="39">
        <v>1203194.8500000001</v>
      </c>
      <c r="BJ14" s="39">
        <v>577974.21000000008</v>
      </c>
      <c r="BK14" s="39"/>
      <c r="BL14" s="39"/>
      <c r="BM14" s="39"/>
      <c r="BN14" s="39">
        <v>2626921.1999999997</v>
      </c>
      <c r="BO14" s="39">
        <v>174133.86</v>
      </c>
      <c r="BP14" s="39">
        <v>426412.35</v>
      </c>
      <c r="BQ14" s="39">
        <v>116511.59</v>
      </c>
      <c r="BR14" s="39"/>
      <c r="BS14" s="39">
        <v>7402525.4200000018</v>
      </c>
      <c r="BT14" s="39">
        <v>181024.89</v>
      </c>
      <c r="BU14" s="39">
        <v>65379126.539999999</v>
      </c>
      <c r="BV14" s="39">
        <v>4203636.55</v>
      </c>
      <c r="BW14" s="39">
        <v>915694.86</v>
      </c>
      <c r="BX14" s="39"/>
      <c r="BY14" s="39">
        <v>2010189.9000000001</v>
      </c>
      <c r="BZ14" s="39">
        <v>259561.41</v>
      </c>
      <c r="CA14" s="39"/>
      <c r="CB14" s="39">
        <v>1580667.1</v>
      </c>
      <c r="CC14" s="39"/>
      <c r="CD14" s="39"/>
      <c r="CE14" s="39">
        <v>7118876.0500000007</v>
      </c>
      <c r="CF14" s="39">
        <v>5611597.080000001</v>
      </c>
      <c r="CG14" s="24"/>
      <c r="CH14" s="24"/>
    </row>
    <row r="15" spans="1:86" x14ac:dyDescent="0.2">
      <c r="C15" t="s">
        <v>245</v>
      </c>
      <c r="E15" s="2" t="s">
        <v>378</v>
      </c>
      <c r="F15" t="s">
        <v>382</v>
      </c>
      <c r="G15" t="s">
        <v>380</v>
      </c>
      <c r="H15" s="39">
        <v>42675784.350000001</v>
      </c>
      <c r="I15" s="39">
        <v>893242.35000000009</v>
      </c>
      <c r="J15" s="39">
        <v>187603.58000000002</v>
      </c>
      <c r="K15" s="39">
        <v>1958386</v>
      </c>
      <c r="L15" s="39"/>
      <c r="M15" s="39"/>
      <c r="N15" s="39">
        <v>2602533.3199999998</v>
      </c>
      <c r="O15" s="39"/>
      <c r="P15" s="39">
        <v>1537322.72</v>
      </c>
      <c r="Q15" s="39">
        <v>614552.29</v>
      </c>
      <c r="R15" s="39">
        <v>136143.85999999999</v>
      </c>
      <c r="S15" s="39">
        <v>1037638.57</v>
      </c>
      <c r="T15" s="39">
        <v>241058.47</v>
      </c>
      <c r="U15" s="39">
        <v>630819.6</v>
      </c>
      <c r="V15" s="39"/>
      <c r="W15" s="39"/>
      <c r="X15" s="39">
        <v>3669995.42</v>
      </c>
      <c r="Y15" s="39">
        <v>2540148.4500000002</v>
      </c>
      <c r="Z15" s="39">
        <v>1628828.43</v>
      </c>
      <c r="AA15" s="39"/>
      <c r="AB15" s="39">
        <v>1573201.5899999999</v>
      </c>
      <c r="AC15" s="39">
        <v>1321752.77</v>
      </c>
      <c r="AD15" s="39">
        <v>249975.59</v>
      </c>
      <c r="AE15" s="39">
        <v>1248414.8800000001</v>
      </c>
      <c r="AF15" s="39">
        <v>694627.07</v>
      </c>
      <c r="AG15" s="39"/>
      <c r="AH15" s="39"/>
      <c r="AI15" s="39">
        <v>1238804.67</v>
      </c>
      <c r="AJ15" s="39">
        <v>325150.53999999998</v>
      </c>
      <c r="AK15" s="39"/>
      <c r="AL15" s="39">
        <v>206561.10000000003</v>
      </c>
      <c r="AM15" s="39">
        <v>582702.35</v>
      </c>
      <c r="AN15" s="39"/>
      <c r="AO15" s="39">
        <v>64852037.759999998</v>
      </c>
      <c r="AP15" s="39">
        <v>8670253.459999999</v>
      </c>
      <c r="AQ15" s="39">
        <v>1237193.76</v>
      </c>
      <c r="AR15" s="39"/>
      <c r="AS15" s="39">
        <v>838729.06</v>
      </c>
      <c r="AT15" s="39"/>
      <c r="AU15" s="39">
        <v>535107.89999999991</v>
      </c>
      <c r="AV15" s="39">
        <v>1010011.51</v>
      </c>
      <c r="AW15" s="39">
        <v>4168969.42</v>
      </c>
      <c r="AX15" s="39"/>
      <c r="AY15" s="39">
        <v>1195495.83</v>
      </c>
      <c r="AZ15" s="39">
        <v>2162546.0499999998</v>
      </c>
      <c r="BA15" s="39">
        <v>5567066.96</v>
      </c>
      <c r="BB15" s="39">
        <v>689645.29</v>
      </c>
      <c r="BC15" s="39"/>
      <c r="BD15" s="39">
        <v>1257542.5999999999</v>
      </c>
      <c r="BE15" s="39">
        <v>697975.92</v>
      </c>
      <c r="BF15" s="39">
        <v>3279825.7499999995</v>
      </c>
      <c r="BG15" s="39">
        <v>1060527.3700000001</v>
      </c>
      <c r="BH15" s="39"/>
      <c r="BI15" s="39">
        <v>2247897.8699999996</v>
      </c>
      <c r="BJ15" s="39">
        <v>753904.96000000008</v>
      </c>
      <c r="BK15" s="39"/>
      <c r="BL15" s="39"/>
      <c r="BM15" s="39"/>
      <c r="BN15" s="39">
        <v>951918.42999999993</v>
      </c>
      <c r="BO15" s="39">
        <v>450688.06</v>
      </c>
      <c r="BP15" s="39">
        <v>490844.91000000003</v>
      </c>
      <c r="BQ15" s="39">
        <v>312797.74999999994</v>
      </c>
      <c r="BR15" s="39"/>
      <c r="BS15" s="39">
        <v>2127162.62</v>
      </c>
      <c r="BT15" s="39">
        <v>672527.44000000006</v>
      </c>
      <c r="BU15" s="39">
        <v>37479257.710000001</v>
      </c>
      <c r="BV15" s="39">
        <v>9729136.8300000001</v>
      </c>
      <c r="BW15" s="39">
        <v>1050843.29</v>
      </c>
      <c r="BX15" s="39"/>
      <c r="BY15" s="39">
        <v>1360812.26</v>
      </c>
      <c r="BZ15" s="39">
        <v>584854.84000000008</v>
      </c>
      <c r="CA15" s="39"/>
      <c r="CB15" s="39">
        <v>710341.55</v>
      </c>
      <c r="CC15" s="39"/>
      <c r="CD15" s="39"/>
      <c r="CE15" s="39">
        <v>13178602.23</v>
      </c>
      <c r="CF15" s="39">
        <v>5976510.4199999999</v>
      </c>
      <c r="CG15" s="24"/>
      <c r="CH15" s="24"/>
    </row>
    <row r="16" spans="1:86" x14ac:dyDescent="0.2">
      <c r="C16" t="s">
        <v>219</v>
      </c>
      <c r="E16" s="2" t="s">
        <v>378</v>
      </c>
      <c r="F16" t="s">
        <v>383</v>
      </c>
      <c r="G16" t="s">
        <v>380</v>
      </c>
      <c r="H16" s="39">
        <v>2228912.77</v>
      </c>
      <c r="I16" s="39">
        <v>68681.319999999992</v>
      </c>
      <c r="J16" s="39">
        <v>0</v>
      </c>
      <c r="K16" s="39">
        <v>6587</v>
      </c>
      <c r="L16" s="39"/>
      <c r="M16" s="39"/>
      <c r="N16" s="39">
        <v>14392</v>
      </c>
      <c r="O16" s="39"/>
      <c r="P16" s="39">
        <v>61474.21</v>
      </c>
      <c r="Q16" s="39">
        <v>44020.24</v>
      </c>
      <c r="R16" s="39">
        <v>0</v>
      </c>
      <c r="S16" s="39">
        <v>233207.71</v>
      </c>
      <c r="T16" s="39">
        <v>1655</v>
      </c>
      <c r="U16" s="39">
        <v>2307.4</v>
      </c>
      <c r="V16" s="39"/>
      <c r="W16" s="39"/>
      <c r="X16" s="39">
        <v>13675.23</v>
      </c>
      <c r="Y16" s="39">
        <v>237081.94</v>
      </c>
      <c r="Z16" s="39">
        <v>39060.58</v>
      </c>
      <c r="AA16" s="39"/>
      <c r="AB16" s="39">
        <v>23553.01</v>
      </c>
      <c r="AC16" s="39">
        <v>0</v>
      </c>
      <c r="AD16" s="39">
        <v>79590.12999999999</v>
      </c>
      <c r="AE16" s="39">
        <v>1059283.24</v>
      </c>
      <c r="AF16" s="39">
        <v>0</v>
      </c>
      <c r="AG16" s="39"/>
      <c r="AH16" s="39"/>
      <c r="AI16" s="39">
        <v>0</v>
      </c>
      <c r="AJ16" s="39">
        <v>5712.98</v>
      </c>
      <c r="AK16" s="39"/>
      <c r="AL16" s="39">
        <v>0</v>
      </c>
      <c r="AM16" s="39">
        <v>0</v>
      </c>
      <c r="AN16" s="39"/>
      <c r="AO16" s="39">
        <v>3637787.44</v>
      </c>
      <c r="AP16" s="39">
        <v>5227247.83</v>
      </c>
      <c r="AQ16" s="39">
        <v>148514.54</v>
      </c>
      <c r="AR16" s="39"/>
      <c r="AS16" s="39">
        <v>246857.25</v>
      </c>
      <c r="AT16" s="39"/>
      <c r="AU16" s="39">
        <v>20655.32</v>
      </c>
      <c r="AV16" s="39">
        <v>14518.59</v>
      </c>
      <c r="AW16" s="39">
        <v>167783.12999999998</v>
      </c>
      <c r="AX16" s="39"/>
      <c r="AY16" s="39">
        <v>24031.83</v>
      </c>
      <c r="AZ16" s="39">
        <v>113695.48</v>
      </c>
      <c r="BA16" s="39">
        <v>114847.54</v>
      </c>
      <c r="BB16" s="39">
        <v>0</v>
      </c>
      <c r="BC16" s="39"/>
      <c r="BD16" s="39">
        <v>0</v>
      </c>
      <c r="BE16" s="39">
        <v>0</v>
      </c>
      <c r="BF16" s="39">
        <v>105951.67999999999</v>
      </c>
      <c r="BG16" s="39">
        <v>47132.54</v>
      </c>
      <c r="BH16" s="39"/>
      <c r="BI16" s="39">
        <v>1279759.3899999999</v>
      </c>
      <c r="BJ16" s="39">
        <v>28354</v>
      </c>
      <c r="BK16" s="39"/>
      <c r="BL16" s="39"/>
      <c r="BM16" s="39"/>
      <c r="BN16" s="39">
        <v>720112.2300000001</v>
      </c>
      <c r="BO16" s="39">
        <v>10047.68</v>
      </c>
      <c r="BP16" s="39">
        <v>23830.59</v>
      </c>
      <c r="BQ16" s="39">
        <v>0</v>
      </c>
      <c r="BR16" s="39"/>
      <c r="BS16" s="39">
        <v>12409.51</v>
      </c>
      <c r="BT16" s="39">
        <v>0</v>
      </c>
      <c r="BU16" s="39">
        <v>1835764.01</v>
      </c>
      <c r="BV16" s="39">
        <v>524888.57999999996</v>
      </c>
      <c r="BW16" s="39">
        <v>19456.080000000002</v>
      </c>
      <c r="BX16" s="39"/>
      <c r="BY16" s="39">
        <v>53068.399999999994</v>
      </c>
      <c r="BZ16" s="39">
        <v>13532.29</v>
      </c>
      <c r="CA16" s="39"/>
      <c r="CB16" s="39">
        <v>25386.959999999999</v>
      </c>
      <c r="CC16" s="39"/>
      <c r="CD16" s="39"/>
      <c r="CE16" s="39">
        <v>730279.98</v>
      </c>
      <c r="CF16" s="39">
        <v>66850.66</v>
      </c>
      <c r="CG16" s="24"/>
      <c r="CH16" s="24"/>
    </row>
    <row r="17" spans="1:86" x14ac:dyDescent="0.2">
      <c r="C17" t="s">
        <v>246</v>
      </c>
      <c r="E17" s="2" t="s">
        <v>378</v>
      </c>
      <c r="F17" t="s">
        <v>384</v>
      </c>
      <c r="G17" t="s">
        <v>380</v>
      </c>
      <c r="H17" s="39">
        <v>107194481.994</v>
      </c>
      <c r="I17" s="39">
        <v>5237799.26</v>
      </c>
      <c r="J17" s="39">
        <v>461884.86</v>
      </c>
      <c r="K17" s="39">
        <v>6629039</v>
      </c>
      <c r="L17" s="39"/>
      <c r="M17" s="39"/>
      <c r="N17" s="39">
        <v>8532574.6766000018</v>
      </c>
      <c r="O17" s="39"/>
      <c r="P17" s="39">
        <v>4096261.93</v>
      </c>
      <c r="Q17" s="39">
        <v>1194813.1900000002</v>
      </c>
      <c r="R17" s="39">
        <v>480952.58</v>
      </c>
      <c r="S17" s="39">
        <v>2527601.5900000003</v>
      </c>
      <c r="T17" s="39">
        <v>382748.26999999996</v>
      </c>
      <c r="U17" s="39">
        <v>2038343.6</v>
      </c>
      <c r="V17" s="39"/>
      <c r="W17" s="39"/>
      <c r="X17" s="39">
        <v>6527433.790000001</v>
      </c>
      <c r="Y17" s="39">
        <v>12540691.030000001</v>
      </c>
      <c r="Z17" s="39">
        <v>4003512.3199999998</v>
      </c>
      <c r="AA17" s="39"/>
      <c r="AB17" s="39">
        <v>3975882.04</v>
      </c>
      <c r="AC17" s="39">
        <v>3044851.5</v>
      </c>
      <c r="AD17" s="39">
        <v>837863.52</v>
      </c>
      <c r="AE17" s="39">
        <v>5306623.9700000007</v>
      </c>
      <c r="AF17" s="39">
        <v>1639752.41</v>
      </c>
      <c r="AG17" s="39"/>
      <c r="AH17" s="39"/>
      <c r="AI17" s="39">
        <v>3868526.0700000008</v>
      </c>
      <c r="AJ17" s="39">
        <v>372616.27999999997</v>
      </c>
      <c r="AK17" s="39"/>
      <c r="AL17" s="39">
        <v>306705.11</v>
      </c>
      <c r="AM17" s="39">
        <v>566459.97</v>
      </c>
      <c r="AN17" s="39"/>
      <c r="AO17" s="39">
        <v>192741440.58999997</v>
      </c>
      <c r="AP17" s="39">
        <v>46977624.93</v>
      </c>
      <c r="AQ17" s="39">
        <v>3740052.8099999996</v>
      </c>
      <c r="AR17" s="39"/>
      <c r="AS17" s="39">
        <v>2892659.6599999992</v>
      </c>
      <c r="AT17" s="39"/>
      <c r="AU17" s="39">
        <v>1583837.77</v>
      </c>
      <c r="AV17" s="39">
        <v>2224517.52</v>
      </c>
      <c r="AW17" s="39">
        <v>16854992.25</v>
      </c>
      <c r="AX17" s="39"/>
      <c r="AY17" s="39">
        <v>6263367.3200000003</v>
      </c>
      <c r="AZ17" s="39">
        <v>6788749.4900000002</v>
      </c>
      <c r="BA17" s="39">
        <v>6015014.1600000011</v>
      </c>
      <c r="BB17" s="39">
        <v>1482081.64</v>
      </c>
      <c r="BC17" s="39"/>
      <c r="BD17" s="39">
        <v>3401237.95</v>
      </c>
      <c r="BE17" s="39">
        <v>693314.38</v>
      </c>
      <c r="BF17" s="39">
        <v>5586024.0599999996</v>
      </c>
      <c r="BG17" s="39">
        <v>1377607.74</v>
      </c>
      <c r="BH17" s="39"/>
      <c r="BI17" s="39">
        <v>7842380.3899999997</v>
      </c>
      <c r="BJ17" s="39">
        <v>1742861.47</v>
      </c>
      <c r="BK17" s="39"/>
      <c r="BL17" s="39"/>
      <c r="BM17" s="39"/>
      <c r="BN17" s="39">
        <v>3856208.58</v>
      </c>
      <c r="BO17" s="39">
        <v>568526.79999999993</v>
      </c>
      <c r="BP17" s="39">
        <v>1354693.44</v>
      </c>
      <c r="BQ17" s="39">
        <v>483150.08999999997</v>
      </c>
      <c r="BR17" s="39"/>
      <c r="BS17" s="39">
        <v>6355259.5100000007</v>
      </c>
      <c r="BT17" s="39">
        <v>1530258.59</v>
      </c>
      <c r="BU17" s="39">
        <v>120210728.53999998</v>
      </c>
      <c r="BV17" s="39">
        <v>20197728.219999999</v>
      </c>
      <c r="BW17" s="39">
        <v>1381035.03</v>
      </c>
      <c r="BX17" s="39"/>
      <c r="BY17" s="39">
        <v>1865676.1199999999</v>
      </c>
      <c r="BZ17" s="39">
        <v>940439.39</v>
      </c>
      <c r="CA17" s="39"/>
      <c r="CB17" s="39">
        <v>3186041.9299999997</v>
      </c>
      <c r="CC17" s="39"/>
      <c r="CD17" s="39"/>
      <c r="CE17" s="39">
        <v>9650360.4000000004</v>
      </c>
      <c r="CF17" s="39">
        <v>15778355.59</v>
      </c>
      <c r="CG17" s="24"/>
      <c r="CH17" s="24"/>
    </row>
    <row r="18" spans="1:86" x14ac:dyDescent="0.2">
      <c r="C18" t="s">
        <v>247</v>
      </c>
      <c r="E18" s="2" t="s">
        <v>378</v>
      </c>
      <c r="F18" t="s">
        <v>385</v>
      </c>
      <c r="G18" t="s">
        <v>380</v>
      </c>
      <c r="H18" s="39">
        <v>0</v>
      </c>
      <c r="I18" s="39">
        <v>81967.23</v>
      </c>
      <c r="J18" s="39">
        <v>10094.24</v>
      </c>
      <c r="K18" s="39">
        <v>297003</v>
      </c>
      <c r="L18" s="39"/>
      <c r="M18" s="39"/>
      <c r="N18" s="39">
        <v>29545.759999999998</v>
      </c>
      <c r="O18" s="39"/>
      <c r="P18" s="39">
        <v>80586.880000000005</v>
      </c>
      <c r="Q18" s="39">
        <v>3090.35</v>
      </c>
      <c r="R18" s="39">
        <v>14528.81</v>
      </c>
      <c r="S18" s="39">
        <v>50086.44</v>
      </c>
      <c r="T18" s="39">
        <v>7090.44</v>
      </c>
      <c r="U18" s="39">
        <v>83693.31</v>
      </c>
      <c r="V18" s="39"/>
      <c r="W18" s="39"/>
      <c r="X18" s="39">
        <v>215478.36</v>
      </c>
      <c r="Y18" s="39">
        <v>623772.06000000006</v>
      </c>
      <c r="Z18" s="39">
        <v>103942.68</v>
      </c>
      <c r="AA18" s="39"/>
      <c r="AB18" s="39">
        <v>17947.68</v>
      </c>
      <c r="AC18" s="39">
        <v>0</v>
      </c>
      <c r="AD18" s="39">
        <v>13400.01</v>
      </c>
      <c r="AE18" s="39">
        <v>196071.97</v>
      </c>
      <c r="AF18" s="39">
        <v>67334.070000000007</v>
      </c>
      <c r="AG18" s="39"/>
      <c r="AH18" s="39"/>
      <c r="AI18" s="39">
        <v>118143.95</v>
      </c>
      <c r="AJ18" s="39">
        <v>10075.790000000001</v>
      </c>
      <c r="AK18" s="39"/>
      <c r="AL18" s="39">
        <v>10790.42</v>
      </c>
      <c r="AM18" s="39">
        <v>5596.42</v>
      </c>
      <c r="AN18" s="39"/>
      <c r="AO18" s="39">
        <v>6003271.8600000003</v>
      </c>
      <c r="AP18" s="39">
        <v>1385885.25</v>
      </c>
      <c r="AQ18" s="39">
        <v>107952.76</v>
      </c>
      <c r="AR18" s="39"/>
      <c r="AS18" s="39">
        <v>227863.49</v>
      </c>
      <c r="AT18" s="39"/>
      <c r="AU18" s="39">
        <v>35011.69</v>
      </c>
      <c r="AV18" s="39">
        <v>55393.37</v>
      </c>
      <c r="AW18" s="39">
        <v>760997</v>
      </c>
      <c r="AX18" s="39"/>
      <c r="AY18" s="39">
        <v>179337.96</v>
      </c>
      <c r="AZ18" s="39">
        <v>258516.09</v>
      </c>
      <c r="BA18" s="39">
        <v>454564.16</v>
      </c>
      <c r="BB18" s="39">
        <v>43437.53</v>
      </c>
      <c r="BC18" s="39"/>
      <c r="BD18" s="39">
        <v>219172.03</v>
      </c>
      <c r="BE18" s="39">
        <v>53855.73</v>
      </c>
      <c r="BF18" s="39">
        <v>174683.48</v>
      </c>
      <c r="BG18" s="39">
        <v>14637.75</v>
      </c>
      <c r="BH18" s="39"/>
      <c r="BI18" s="39">
        <v>193410.56</v>
      </c>
      <c r="BJ18" s="39">
        <v>35689.47</v>
      </c>
      <c r="BK18" s="39"/>
      <c r="BL18" s="39"/>
      <c r="BM18" s="39"/>
      <c r="BN18" s="39">
        <v>200853.11</v>
      </c>
      <c r="BO18" s="39">
        <v>0</v>
      </c>
      <c r="BP18" s="39">
        <v>31163.56</v>
      </c>
      <c r="BQ18" s="39">
        <v>21425.13</v>
      </c>
      <c r="BR18" s="39"/>
      <c r="BS18" s="39">
        <v>65023.95</v>
      </c>
      <c r="BT18" s="39">
        <v>0</v>
      </c>
      <c r="BU18" s="39">
        <v>1773621.82</v>
      </c>
      <c r="BV18" s="39">
        <v>320214.44</v>
      </c>
      <c r="BW18" s="39">
        <v>0</v>
      </c>
      <c r="BX18" s="39"/>
      <c r="BY18" s="39">
        <v>0</v>
      </c>
      <c r="BZ18" s="39">
        <v>59011.08</v>
      </c>
      <c r="CA18" s="39"/>
      <c r="CB18" s="39">
        <v>135197.15</v>
      </c>
      <c r="CC18" s="39"/>
      <c r="CD18" s="39"/>
      <c r="CE18" s="39">
        <v>404081.96</v>
      </c>
      <c r="CF18" s="39">
        <v>45648.49</v>
      </c>
      <c r="CG18" s="24"/>
      <c r="CH18" s="24"/>
    </row>
    <row r="19" spans="1:86" x14ac:dyDescent="0.2">
      <c r="C19" t="s">
        <v>248</v>
      </c>
      <c r="E19" s="2" t="s">
        <v>378</v>
      </c>
      <c r="F19" t="s">
        <v>386</v>
      </c>
      <c r="G19" t="s">
        <v>380</v>
      </c>
      <c r="H19" s="39">
        <v>0</v>
      </c>
      <c r="I19" s="39">
        <v>0</v>
      </c>
      <c r="J19" s="39">
        <v>0</v>
      </c>
      <c r="K19" s="39">
        <v>0</v>
      </c>
      <c r="L19" s="39"/>
      <c r="M19" s="39"/>
      <c r="N19" s="39">
        <v>0</v>
      </c>
      <c r="O19" s="39"/>
      <c r="P19" s="39">
        <v>0</v>
      </c>
      <c r="Q19" s="39">
        <v>0</v>
      </c>
      <c r="R19" s="39">
        <v>0</v>
      </c>
      <c r="S19" s="39">
        <v>0</v>
      </c>
      <c r="T19" s="39">
        <v>991.12</v>
      </c>
      <c r="U19" s="39">
        <v>35.01</v>
      </c>
      <c r="V19" s="39"/>
      <c r="W19" s="39"/>
      <c r="X19" s="39">
        <v>0</v>
      </c>
      <c r="Y19" s="39">
        <v>0</v>
      </c>
      <c r="Z19" s="39">
        <v>28586.400000000001</v>
      </c>
      <c r="AA19" s="39"/>
      <c r="AB19" s="39">
        <v>4108.5</v>
      </c>
      <c r="AC19" s="39">
        <v>0</v>
      </c>
      <c r="AD19" s="39">
        <v>0</v>
      </c>
      <c r="AE19" s="39">
        <v>0</v>
      </c>
      <c r="AF19" s="39">
        <v>0</v>
      </c>
      <c r="AG19" s="39"/>
      <c r="AH19" s="39"/>
      <c r="AI19" s="39">
        <v>0</v>
      </c>
      <c r="AJ19" s="39">
        <v>7135.33</v>
      </c>
      <c r="AK19" s="39"/>
      <c r="AL19" s="39">
        <v>0</v>
      </c>
      <c r="AM19" s="39">
        <v>0</v>
      </c>
      <c r="AN19" s="39"/>
      <c r="AO19" s="39">
        <v>0</v>
      </c>
      <c r="AP19" s="39">
        <v>0</v>
      </c>
      <c r="AQ19" s="39">
        <v>0</v>
      </c>
      <c r="AR19" s="39"/>
      <c r="AS19" s="39">
        <v>0</v>
      </c>
      <c r="AT19" s="39"/>
      <c r="AU19" s="39">
        <v>0</v>
      </c>
      <c r="AV19" s="39">
        <v>0</v>
      </c>
      <c r="AW19" s="39">
        <v>0</v>
      </c>
      <c r="AX19" s="39"/>
      <c r="AY19" s="39">
        <v>0</v>
      </c>
      <c r="AZ19" s="39">
        <v>96708.86</v>
      </c>
      <c r="BA19" s="39">
        <v>0</v>
      </c>
      <c r="BB19" s="39">
        <v>0</v>
      </c>
      <c r="BC19" s="39"/>
      <c r="BD19" s="39">
        <v>0</v>
      </c>
      <c r="BE19" s="39">
        <v>0</v>
      </c>
      <c r="BF19" s="39">
        <v>0</v>
      </c>
      <c r="BG19" s="39">
        <v>0</v>
      </c>
      <c r="BH19" s="39"/>
      <c r="BI19" s="39">
        <v>0</v>
      </c>
      <c r="BJ19" s="39">
        <v>0</v>
      </c>
      <c r="BK19" s="39"/>
      <c r="BL19" s="39"/>
      <c r="BM19" s="39"/>
      <c r="BN19" s="39">
        <v>0</v>
      </c>
      <c r="BO19" s="39">
        <v>0</v>
      </c>
      <c r="BP19" s="39">
        <v>0</v>
      </c>
      <c r="BQ19" s="39">
        <v>0</v>
      </c>
      <c r="BR19" s="39"/>
      <c r="BS19" s="39">
        <v>209308.63</v>
      </c>
      <c r="BT19" s="39">
        <v>0</v>
      </c>
      <c r="BU19" s="39">
        <v>0</v>
      </c>
      <c r="BV19" s="39">
        <v>0</v>
      </c>
      <c r="BW19" s="39">
        <v>0</v>
      </c>
      <c r="BX19" s="39"/>
      <c r="BY19" s="39">
        <v>6367</v>
      </c>
      <c r="BZ19" s="39">
        <v>0</v>
      </c>
      <c r="CA19" s="39"/>
      <c r="CB19" s="39">
        <v>0</v>
      </c>
      <c r="CC19" s="39"/>
      <c r="CD19" s="39"/>
      <c r="CE19" s="39">
        <v>0</v>
      </c>
      <c r="CF19" s="39">
        <v>0</v>
      </c>
      <c r="CG19" s="24"/>
      <c r="CH19" s="24"/>
    </row>
    <row r="20" spans="1:86" x14ac:dyDescent="0.2"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39"/>
      <c r="AK20" s="39"/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39"/>
      <c r="BD20" s="39"/>
      <c r="BE20" s="39"/>
      <c r="BF20" s="39"/>
      <c r="BG20" s="39"/>
      <c r="BH20" s="39"/>
      <c r="BI20" s="39"/>
      <c r="BJ20" s="39"/>
      <c r="BK20" s="39"/>
      <c r="BL20" s="39"/>
      <c r="BM20" s="39"/>
      <c r="BN20" s="39"/>
      <c r="BO20" s="39"/>
      <c r="BP20" s="39"/>
      <c r="BQ20" s="39"/>
      <c r="BR20" s="39"/>
      <c r="BS20" s="39"/>
      <c r="BT20" s="39"/>
      <c r="BU20" s="39"/>
      <c r="BV20" s="39"/>
      <c r="BW20" s="39"/>
      <c r="BX20" s="39"/>
      <c r="BY20" s="39"/>
      <c r="BZ20" s="39"/>
      <c r="CA20" s="39"/>
      <c r="CB20" s="39"/>
      <c r="CC20" s="39"/>
    </row>
    <row r="21" spans="1:86" x14ac:dyDescent="0.2">
      <c r="B21" t="s">
        <v>387</v>
      </c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39"/>
      <c r="AK21" s="39"/>
      <c r="AL21" s="39"/>
      <c r="AM21" s="39"/>
      <c r="AN21" s="39"/>
      <c r="AO21" s="39"/>
      <c r="AP21" s="39"/>
      <c r="AQ21" s="39"/>
      <c r="AR21" s="39"/>
      <c r="AS21" s="39"/>
      <c r="AT21" s="39"/>
      <c r="AU21" s="39"/>
      <c r="AV21" s="39"/>
      <c r="AW21" s="39"/>
      <c r="AX21" s="39"/>
      <c r="AY21" s="39"/>
      <c r="AZ21" s="39"/>
      <c r="BA21" s="39"/>
      <c r="BB21" s="39"/>
      <c r="BC21" s="39"/>
      <c r="BD21" s="39"/>
      <c r="BE21" s="39"/>
      <c r="BF21" s="39"/>
      <c r="BG21" s="39"/>
      <c r="BH21" s="39"/>
      <c r="BI21" s="39"/>
      <c r="BJ21" s="39"/>
      <c r="BK21" s="39"/>
      <c r="BL21" s="39"/>
      <c r="BM21" s="39"/>
      <c r="BN21" s="39"/>
      <c r="BO21" s="39"/>
      <c r="BP21" s="39"/>
      <c r="BQ21" s="39"/>
      <c r="BR21" s="39"/>
      <c r="BS21" s="39"/>
      <c r="BT21" s="39"/>
      <c r="BU21" s="39"/>
      <c r="BV21" s="39"/>
      <c r="BW21" s="39"/>
      <c r="BX21" s="39"/>
      <c r="BY21" s="39"/>
      <c r="BZ21" s="39"/>
      <c r="CA21" s="39"/>
      <c r="CB21" s="39"/>
      <c r="CC21" s="39"/>
    </row>
    <row r="23" spans="1:86" x14ac:dyDescent="0.2">
      <c r="C23" t="s">
        <v>388</v>
      </c>
      <c r="E23" s="2" t="s">
        <v>389</v>
      </c>
      <c r="F23" t="s">
        <v>390</v>
      </c>
      <c r="CD23" s="6"/>
    </row>
    <row r="24" spans="1:86" x14ac:dyDescent="0.2">
      <c r="CD24" s="6"/>
    </row>
    <row r="25" spans="1:86" x14ac:dyDescent="0.2">
      <c r="C25" t="s">
        <v>391</v>
      </c>
      <c r="E25" s="2" t="s">
        <v>378</v>
      </c>
      <c r="F25" t="s">
        <v>392</v>
      </c>
      <c r="G25" t="s">
        <v>380</v>
      </c>
      <c r="H25" s="17">
        <v>0</v>
      </c>
      <c r="I25" s="17">
        <v>0</v>
      </c>
      <c r="J25" s="17">
        <v>0</v>
      </c>
      <c r="K25" s="17">
        <v>0</v>
      </c>
      <c r="L25" s="17"/>
      <c r="M25" s="17"/>
      <c r="N25" s="17">
        <v>0</v>
      </c>
      <c r="O25" s="17"/>
      <c r="P25" s="17">
        <v>0</v>
      </c>
      <c r="Q25" s="17">
        <v>0</v>
      </c>
      <c r="R25" s="17">
        <v>0</v>
      </c>
      <c r="S25" s="17">
        <v>0</v>
      </c>
      <c r="T25" s="17">
        <v>0</v>
      </c>
      <c r="U25" s="17">
        <v>0</v>
      </c>
      <c r="V25" s="17"/>
      <c r="W25" s="17"/>
      <c r="X25" s="17">
        <v>0</v>
      </c>
      <c r="Y25" s="17">
        <v>729288.52999999991</v>
      </c>
      <c r="Z25" s="17">
        <v>0</v>
      </c>
      <c r="AA25" s="17"/>
      <c r="AB25" s="17">
        <v>0</v>
      </c>
      <c r="AC25" s="17">
        <v>305763.40999999997</v>
      </c>
      <c r="AD25" s="17">
        <v>122608.99</v>
      </c>
      <c r="AE25" s="17">
        <v>0</v>
      </c>
      <c r="AF25" s="17">
        <v>127168.84000000001</v>
      </c>
      <c r="AG25" s="17"/>
      <c r="AH25" s="17"/>
      <c r="AI25" s="17">
        <v>32266.52</v>
      </c>
      <c r="AJ25" s="17">
        <v>0</v>
      </c>
      <c r="AK25" s="17"/>
      <c r="AL25" s="17">
        <v>0</v>
      </c>
      <c r="AM25" s="17">
        <v>71273.86</v>
      </c>
      <c r="AN25" s="17"/>
      <c r="AO25" s="17">
        <v>1905298.62</v>
      </c>
      <c r="AP25" s="17">
        <v>1343170.38</v>
      </c>
      <c r="AQ25" s="17">
        <v>0</v>
      </c>
      <c r="AR25" s="17"/>
      <c r="AS25" s="17">
        <v>0</v>
      </c>
      <c r="AT25" s="17"/>
      <c r="AU25" s="17">
        <v>0</v>
      </c>
      <c r="AV25" s="17">
        <v>0</v>
      </c>
      <c r="AW25" s="17">
        <v>0</v>
      </c>
      <c r="AX25" s="17"/>
      <c r="AY25" s="17">
        <v>0</v>
      </c>
      <c r="AZ25" s="17">
        <v>0</v>
      </c>
      <c r="BA25" s="17">
        <v>147482.03</v>
      </c>
      <c r="BB25" s="17">
        <v>26041.1</v>
      </c>
      <c r="BC25" s="17"/>
      <c r="BD25" s="17">
        <v>0</v>
      </c>
      <c r="BE25" s="17">
        <v>0</v>
      </c>
      <c r="BF25" s="17">
        <v>402487.42000000004</v>
      </c>
      <c r="BG25" s="17">
        <v>0</v>
      </c>
      <c r="BH25" s="17"/>
      <c r="BI25" s="17">
        <v>0</v>
      </c>
      <c r="BJ25" s="17">
        <v>0</v>
      </c>
      <c r="BK25" s="17"/>
      <c r="BL25" s="17"/>
      <c r="BM25" s="17"/>
      <c r="BN25" s="17">
        <v>147089.9</v>
      </c>
      <c r="BO25" s="17">
        <v>0</v>
      </c>
      <c r="BP25" s="17">
        <v>0</v>
      </c>
      <c r="BQ25" s="17">
        <v>0</v>
      </c>
      <c r="BR25" s="17"/>
      <c r="BS25" s="17">
        <v>10937.130000000001</v>
      </c>
      <c r="BT25" s="17">
        <v>0</v>
      </c>
      <c r="BU25" s="17">
        <v>1243214.2300000002</v>
      </c>
      <c r="BV25" s="17">
        <v>159675.56</v>
      </c>
      <c r="BW25" s="17">
        <v>0</v>
      </c>
      <c r="BX25" s="17"/>
      <c r="BY25" s="17">
        <v>0</v>
      </c>
      <c r="BZ25" s="17">
        <v>0</v>
      </c>
      <c r="CA25" s="17"/>
      <c r="CB25" s="17">
        <v>0</v>
      </c>
      <c r="CC25" s="17"/>
      <c r="CD25" s="17"/>
      <c r="CE25" s="17">
        <v>2188316.54</v>
      </c>
      <c r="CF25" s="17">
        <v>301741.18000000005</v>
      </c>
    </row>
    <row r="26" spans="1:86" x14ac:dyDescent="0.2"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  <c r="BK26" s="17"/>
      <c r="BL26" s="17"/>
      <c r="BM26" s="17"/>
      <c r="BN26" s="17"/>
      <c r="BO26" s="17"/>
      <c r="BP26" s="17"/>
      <c r="BQ26" s="17"/>
      <c r="BR26" s="17"/>
      <c r="BS26" s="17"/>
      <c r="BT26" s="17"/>
      <c r="BU26" s="17"/>
      <c r="BV26" s="17"/>
      <c r="BW26" s="17"/>
      <c r="BX26" s="17"/>
      <c r="BY26" s="17"/>
      <c r="BZ26" s="17"/>
      <c r="CA26" s="17"/>
      <c r="CB26" s="17"/>
      <c r="CC26" s="17"/>
      <c r="CD26" s="17"/>
      <c r="CE26" s="17"/>
      <c r="CF26" s="17"/>
      <c r="CG26" s="17"/>
      <c r="CH26" s="17"/>
    </row>
    <row r="27" spans="1:86" x14ac:dyDescent="0.2">
      <c r="C27" t="s">
        <v>83</v>
      </c>
      <c r="E27" s="2" t="s">
        <v>389</v>
      </c>
      <c r="F27" t="s">
        <v>393</v>
      </c>
      <c r="G27" t="s">
        <v>380</v>
      </c>
      <c r="H27" s="217">
        <v>187243.35999999996</v>
      </c>
      <c r="I27" s="217">
        <v>0</v>
      </c>
      <c r="J27" s="217">
        <v>0</v>
      </c>
      <c r="K27" s="217">
        <v>69863.920000000013</v>
      </c>
      <c r="L27" s="217"/>
      <c r="M27" s="217"/>
      <c r="N27" s="217">
        <v>0</v>
      </c>
      <c r="O27" s="217"/>
      <c r="P27" s="217">
        <v>4560.3100000000004</v>
      </c>
      <c r="Q27" s="217">
        <v>48800.340000000004</v>
      </c>
      <c r="R27" s="217">
        <v>0</v>
      </c>
      <c r="S27" s="217">
        <v>59995.970000000016</v>
      </c>
      <c r="T27" s="217">
        <v>4977.9000000000005</v>
      </c>
      <c r="U27" s="217">
        <v>30423.730000000007</v>
      </c>
      <c r="V27" s="217"/>
      <c r="W27" s="217"/>
      <c r="X27" s="217">
        <v>189278.46</v>
      </c>
      <c r="Y27" s="217">
        <v>0</v>
      </c>
      <c r="Z27" s="217">
        <v>38396.899999999994</v>
      </c>
      <c r="AA27" s="217"/>
      <c r="AB27" s="217">
        <v>23510.650000000005</v>
      </c>
      <c r="AC27" s="217">
        <v>40965.719999999994</v>
      </c>
      <c r="AD27" s="217">
        <v>0</v>
      </c>
      <c r="AE27" s="217">
        <v>51885.189999999988</v>
      </c>
      <c r="AF27" s="217">
        <v>0</v>
      </c>
      <c r="AG27" s="217"/>
      <c r="AH27" s="217"/>
      <c r="AI27" s="217">
        <v>0</v>
      </c>
      <c r="AJ27" s="217">
        <v>9955.8000000000011</v>
      </c>
      <c r="AK27" s="217"/>
      <c r="AL27" s="217">
        <v>98879.010000000009</v>
      </c>
      <c r="AM27" s="217">
        <v>4977.9000000000005</v>
      </c>
      <c r="AN27" s="217"/>
      <c r="AO27" s="217">
        <v>0</v>
      </c>
      <c r="AP27" s="217">
        <v>126267.3545</v>
      </c>
      <c r="AQ27" s="217">
        <v>121164.84</v>
      </c>
      <c r="AR27" s="217"/>
      <c r="AS27" s="217">
        <v>0</v>
      </c>
      <c r="AT27" s="217"/>
      <c r="AU27" s="217">
        <v>0</v>
      </c>
      <c r="AV27" s="217">
        <v>329018.41999999987</v>
      </c>
      <c r="AW27" s="217">
        <v>20804.300000000003</v>
      </c>
      <c r="AX27" s="217"/>
      <c r="AY27" s="217">
        <v>0</v>
      </c>
      <c r="AZ27" s="217">
        <v>70095.73000000001</v>
      </c>
      <c r="BA27" s="217">
        <v>116650.2</v>
      </c>
      <c r="BB27" s="217">
        <v>0</v>
      </c>
      <c r="BC27" s="217"/>
      <c r="BD27" s="217">
        <v>109985.25049999999</v>
      </c>
      <c r="BE27" s="217">
        <v>96683.310000000012</v>
      </c>
      <c r="BF27" s="217">
        <v>0</v>
      </c>
      <c r="BG27" s="217">
        <v>52719.380000000005</v>
      </c>
      <c r="BH27" s="217"/>
      <c r="BI27" s="217">
        <v>0</v>
      </c>
      <c r="BJ27" s="217">
        <v>81072.360000000015</v>
      </c>
      <c r="BK27" s="217"/>
      <c r="BL27" s="217"/>
      <c r="BM27" s="217"/>
      <c r="BN27" s="217">
        <v>0</v>
      </c>
      <c r="BO27" s="217">
        <v>14933.700000000003</v>
      </c>
      <c r="BP27" s="217">
        <v>43350.460000000006</v>
      </c>
      <c r="BQ27" s="217">
        <v>9955.8000000000011</v>
      </c>
      <c r="BR27" s="217"/>
      <c r="BS27" s="217">
        <v>0</v>
      </c>
      <c r="BT27" s="217">
        <v>0</v>
      </c>
      <c r="BU27" s="217">
        <v>0</v>
      </c>
      <c r="BV27" s="217">
        <v>354612.62</v>
      </c>
      <c r="BW27" s="217">
        <v>17803.349999999999</v>
      </c>
      <c r="BX27" s="217"/>
      <c r="BY27" s="217">
        <v>0</v>
      </c>
      <c r="BZ27" s="217">
        <v>7155.3999999999987</v>
      </c>
      <c r="CA27" s="217"/>
      <c r="CB27" s="217">
        <v>108945.4</v>
      </c>
      <c r="CC27" s="217"/>
      <c r="CD27" s="217"/>
      <c r="CE27" s="217">
        <v>10464.560000000005</v>
      </c>
      <c r="CF27" s="217">
        <v>0</v>
      </c>
    </row>
    <row r="28" spans="1:86" s="218" customFormat="1" x14ac:dyDescent="0.2">
      <c r="A28"/>
      <c r="E28" s="219"/>
      <c r="H28" s="217"/>
      <c r="I28" s="217"/>
      <c r="J28" s="217"/>
      <c r="K28" s="217"/>
      <c r="L28" s="217"/>
      <c r="M28" s="217"/>
      <c r="N28" s="217"/>
      <c r="O28" s="217"/>
      <c r="P28" s="217"/>
      <c r="Q28" s="217"/>
      <c r="R28" s="217"/>
      <c r="S28" s="217"/>
      <c r="T28" s="217"/>
      <c r="U28" s="217"/>
      <c r="V28" s="217"/>
      <c r="W28" s="217"/>
      <c r="X28" s="217"/>
      <c r="Y28" s="217"/>
      <c r="Z28" s="217"/>
      <c r="AA28" s="217"/>
      <c r="AB28" s="217"/>
      <c r="AC28" s="217"/>
      <c r="AD28" s="217"/>
      <c r="AE28" s="217"/>
      <c r="AF28" s="217"/>
      <c r="AG28" s="217"/>
      <c r="AH28" s="217"/>
      <c r="AI28" s="217"/>
      <c r="AJ28" s="217"/>
      <c r="AK28" s="217"/>
      <c r="AL28" s="217"/>
      <c r="AM28" s="217"/>
      <c r="AN28" s="217"/>
      <c r="AO28" s="217"/>
      <c r="AP28" s="217"/>
      <c r="AQ28" s="217"/>
      <c r="AR28" s="217"/>
      <c r="AS28" s="217"/>
      <c r="AT28" s="217"/>
      <c r="AU28" s="217"/>
      <c r="AV28" s="217"/>
      <c r="AW28" s="217"/>
      <c r="AX28" s="217"/>
      <c r="AY28" s="217"/>
      <c r="AZ28" s="217"/>
      <c r="BA28" s="217"/>
      <c r="BB28" s="217"/>
      <c r="BC28" s="217"/>
      <c r="BD28" s="217"/>
      <c r="BE28" s="217"/>
      <c r="BF28" s="217"/>
      <c r="BG28" s="217"/>
      <c r="BH28" s="217"/>
      <c r="BI28" s="217"/>
      <c r="BJ28" s="217"/>
      <c r="BK28" s="217"/>
      <c r="BL28" s="217"/>
      <c r="BM28" s="217"/>
      <c r="BN28" s="217"/>
      <c r="BO28" s="217"/>
      <c r="BP28" s="217"/>
      <c r="BQ28" s="217"/>
      <c r="BR28" s="217"/>
      <c r="BS28" s="217"/>
      <c r="BT28" s="217"/>
      <c r="BU28" s="217"/>
      <c r="BV28" s="217"/>
      <c r="BW28" s="217"/>
      <c r="BX28" s="217"/>
      <c r="BY28" s="217"/>
      <c r="BZ28" s="217"/>
      <c r="CA28" s="217"/>
      <c r="CB28" s="217"/>
      <c r="CC28" s="217"/>
      <c r="CD28" s="217"/>
    </row>
    <row r="29" spans="1:86" x14ac:dyDescent="0.2">
      <c r="B29" t="s">
        <v>394</v>
      </c>
      <c r="E29" s="2" t="s">
        <v>389</v>
      </c>
      <c r="F29" t="s">
        <v>395</v>
      </c>
      <c r="G29" s="39"/>
      <c r="H29" s="17">
        <v>268392856.26000002</v>
      </c>
      <c r="I29" s="17">
        <v>13718921.159999998</v>
      </c>
      <c r="J29" s="17">
        <v>1174670.29</v>
      </c>
      <c r="K29" s="17">
        <v>13591716.890000001</v>
      </c>
      <c r="L29" s="17"/>
      <c r="M29" s="17"/>
      <c r="N29" s="17">
        <v>21411269.319999997</v>
      </c>
      <c r="O29" s="17"/>
      <c r="P29" s="17">
        <v>9680637.3599999994</v>
      </c>
      <c r="Q29" s="17">
        <v>2737920.16</v>
      </c>
      <c r="R29" s="17">
        <v>806989.06</v>
      </c>
      <c r="S29" s="17">
        <v>6164718.2299999995</v>
      </c>
      <c r="T29" s="17">
        <v>692601.16999999993</v>
      </c>
      <c r="U29" s="17">
        <v>4208740.0200000005</v>
      </c>
      <c r="V29" s="17"/>
      <c r="W29" s="17"/>
      <c r="X29" s="17">
        <v>15360450.050000001</v>
      </c>
      <c r="Y29" s="17">
        <v>25234156.380000003</v>
      </c>
      <c r="Z29" s="17">
        <v>7750360.3099999996</v>
      </c>
      <c r="AA29" s="17"/>
      <c r="AB29" s="17">
        <v>8288824.8500000006</v>
      </c>
      <c r="AC29" s="17">
        <v>6618859.6499999994</v>
      </c>
      <c r="AD29" s="17">
        <v>1761800.9100000001</v>
      </c>
      <c r="AE29" s="17">
        <v>15279441.990000002</v>
      </c>
      <c r="AF29" s="17">
        <v>3773954.25</v>
      </c>
      <c r="AG29" s="17"/>
      <c r="AH29" s="17"/>
      <c r="AI29" s="17">
        <v>7237095.2385769999</v>
      </c>
      <c r="AJ29" s="17">
        <v>1202293.5699999998</v>
      </c>
      <c r="AK29" s="17"/>
      <c r="AL29" s="17">
        <v>661275.47</v>
      </c>
      <c r="AM29" s="17">
        <v>1200939.03</v>
      </c>
      <c r="AN29" s="17"/>
      <c r="AO29" s="17">
        <v>625202891.93999994</v>
      </c>
      <c r="AP29" s="17">
        <v>94710464.434500024</v>
      </c>
      <c r="AQ29" s="17">
        <v>6701221.5899999999</v>
      </c>
      <c r="AR29" s="17"/>
      <c r="AS29" s="17">
        <v>7822957.6799999997</v>
      </c>
      <c r="AT29" s="17"/>
      <c r="AU29" s="17">
        <v>2557283.3300000005</v>
      </c>
      <c r="AV29" s="17">
        <v>5713682.0799999991</v>
      </c>
      <c r="AW29" s="17">
        <v>42687578.359999999</v>
      </c>
      <c r="AX29" s="17"/>
      <c r="AY29" s="17">
        <v>11803020</v>
      </c>
      <c r="AZ29" s="17">
        <v>12940656.189999998</v>
      </c>
      <c r="BA29" s="17">
        <v>19048311.890000001</v>
      </c>
      <c r="BB29" s="17">
        <v>3219310.1</v>
      </c>
      <c r="BC29" s="17"/>
      <c r="BD29" s="17">
        <v>8721483.2970000021</v>
      </c>
      <c r="BE29" s="17">
        <v>3045413.2970000003</v>
      </c>
      <c r="BF29" s="17">
        <v>20114506.129999999</v>
      </c>
      <c r="BG29" s="17">
        <v>3664133.4400000004</v>
      </c>
      <c r="BH29" s="17"/>
      <c r="BI29" s="17">
        <v>13923029.769999998</v>
      </c>
      <c r="BJ29" s="17">
        <v>3820738.64</v>
      </c>
      <c r="BK29" s="17"/>
      <c r="BL29" s="17"/>
      <c r="BM29" s="17"/>
      <c r="BN29" s="17">
        <v>10989234.970000001</v>
      </c>
      <c r="BO29" s="17">
        <v>1476178.3</v>
      </c>
      <c r="BP29" s="17">
        <v>2610500.04</v>
      </c>
      <c r="BQ29" s="17">
        <v>1451595.86</v>
      </c>
      <c r="BR29" s="17"/>
      <c r="BS29" s="17">
        <v>19510824.23</v>
      </c>
      <c r="BT29" s="17">
        <v>2840459.09</v>
      </c>
      <c r="BU29" s="17">
        <v>264587694.44999996</v>
      </c>
      <c r="BV29" s="17">
        <v>44882223.390000001</v>
      </c>
      <c r="BW29" s="17">
        <v>3269528.3700000006</v>
      </c>
      <c r="BX29" s="17"/>
      <c r="BY29" s="17">
        <v>6919284.0200000014</v>
      </c>
      <c r="BZ29" s="17">
        <v>1929964.51</v>
      </c>
      <c r="CA29" s="17"/>
      <c r="CB29" s="17">
        <v>7767385.5199999986</v>
      </c>
      <c r="CC29" s="17"/>
      <c r="CD29" s="17"/>
      <c r="CE29" s="17">
        <v>38968842.370000005</v>
      </c>
      <c r="CF29" s="17">
        <v>31809380.489999991</v>
      </c>
    </row>
    <row r="30" spans="1:86" ht="20.25" customHeight="1" x14ac:dyDescent="0.2">
      <c r="B30" t="s">
        <v>396</v>
      </c>
      <c r="F30" t="s">
        <v>29</v>
      </c>
      <c r="H30" s="35">
        <f>LN(H11/H29)</f>
        <v>2.7009195821547774E-2</v>
      </c>
      <c r="I30" s="35">
        <f>LN(I11/I29)</f>
        <v>5.6165696896939713E-3</v>
      </c>
      <c r="J30" s="35">
        <f>LN(J11/J29)</f>
        <v>1.1833481653009169E-2</v>
      </c>
      <c r="K30" s="35">
        <f>LN(K11/K29)</f>
        <v>6.8226094245710392E-3</v>
      </c>
      <c r="L30" s="35"/>
      <c r="M30" s="35"/>
      <c r="N30" s="35">
        <f>LN(N11/N29)</f>
        <v>7.5358335184186415E-2</v>
      </c>
      <c r="O30" s="35"/>
      <c r="P30" s="35">
        <f t="shared" ref="P30:BJ30" si="5">LN(P11/P29)</f>
        <v>9.593326767137729E-2</v>
      </c>
      <c r="Q30" s="35">
        <f t="shared" si="5"/>
        <v>2.410745616332774E-2</v>
      </c>
      <c r="R30" s="35">
        <f t="shared" si="5"/>
        <v>0.14830929629739512</v>
      </c>
      <c r="S30" s="35">
        <f t="shared" si="5"/>
        <v>-1.5761302429188894E-2</v>
      </c>
      <c r="T30" s="35">
        <f t="shared" si="5"/>
        <v>0.13722709720159637</v>
      </c>
      <c r="U30" s="35">
        <f t="shared" si="5"/>
        <v>-1.3492496995046536E-2</v>
      </c>
      <c r="V30" s="35"/>
      <c r="W30" s="35"/>
      <c r="X30" s="35">
        <f t="shared" si="5"/>
        <v>5.2143902896493899E-2</v>
      </c>
      <c r="Y30" s="35">
        <f t="shared" si="5"/>
        <v>8.4089012792826226E-2</v>
      </c>
      <c r="Z30" s="35">
        <f t="shared" si="5"/>
        <v>5.3795443699017932E-2</v>
      </c>
      <c r="AA30" s="35"/>
      <c r="AB30" s="35">
        <f t="shared" si="5"/>
        <v>3.9724034931400413E-2</v>
      </c>
      <c r="AC30" s="35">
        <f t="shared" si="5"/>
        <v>6.2608484959794264E-2</v>
      </c>
      <c r="AD30" s="35">
        <f t="shared" si="5"/>
        <v>7.5096630627173463E-2</v>
      </c>
      <c r="AE30" s="35">
        <f t="shared" si="5"/>
        <v>5.249083334327672E-2</v>
      </c>
      <c r="AF30" s="35">
        <f t="shared" si="5"/>
        <v>3.0065700977541882E-2</v>
      </c>
      <c r="AG30" s="35"/>
      <c r="AH30" s="35"/>
      <c r="AI30" s="35">
        <f t="shared" ref="AI30:AJ30" si="6">LN(AI11/AI29)</f>
        <v>4.5879276051262824E-2</v>
      </c>
      <c r="AJ30" s="35">
        <f t="shared" si="6"/>
        <v>6.7688590873403953E-2</v>
      </c>
      <c r="AK30" s="35"/>
      <c r="AL30" s="35">
        <f t="shared" ref="AL30" si="7">LN(AL11/AL29)</f>
        <v>2.6998282775326909E-2</v>
      </c>
      <c r="AM30" s="35">
        <f>LN(AM11/AM29)</f>
        <v>0.19117861231137076</v>
      </c>
      <c r="AN30" s="35"/>
      <c r="AO30" s="35">
        <f t="shared" si="5"/>
        <v>9.0793349254282507E-2</v>
      </c>
      <c r="AP30" s="35">
        <f t="shared" si="5"/>
        <v>0.12095901719716827</v>
      </c>
      <c r="AQ30" s="35">
        <f t="shared" si="5"/>
        <v>0.18820709093322671</v>
      </c>
      <c r="AR30" s="35"/>
      <c r="AS30" s="35">
        <f t="shared" si="5"/>
        <v>2.2610786778862354E-2</v>
      </c>
      <c r="AT30" s="35"/>
      <c r="AU30" s="35">
        <f t="shared" si="5"/>
        <v>0.19473380479557989</v>
      </c>
      <c r="AV30" s="35">
        <f t="shared" si="5"/>
        <v>6.312123615325109E-2</v>
      </c>
      <c r="AW30" s="35">
        <f t="shared" si="5"/>
        <v>3.3867961769594168E-2</v>
      </c>
      <c r="AX30" s="35"/>
      <c r="AY30" s="35">
        <f t="shared" si="5"/>
        <v>-6.9333952397191015E-3</v>
      </c>
      <c r="AZ30" s="35">
        <f t="shared" si="5"/>
        <v>8.5776941664757786E-2</v>
      </c>
      <c r="BA30" s="35">
        <f t="shared" si="5"/>
        <v>4.5884272473979269E-2</v>
      </c>
      <c r="BB30" s="35">
        <f t="shared" si="5"/>
        <v>4.4873962127038175E-2</v>
      </c>
      <c r="BC30" s="35"/>
      <c r="BD30" s="35">
        <f t="shared" si="5"/>
        <v>-1.7176039595717167E-2</v>
      </c>
      <c r="BE30" s="35">
        <f t="shared" si="5"/>
        <v>8.151018487112234E-2</v>
      </c>
      <c r="BF30" s="35">
        <f t="shared" si="5"/>
        <v>-2.5436430614170003E-2</v>
      </c>
      <c r="BG30" s="35">
        <f t="shared" si="5"/>
        <v>6.3176284151965105E-3</v>
      </c>
      <c r="BH30" s="35"/>
      <c r="BI30" s="35">
        <f t="shared" si="5"/>
        <v>4.8043978235544349E-2</v>
      </c>
      <c r="BJ30" s="35">
        <f t="shared" si="5"/>
        <v>8.3686047173005124E-2</v>
      </c>
      <c r="BK30" s="35"/>
      <c r="BL30" s="35"/>
      <c r="BM30" s="35"/>
      <c r="BN30" s="220">
        <f t="shared" ref="BN30:BZ30" si="8">LN(BN11/BN29)</f>
        <v>0.1390152529285551</v>
      </c>
      <c r="BO30" s="35">
        <f t="shared" si="8"/>
        <v>7.4159478348883201E-2</v>
      </c>
      <c r="BP30" s="35">
        <f t="shared" si="8"/>
        <v>5.7081775096068661E-2</v>
      </c>
      <c r="BQ30" s="35">
        <f t="shared" si="8"/>
        <v>7.5129802545428878E-2</v>
      </c>
      <c r="BR30" s="35"/>
      <c r="BS30" s="35">
        <f t="shared" si="8"/>
        <v>-2.372836370652194E-2</v>
      </c>
      <c r="BT30" s="35">
        <f>LN(BT11/BT29)</f>
        <v>2.1638703518409249E-3</v>
      </c>
      <c r="BU30" s="35">
        <f t="shared" si="8"/>
        <v>2.9667079734162969E-2</v>
      </c>
      <c r="BV30" s="35">
        <f t="shared" si="8"/>
        <v>4.1578641146484248E-2</v>
      </c>
      <c r="BW30" s="35">
        <f t="shared" si="8"/>
        <v>5.7056232652817326E-2</v>
      </c>
      <c r="BX30" s="35"/>
      <c r="BY30" s="35">
        <f t="shared" si="8"/>
        <v>2.7391166522756742E-2</v>
      </c>
      <c r="BZ30" s="35">
        <f t="shared" si="8"/>
        <v>0.18409621330344864</v>
      </c>
      <c r="CA30" s="35"/>
      <c r="CB30" s="35">
        <f>LN(CB11/CB29)</f>
        <v>-0.17077020136078655</v>
      </c>
      <c r="CC30" s="35"/>
      <c r="CD30" s="35"/>
      <c r="CE30" s="35"/>
      <c r="CF30" s="35"/>
      <c r="CG30" s="35"/>
      <c r="CH30" s="35"/>
    </row>
    <row r="31" spans="1:86" s="105" customFormat="1" ht="20.25" customHeight="1" x14ac:dyDescent="0.2">
      <c r="A31"/>
      <c r="E31" s="4"/>
      <c r="BN31" s="221"/>
    </row>
    <row r="32" spans="1:86" x14ac:dyDescent="0.2">
      <c r="B32" t="s">
        <v>96</v>
      </c>
      <c r="I32" s="222"/>
      <c r="BN32" s="24"/>
    </row>
    <row r="33" spans="2:89" x14ac:dyDescent="0.2">
      <c r="B33">
        <v>2022</v>
      </c>
      <c r="C33" t="s">
        <v>235</v>
      </c>
      <c r="E33" s="2" t="s">
        <v>389</v>
      </c>
      <c r="F33" t="s">
        <v>395</v>
      </c>
      <c r="H33" s="223">
        <v>194.67610314145958</v>
      </c>
      <c r="I33" s="223">
        <v>194.67610314145958</v>
      </c>
      <c r="J33" s="223">
        <v>194.67610314145958</v>
      </c>
      <c r="K33" s="223">
        <v>194.67610314145958</v>
      </c>
      <c r="L33" s="223"/>
      <c r="M33" s="223"/>
      <c r="N33" s="223">
        <v>194.67610314145958</v>
      </c>
      <c r="O33" s="223"/>
      <c r="P33" s="223">
        <v>194.67610314145958</v>
      </c>
      <c r="Q33" s="223">
        <v>194.67610314145958</v>
      </c>
      <c r="R33" s="223">
        <v>194.67610314145958</v>
      </c>
      <c r="S33" s="223">
        <v>194.67610314145958</v>
      </c>
      <c r="T33" s="223">
        <v>194.67610314145958</v>
      </c>
      <c r="U33" s="223">
        <v>194.67610314145958</v>
      </c>
      <c r="V33" s="223"/>
      <c r="W33" s="223"/>
      <c r="X33" s="223">
        <v>194.67610314145958</v>
      </c>
      <c r="Y33" s="223">
        <v>194.67610314145958</v>
      </c>
      <c r="Z33" s="223">
        <v>194.67610314145958</v>
      </c>
      <c r="AA33" s="223"/>
      <c r="AB33" s="223">
        <v>194.67610314145958</v>
      </c>
      <c r="AC33" s="223">
        <v>194.67610314145958</v>
      </c>
      <c r="AD33" s="223">
        <v>194.67610314145958</v>
      </c>
      <c r="AE33" s="223">
        <v>194.67610314145958</v>
      </c>
      <c r="AF33" s="223">
        <v>194.67610314145958</v>
      </c>
      <c r="AG33" s="223"/>
      <c r="AH33" s="223"/>
      <c r="AI33" s="223">
        <v>194.67610314145958</v>
      </c>
      <c r="AJ33" s="223">
        <v>194.67610314145958</v>
      </c>
      <c r="AK33" s="223"/>
      <c r="AL33" s="223">
        <v>194.67610314145958</v>
      </c>
      <c r="AM33" s="223">
        <v>194.67610314145958</v>
      </c>
      <c r="AN33" s="223"/>
      <c r="AO33" s="223">
        <v>194.67610314145958</v>
      </c>
      <c r="AP33" s="223">
        <v>194.67610314145958</v>
      </c>
      <c r="AQ33" s="223">
        <v>194.67610314145958</v>
      </c>
      <c r="AR33" s="223"/>
      <c r="AS33" s="223">
        <v>194.67610314145958</v>
      </c>
      <c r="AT33" s="223"/>
      <c r="AU33" s="223">
        <v>194.67610314145958</v>
      </c>
      <c r="AV33" s="223">
        <v>194.67610314145958</v>
      </c>
      <c r="AW33" s="223">
        <v>194.67610314145958</v>
      </c>
      <c r="AX33" s="223"/>
      <c r="AY33" s="223">
        <v>194.67610314145958</v>
      </c>
      <c r="AZ33" s="223">
        <v>194.67610314145958</v>
      </c>
      <c r="BA33" s="223">
        <v>194.67610314145958</v>
      </c>
      <c r="BB33" s="223">
        <v>194.67610314145958</v>
      </c>
      <c r="BC33" s="223"/>
      <c r="BD33" s="223">
        <v>194.67610314145958</v>
      </c>
      <c r="BE33" s="223">
        <v>194.67610314145958</v>
      </c>
      <c r="BF33" s="223">
        <v>194.67610314145958</v>
      </c>
      <c r="BG33" s="223">
        <v>194.67610314145958</v>
      </c>
      <c r="BH33" s="223"/>
      <c r="BI33" s="223">
        <v>194.67610314145958</v>
      </c>
      <c r="BJ33" s="223">
        <v>194.67610314145958</v>
      </c>
      <c r="BK33" s="223"/>
      <c r="BL33" s="223"/>
      <c r="BM33" s="223"/>
      <c r="BN33" s="223">
        <v>194.67610314145958</v>
      </c>
      <c r="BO33" s="223">
        <v>194.67610314145958</v>
      </c>
      <c r="BP33" s="223">
        <v>194.67610314145958</v>
      </c>
      <c r="BQ33" s="223">
        <v>194.67610314145958</v>
      </c>
      <c r="BR33" s="223"/>
      <c r="BS33" s="223">
        <v>194.67610314145958</v>
      </c>
      <c r="BT33" s="223">
        <v>194.67610314145958</v>
      </c>
      <c r="BU33" s="223">
        <v>194.67610314145958</v>
      </c>
      <c r="BV33" s="223">
        <v>194.67610314145958</v>
      </c>
      <c r="BW33" s="223">
        <v>194.67610314145958</v>
      </c>
      <c r="BX33" s="223"/>
      <c r="BY33" s="223">
        <v>194.67610314145958</v>
      </c>
      <c r="BZ33" s="223">
        <v>194.67610314145958</v>
      </c>
      <c r="CA33" s="223"/>
      <c r="CB33" s="223">
        <v>194.67610314145958</v>
      </c>
      <c r="CC33" s="223"/>
      <c r="CD33" s="223"/>
      <c r="CE33" s="223">
        <v>194.67610314145958</v>
      </c>
      <c r="CF33" s="223">
        <v>194.67610314145958</v>
      </c>
      <c r="CG33" s="21"/>
      <c r="CH33" s="21"/>
    </row>
    <row r="34" spans="2:89" x14ac:dyDescent="0.2">
      <c r="B34">
        <v>2022</v>
      </c>
      <c r="C34" t="s">
        <v>99</v>
      </c>
      <c r="E34" s="2" t="s">
        <v>389</v>
      </c>
      <c r="F34" t="s">
        <v>395</v>
      </c>
      <c r="H34" s="21">
        <v>18.969643871026385</v>
      </c>
      <c r="I34" s="21">
        <v>18.969643871026385</v>
      </c>
      <c r="J34" s="21">
        <v>18.969643871026385</v>
      </c>
      <c r="K34" s="21">
        <v>18.969643871026385</v>
      </c>
      <c r="L34" s="21"/>
      <c r="M34" s="21"/>
      <c r="N34" s="21">
        <v>18.969643871026385</v>
      </c>
      <c r="O34" s="21"/>
      <c r="P34" s="21">
        <v>18.969643871026385</v>
      </c>
      <c r="Q34" s="21">
        <v>18.969643871026385</v>
      </c>
      <c r="R34" s="21">
        <v>18.969643871026385</v>
      </c>
      <c r="S34" s="21">
        <v>18.969643871026385</v>
      </c>
      <c r="T34" s="21">
        <v>18.969643871026385</v>
      </c>
      <c r="U34" s="21">
        <v>18.969643871026385</v>
      </c>
      <c r="V34" s="21"/>
      <c r="W34" s="21"/>
      <c r="X34" s="21">
        <v>18.969643871026385</v>
      </c>
      <c r="Y34" s="21">
        <v>18.969643871026385</v>
      </c>
      <c r="Z34" s="21">
        <v>18.969643871026385</v>
      </c>
      <c r="AA34" s="21"/>
      <c r="AB34" s="21">
        <v>18.969643871026385</v>
      </c>
      <c r="AC34" s="21">
        <v>18.969643871026385</v>
      </c>
      <c r="AD34" s="21">
        <v>18.969643871026385</v>
      </c>
      <c r="AE34" s="21">
        <v>18.969643871026385</v>
      </c>
      <c r="AF34" s="21">
        <v>18.969643871026385</v>
      </c>
      <c r="AG34" s="21"/>
      <c r="AH34" s="21"/>
      <c r="AI34" s="21">
        <v>18.969643871026385</v>
      </c>
      <c r="AJ34" s="21">
        <v>18.969643871026385</v>
      </c>
      <c r="AK34" s="21"/>
      <c r="AL34" s="21">
        <v>18.969643871026385</v>
      </c>
      <c r="AM34" s="21">
        <v>18.969643871026385</v>
      </c>
      <c r="AN34" s="21"/>
      <c r="AO34" s="21">
        <v>18.969643871026385</v>
      </c>
      <c r="AP34" s="21">
        <v>18.969643871026385</v>
      </c>
      <c r="AQ34" s="21">
        <v>18.969643871026385</v>
      </c>
      <c r="AR34" s="21"/>
      <c r="AS34" s="21">
        <v>18.969643871026385</v>
      </c>
      <c r="AT34" s="21"/>
      <c r="AU34" s="21">
        <v>18.969643871026385</v>
      </c>
      <c r="AV34" s="21">
        <v>18.969643871026385</v>
      </c>
      <c r="AW34" s="21">
        <v>18.969643871026385</v>
      </c>
      <c r="AX34" s="21"/>
      <c r="AY34" s="21">
        <v>18.969643871026385</v>
      </c>
      <c r="AZ34" s="21">
        <v>18.969643871026385</v>
      </c>
      <c r="BA34" s="21">
        <v>18.969643871026385</v>
      </c>
      <c r="BB34" s="21">
        <v>18.969643871026385</v>
      </c>
      <c r="BC34" s="21"/>
      <c r="BD34" s="21">
        <v>18.969643871026385</v>
      </c>
      <c r="BE34" s="21">
        <v>18.969643871026385</v>
      </c>
      <c r="BF34" s="21">
        <v>18.969643871026385</v>
      </c>
      <c r="BG34" s="21">
        <v>18.969643871026385</v>
      </c>
      <c r="BH34" s="21"/>
      <c r="BI34" s="21">
        <v>18.969643871026385</v>
      </c>
      <c r="BJ34" s="21">
        <v>18.969643871026385</v>
      </c>
      <c r="BK34" s="21"/>
      <c r="BL34" s="21"/>
      <c r="BM34" s="21"/>
      <c r="BN34" s="21">
        <v>18.969643871026385</v>
      </c>
      <c r="BO34" s="21">
        <v>18.969643871026385</v>
      </c>
      <c r="BP34" s="21">
        <v>18.969643871026385</v>
      </c>
      <c r="BQ34" s="21">
        <v>18.969643871026385</v>
      </c>
      <c r="BR34" s="21"/>
      <c r="BS34" s="21">
        <v>18.969643871026385</v>
      </c>
      <c r="BT34" s="21">
        <v>18.969643871026385</v>
      </c>
      <c r="BU34" s="21">
        <v>18.969643871026385</v>
      </c>
      <c r="BV34" s="21">
        <v>18.969643871026385</v>
      </c>
      <c r="BW34" s="21">
        <v>18.969643871026385</v>
      </c>
      <c r="BX34" s="21"/>
      <c r="BY34" s="21">
        <v>18.969643871026385</v>
      </c>
      <c r="BZ34" s="21">
        <v>18.969643871026385</v>
      </c>
      <c r="CA34" s="21"/>
      <c r="CB34" s="21">
        <v>18.969643871026385</v>
      </c>
      <c r="CC34" s="21"/>
      <c r="CD34" s="21"/>
      <c r="CE34" s="21">
        <v>18.969643871026385</v>
      </c>
      <c r="CF34" s="21">
        <v>18.969643871026385</v>
      </c>
      <c r="CG34" s="15"/>
      <c r="CH34" s="15"/>
    </row>
    <row r="35" spans="2:89" x14ac:dyDescent="0.2">
      <c r="B35">
        <v>2022</v>
      </c>
      <c r="C35" t="s">
        <v>104</v>
      </c>
      <c r="E35" s="2" t="s">
        <v>389</v>
      </c>
      <c r="F35" t="s">
        <v>395</v>
      </c>
      <c r="G35" s="39"/>
      <c r="H35" s="17">
        <v>28565773.992645483</v>
      </c>
      <c r="I35" s="17">
        <v>888235.57007091865</v>
      </c>
      <c r="J35" s="17">
        <v>31801.594010998939</v>
      </c>
      <c r="K35" s="17">
        <v>815577.91183718294</v>
      </c>
      <c r="L35" s="17"/>
      <c r="M35" s="17"/>
      <c r="N35" s="17">
        <v>1525477.9007743944</v>
      </c>
      <c r="O35" s="17"/>
      <c r="P35" s="17">
        <v>1042394.8101241275</v>
      </c>
      <c r="Q35" s="17">
        <v>136621.19875667914</v>
      </c>
      <c r="R35" s="17">
        <v>13068.183407652385</v>
      </c>
      <c r="S35" s="17">
        <v>305717.1065109974</v>
      </c>
      <c r="T35" s="17">
        <v>28970.275923861864</v>
      </c>
      <c r="U35" s="17">
        <v>144518.5012770684</v>
      </c>
      <c r="V35" s="17"/>
      <c r="W35" s="17"/>
      <c r="X35" s="17">
        <v>1255511.2350061068</v>
      </c>
      <c r="Y35" s="17">
        <v>2112388.8100315859</v>
      </c>
      <c r="Z35" s="17">
        <v>517735.77856400091</v>
      </c>
      <c r="AA35" s="17"/>
      <c r="AB35" s="17">
        <v>589576.34706400149</v>
      </c>
      <c r="AC35" s="17">
        <v>440537.0128918016</v>
      </c>
      <c r="AD35" s="17">
        <v>52556.136596270168</v>
      </c>
      <c r="AE35" s="17">
        <v>1016761.7584561489</v>
      </c>
      <c r="AF35" s="17">
        <v>213980.82034612563</v>
      </c>
      <c r="AG35" s="17"/>
      <c r="AH35" s="17"/>
      <c r="AI35" s="17">
        <v>673878.12695467449</v>
      </c>
      <c r="AJ35" s="17">
        <v>22487.811934833244</v>
      </c>
      <c r="AK35" s="17"/>
      <c r="AL35" s="17">
        <v>9501.9992348200576</v>
      </c>
      <c r="AM35" s="17">
        <v>33574.726076041217</v>
      </c>
      <c r="AN35" s="17"/>
      <c r="AO35" s="17">
        <v>56061982.590893328</v>
      </c>
      <c r="AP35" s="17">
        <v>10350022.097172279</v>
      </c>
      <c r="AQ35" s="17">
        <v>686388.07617493719</v>
      </c>
      <c r="AR35" s="17"/>
      <c r="AS35" s="17">
        <v>493640.66030768893</v>
      </c>
      <c r="AT35" s="17"/>
      <c r="AU35" s="17">
        <v>176356.49010758344</v>
      </c>
      <c r="AV35" s="17">
        <v>300406.53851017496</v>
      </c>
      <c r="AW35" s="17">
        <v>3229698.2142610522</v>
      </c>
      <c r="AX35" s="17"/>
      <c r="AY35" s="17">
        <v>1035538.3582104072</v>
      </c>
      <c r="AZ35" s="17">
        <v>983676.32854890299</v>
      </c>
      <c r="BA35" s="17">
        <v>1488149.6488907784</v>
      </c>
      <c r="BB35" s="17">
        <v>246414.29613174158</v>
      </c>
      <c r="BC35" s="17"/>
      <c r="BD35" s="17">
        <v>674656.84390435601</v>
      </c>
      <c r="BE35" s="17">
        <v>80218.522358384624</v>
      </c>
      <c r="BF35" s="17">
        <v>2040299.9449361099</v>
      </c>
      <c r="BG35" s="17">
        <v>216692.34838777108</v>
      </c>
      <c r="BH35" s="17"/>
      <c r="BI35" s="17">
        <v>1312676.4601548382</v>
      </c>
      <c r="BJ35" s="17">
        <v>162037.10727086963</v>
      </c>
      <c r="BK35" s="17"/>
      <c r="BL35" s="17"/>
      <c r="BM35" s="17"/>
      <c r="BN35" s="17">
        <v>717621.22755415435</v>
      </c>
      <c r="BO35" s="17">
        <v>70015.561277528483</v>
      </c>
      <c r="BP35" s="17">
        <v>73820.037804013889</v>
      </c>
      <c r="BQ35" s="17">
        <v>51875.626967237222</v>
      </c>
      <c r="BR35" s="17"/>
      <c r="BS35" s="17">
        <v>1242949.5152393351</v>
      </c>
      <c r="BT35" s="17">
        <v>153880.30056192132</v>
      </c>
      <c r="BU35" s="17">
        <v>40736562.340222724</v>
      </c>
      <c r="BV35" s="17">
        <v>4099840.7063019266</v>
      </c>
      <c r="BW35" s="17">
        <v>230680.61088164928</v>
      </c>
      <c r="BX35" s="17"/>
      <c r="BY35" s="17">
        <v>320205.10711976473</v>
      </c>
      <c r="BZ35" s="17">
        <v>82568.954863124876</v>
      </c>
      <c r="CA35" s="17"/>
      <c r="CB35" s="17">
        <v>481045.63031639322</v>
      </c>
      <c r="CC35" s="17"/>
      <c r="CD35" s="17"/>
      <c r="CE35" s="17">
        <v>3965161.2048473191</v>
      </c>
      <c r="CF35" s="17">
        <v>2283342.186742512</v>
      </c>
      <c r="CG35" s="6"/>
      <c r="CH35" s="6"/>
    </row>
    <row r="36" spans="2:89" ht="13.5" thickBot="1" x14ac:dyDescent="0.25">
      <c r="B36">
        <v>2022</v>
      </c>
      <c r="C36" t="s">
        <v>397</v>
      </c>
      <c r="E36" s="2" t="s">
        <v>389</v>
      </c>
      <c r="F36" t="s">
        <v>29</v>
      </c>
      <c r="H36" s="6">
        <f>H34*H35</f>
        <v>541882559.54071236</v>
      </c>
      <c r="I36" s="6">
        <f>I34*I35</f>
        <v>16849512.43782343</v>
      </c>
      <c r="J36" s="6">
        <f t="shared" ref="J36:BV36" si="9">J34*J35</f>
        <v>603264.9129196154</v>
      </c>
      <c r="K36" s="6">
        <f t="shared" si="9"/>
        <v>15471222.536626715</v>
      </c>
      <c r="L36" s="6"/>
      <c r="M36" s="6"/>
      <c r="N36" s="6">
        <f>N34*N35</f>
        <v>28937772.510811187</v>
      </c>
      <c r="O36" s="6"/>
      <c r="P36" s="6">
        <f t="shared" si="9"/>
        <v>19773858.32106087</v>
      </c>
      <c r="Q36" s="6">
        <f t="shared" si="9"/>
        <v>2591655.4856469161</v>
      </c>
      <c r="R36" s="6">
        <f t="shared" si="9"/>
        <v>247898.78528442176</v>
      </c>
      <c r="S36" s="6">
        <f t="shared" si="9"/>
        <v>5799344.6357942624</v>
      </c>
      <c r="T36" s="6">
        <f t="shared" si="9"/>
        <v>549555.81712102948</v>
      </c>
      <c r="U36" s="6">
        <f t="shared" si="9"/>
        <v>2741464.5020004595</v>
      </c>
      <c r="V36" s="6"/>
      <c r="W36" s="6"/>
      <c r="X36" s="6">
        <f t="shared" si="9"/>
        <v>23816601.004138362</v>
      </c>
      <c r="Y36" s="6">
        <f t="shared" si="9"/>
        <v>40071263.443440393</v>
      </c>
      <c r="Z36" s="6">
        <f t="shared" si="9"/>
        <v>9821263.3386476729</v>
      </c>
      <c r="AA36" s="6"/>
      <c r="AB36" s="6">
        <f t="shared" si="9"/>
        <v>11184053.33858476</v>
      </c>
      <c r="AC36" s="6">
        <f t="shared" si="9"/>
        <v>8356830.2465632353</v>
      </c>
      <c r="AD36" s="6">
        <f t="shared" si="9"/>
        <v>996971.19446826191</v>
      </c>
      <c r="AE36" s="6">
        <f t="shared" si="9"/>
        <v>19287608.459591694</v>
      </c>
      <c r="AF36" s="6">
        <f t="shared" si="9"/>
        <v>4059139.9571960801</v>
      </c>
      <c r="AG36" s="6"/>
      <c r="AH36" s="6"/>
      <c r="AI36" s="6">
        <f t="shared" si="9"/>
        <v>12783228.08080448</v>
      </c>
      <c r="AJ36" s="6">
        <f t="shared" si="9"/>
        <v>426585.78384240344</v>
      </c>
      <c r="AK36" s="6"/>
      <c r="AL36" s="6">
        <f t="shared" si="9"/>
        <v>180249.54154730169</v>
      </c>
      <c r="AM36" s="6">
        <f t="shared" si="9"/>
        <v>636900.59672976506</v>
      </c>
      <c r="AN36" s="6"/>
      <c r="AO36" s="6">
        <f t="shared" si="9"/>
        <v>1063475844.4529275</v>
      </c>
      <c r="AP36" s="6">
        <f t="shared" si="9"/>
        <v>196336233.24061176</v>
      </c>
      <c r="AQ36" s="6">
        <f t="shared" si="9"/>
        <v>13020537.362357488</v>
      </c>
      <c r="AR36" s="6"/>
      <c r="AS36" s="6">
        <f t="shared" si="9"/>
        <v>9364187.5262951683</v>
      </c>
      <c r="AT36" s="6"/>
      <c r="AU36" s="6">
        <f t="shared" si="9"/>
        <v>3345419.8116850452</v>
      </c>
      <c r="AV36" s="6">
        <f t="shared" si="9"/>
        <v>5698605.0520657916</v>
      </c>
      <c r="AW36" s="6">
        <f t="shared" si="9"/>
        <v>61266224.935422026</v>
      </c>
      <c r="AX36" s="6"/>
      <c r="AY36" s="6">
        <f t="shared" si="9"/>
        <v>19643793.870038778</v>
      </c>
      <c r="AZ36" s="6">
        <f t="shared" si="9"/>
        <v>18659989.636931434</v>
      </c>
      <c r="BA36" s="6">
        <f t="shared" si="9"/>
        <v>28229668.866251022</v>
      </c>
      <c r="BB36" s="6">
        <f t="shared" si="9"/>
        <v>4674391.4423487717</v>
      </c>
      <c r="BC36" s="6"/>
      <c r="BD36" s="6">
        <f t="shared" si="9"/>
        <v>12798000.064016271</v>
      </c>
      <c r="BE36" s="6">
        <f t="shared" si="9"/>
        <v>1521716.8009985238</v>
      </c>
      <c r="BF36" s="6">
        <f t="shared" si="9"/>
        <v>38703763.345512748</v>
      </c>
      <c r="BG36" s="6">
        <f t="shared" si="9"/>
        <v>4110576.6784923957</v>
      </c>
      <c r="BH36" s="6"/>
      <c r="BI36" s="6">
        <f t="shared" si="9"/>
        <v>24901004.967016835</v>
      </c>
      <c r="BJ36" s="6">
        <f t="shared" si="9"/>
        <v>3073786.2188196969</v>
      </c>
      <c r="BK36" s="6"/>
      <c r="BL36" s="6"/>
      <c r="BM36" s="6"/>
      <c r="BN36" s="6">
        <f t="shared" si="9"/>
        <v>13613019.120991094</v>
      </c>
      <c r="BO36" s="6">
        <f t="shared" si="9"/>
        <v>1328170.2628647406</v>
      </c>
      <c r="BP36" s="6">
        <f t="shared" si="9"/>
        <v>1400339.8276878481</v>
      </c>
      <c r="BQ36" s="6">
        <f t="shared" si="9"/>
        <v>984062.16915470257</v>
      </c>
      <c r="BR36" s="6"/>
      <c r="BS36" s="6">
        <f t="shared" si="9"/>
        <v>23578309.653755069</v>
      </c>
      <c r="BT36" s="6">
        <f t="shared" si="9"/>
        <v>2919054.500426149</v>
      </c>
      <c r="BU36" s="6">
        <f t="shared" si="9"/>
        <v>772758080.12389028</v>
      </c>
      <c r="BV36" s="6">
        <f t="shared" si="9"/>
        <v>77772518.126484826</v>
      </c>
      <c r="BW36" s="6">
        <f t="shared" ref="BW36:BZ36" si="10">BW34*BW35</f>
        <v>4375929.0363757005</v>
      </c>
      <c r="BX36" s="6"/>
      <c r="BY36" s="6">
        <f t="shared" si="10"/>
        <v>6074176.847745792</v>
      </c>
      <c r="BZ36" s="6">
        <f t="shared" si="10"/>
        <v>1566303.668556331</v>
      </c>
      <c r="CA36" s="6"/>
      <c r="CB36" s="6">
        <f>CB34*CB35</f>
        <v>9125264.2928153928</v>
      </c>
      <c r="CC36" s="6"/>
      <c r="CD36" s="6"/>
      <c r="CE36" s="6">
        <f>CE34*CE35</f>
        <v>75217695.947163537</v>
      </c>
      <c r="CF36" s="6">
        <f>CF34*CF35</f>
        <v>43314188.118196078</v>
      </c>
      <c r="CG36" s="6"/>
      <c r="CH36" s="6"/>
    </row>
    <row r="37" spans="2:89" ht="13.5" thickBot="1" x14ac:dyDescent="0.25">
      <c r="B37">
        <v>2023</v>
      </c>
      <c r="C37" t="s">
        <v>235</v>
      </c>
      <c r="E37" s="2" t="s">
        <v>389</v>
      </c>
      <c r="F37" t="s">
        <v>398</v>
      </c>
      <c r="G37" s="224"/>
      <c r="H37" s="225">
        <v>202.90591339027949</v>
      </c>
      <c r="I37" s="15">
        <f>$H$37</f>
        <v>202.90591339027949</v>
      </c>
      <c r="J37" s="15">
        <f t="shared" ref="J37:BU37" si="11">$H$37</f>
        <v>202.90591339027949</v>
      </c>
      <c r="K37" s="15">
        <f t="shared" si="11"/>
        <v>202.90591339027949</v>
      </c>
      <c r="L37" s="15"/>
      <c r="M37" s="15"/>
      <c r="N37" s="15">
        <f t="shared" si="11"/>
        <v>202.90591339027949</v>
      </c>
      <c r="O37" s="15"/>
      <c r="P37" s="15">
        <f t="shared" si="11"/>
        <v>202.90591339027949</v>
      </c>
      <c r="Q37" s="15">
        <f t="shared" si="11"/>
        <v>202.90591339027949</v>
      </c>
      <c r="R37" s="15">
        <f t="shared" si="11"/>
        <v>202.90591339027949</v>
      </c>
      <c r="S37" s="15">
        <f t="shared" si="11"/>
        <v>202.90591339027949</v>
      </c>
      <c r="T37" s="15">
        <f t="shared" si="11"/>
        <v>202.90591339027949</v>
      </c>
      <c r="U37" s="15">
        <f t="shared" si="11"/>
        <v>202.90591339027949</v>
      </c>
      <c r="V37" s="15"/>
      <c r="W37" s="15"/>
      <c r="X37" s="15">
        <f t="shared" si="11"/>
        <v>202.90591339027949</v>
      </c>
      <c r="Y37" s="15">
        <f t="shared" si="11"/>
        <v>202.90591339027949</v>
      </c>
      <c r="Z37" s="15">
        <f t="shared" si="11"/>
        <v>202.90591339027949</v>
      </c>
      <c r="AA37" s="15"/>
      <c r="AB37" s="15">
        <f t="shared" si="11"/>
        <v>202.90591339027949</v>
      </c>
      <c r="AC37" s="15">
        <f t="shared" si="11"/>
        <v>202.90591339027949</v>
      </c>
      <c r="AD37" s="15">
        <f t="shared" si="11"/>
        <v>202.90591339027949</v>
      </c>
      <c r="AE37" s="15">
        <f t="shared" si="11"/>
        <v>202.90591339027949</v>
      </c>
      <c r="AF37" s="15">
        <f t="shared" si="11"/>
        <v>202.90591339027949</v>
      </c>
      <c r="AG37" s="15"/>
      <c r="AH37" s="15"/>
      <c r="AI37" s="15">
        <f t="shared" si="11"/>
        <v>202.90591339027949</v>
      </c>
      <c r="AJ37" s="15">
        <f t="shared" si="11"/>
        <v>202.90591339027949</v>
      </c>
      <c r="AK37" s="15"/>
      <c r="AL37" s="15">
        <f t="shared" si="11"/>
        <v>202.90591339027949</v>
      </c>
      <c r="AM37" s="15">
        <f t="shared" si="11"/>
        <v>202.90591339027949</v>
      </c>
      <c r="AN37" s="15"/>
      <c r="AO37" s="226">
        <f t="shared" si="11"/>
        <v>202.90591339027949</v>
      </c>
      <c r="AP37" s="15">
        <f t="shared" si="11"/>
        <v>202.90591339027949</v>
      </c>
      <c r="AQ37" s="15">
        <f t="shared" si="11"/>
        <v>202.90591339027949</v>
      </c>
      <c r="AR37" s="15"/>
      <c r="AS37" s="15">
        <f t="shared" si="11"/>
        <v>202.90591339027949</v>
      </c>
      <c r="AT37" s="15"/>
      <c r="AU37" s="15">
        <f t="shared" si="11"/>
        <v>202.90591339027949</v>
      </c>
      <c r="AV37" s="15">
        <f t="shared" si="11"/>
        <v>202.90591339027949</v>
      </c>
      <c r="AW37" s="15">
        <f t="shared" si="11"/>
        <v>202.90591339027949</v>
      </c>
      <c r="AX37" s="15"/>
      <c r="AY37" s="15">
        <f t="shared" si="11"/>
        <v>202.90591339027949</v>
      </c>
      <c r="AZ37" s="15">
        <f t="shared" si="11"/>
        <v>202.90591339027949</v>
      </c>
      <c r="BA37" s="15">
        <f t="shared" si="11"/>
        <v>202.90591339027949</v>
      </c>
      <c r="BB37" s="15">
        <f t="shared" si="11"/>
        <v>202.90591339027949</v>
      </c>
      <c r="BC37" s="15"/>
      <c r="BD37" s="15">
        <f t="shared" si="11"/>
        <v>202.90591339027949</v>
      </c>
      <c r="BE37" s="15">
        <f t="shared" si="11"/>
        <v>202.90591339027949</v>
      </c>
      <c r="BF37" s="15">
        <f t="shared" si="11"/>
        <v>202.90591339027949</v>
      </c>
      <c r="BG37" s="15">
        <f t="shared" si="11"/>
        <v>202.90591339027949</v>
      </c>
      <c r="BH37" s="15"/>
      <c r="BI37" s="15">
        <f t="shared" si="11"/>
        <v>202.90591339027949</v>
      </c>
      <c r="BJ37" s="15">
        <f t="shared" si="11"/>
        <v>202.90591339027949</v>
      </c>
      <c r="BK37" s="15"/>
      <c r="BL37" s="15"/>
      <c r="BM37" s="15"/>
      <c r="BN37" s="15">
        <f t="shared" si="11"/>
        <v>202.90591339027949</v>
      </c>
      <c r="BO37" s="15">
        <f t="shared" si="11"/>
        <v>202.90591339027949</v>
      </c>
      <c r="BP37" s="15">
        <f t="shared" si="11"/>
        <v>202.90591339027949</v>
      </c>
      <c r="BQ37" s="15">
        <f t="shared" si="11"/>
        <v>202.90591339027949</v>
      </c>
      <c r="BR37" s="15"/>
      <c r="BS37" s="15">
        <f t="shared" si="11"/>
        <v>202.90591339027949</v>
      </c>
      <c r="BT37" s="15">
        <f t="shared" si="11"/>
        <v>202.90591339027949</v>
      </c>
      <c r="BU37" s="15">
        <f t="shared" si="11"/>
        <v>202.90591339027949</v>
      </c>
      <c r="BV37" s="15">
        <f t="shared" ref="BV37:CF37" si="12">$H$37</f>
        <v>202.90591339027949</v>
      </c>
      <c r="BW37" s="15">
        <f t="shared" si="12"/>
        <v>202.90591339027949</v>
      </c>
      <c r="BX37" s="15"/>
      <c r="BY37" s="15">
        <f t="shared" si="12"/>
        <v>202.90591339027949</v>
      </c>
      <c r="BZ37" s="15">
        <f t="shared" si="12"/>
        <v>202.90591339027949</v>
      </c>
      <c r="CA37" s="15"/>
      <c r="CB37" s="15">
        <f>$H$37</f>
        <v>202.90591339027949</v>
      </c>
      <c r="CC37" s="15"/>
      <c r="CD37" s="15"/>
      <c r="CE37" s="15">
        <f t="shared" si="12"/>
        <v>202.90591339027949</v>
      </c>
      <c r="CF37" s="15">
        <f t="shared" si="12"/>
        <v>202.90591339027949</v>
      </c>
      <c r="CG37" s="28"/>
      <c r="CH37" s="28"/>
    </row>
    <row r="38" spans="2:89" x14ac:dyDescent="0.2">
      <c r="B38">
        <v>2023</v>
      </c>
      <c r="C38" t="s">
        <v>399</v>
      </c>
      <c r="E38" s="2" t="s">
        <v>378</v>
      </c>
      <c r="F38" t="s">
        <v>400</v>
      </c>
      <c r="H38" s="17">
        <v>545878566.24000001</v>
      </c>
      <c r="I38" s="17">
        <v>19646000</v>
      </c>
      <c r="J38" s="17">
        <v>191676.82</v>
      </c>
      <c r="K38" s="17">
        <v>11677408</v>
      </c>
      <c r="L38" s="17"/>
      <c r="M38" s="17"/>
      <c r="N38" s="17">
        <v>28985684.840999998</v>
      </c>
      <c r="O38" s="17"/>
      <c r="P38" s="17">
        <v>18180000</v>
      </c>
      <c r="Q38" s="17">
        <v>1191026.54</v>
      </c>
      <c r="R38" s="17">
        <v>128148.71</v>
      </c>
      <c r="S38" s="17">
        <v>4360173.83</v>
      </c>
      <c r="T38" s="17">
        <v>352800.04</v>
      </c>
      <c r="U38" s="17">
        <v>2604036.33</v>
      </c>
      <c r="V38" s="17"/>
      <c r="W38" s="17"/>
      <c r="X38" s="17">
        <v>17801025.390000001</v>
      </c>
      <c r="Y38" s="17">
        <v>21597883.960000001</v>
      </c>
      <c r="Z38" s="17">
        <v>7221247</v>
      </c>
      <c r="AA38" s="17"/>
      <c r="AB38" s="17">
        <v>10992805.810000001</v>
      </c>
      <c r="AC38" s="17">
        <v>5340324.13</v>
      </c>
      <c r="AD38" s="17">
        <v>755945.88</v>
      </c>
      <c r="AE38" s="17">
        <v>9229524.8300000001</v>
      </c>
      <c r="AF38" s="17">
        <v>3000906.85</v>
      </c>
      <c r="AG38" s="17"/>
      <c r="AH38" s="17"/>
      <c r="AI38" s="17">
        <v>11554687</v>
      </c>
      <c r="AJ38" s="17">
        <v>251011.75</v>
      </c>
      <c r="AK38" s="17"/>
      <c r="AL38" s="17">
        <v>90543.86</v>
      </c>
      <c r="AM38" s="17">
        <v>539130.51</v>
      </c>
      <c r="AN38" s="17"/>
      <c r="AO38" s="17">
        <v>1076609437.46</v>
      </c>
      <c r="AP38" s="17">
        <v>125046436.67</v>
      </c>
      <c r="AQ38" s="17">
        <v>21603799</v>
      </c>
      <c r="AR38" s="17"/>
      <c r="AS38" s="17">
        <v>3620109.3</v>
      </c>
      <c r="AT38" s="17"/>
      <c r="AU38" s="17">
        <v>5894441.4900000002</v>
      </c>
      <c r="AV38" s="17">
        <v>5000963.7699999996</v>
      </c>
      <c r="AW38" s="17">
        <v>40402310.520000003</v>
      </c>
      <c r="AX38" s="17"/>
      <c r="AY38" s="17">
        <v>14377753</v>
      </c>
      <c r="AZ38" s="17">
        <v>7728618</v>
      </c>
      <c r="BA38" s="17">
        <v>18893459.84</v>
      </c>
      <c r="BB38" s="17">
        <v>4394531.1399999997</v>
      </c>
      <c r="BC38" s="17"/>
      <c r="BD38" s="17">
        <v>9601873.2599999998</v>
      </c>
      <c r="BE38" s="17">
        <v>349082</v>
      </c>
      <c r="BF38" s="17">
        <v>34582494.109999999</v>
      </c>
      <c r="BG38" s="17">
        <v>2516929.98</v>
      </c>
      <c r="BH38" s="17"/>
      <c r="BI38" s="17">
        <v>22188832</v>
      </c>
      <c r="BJ38" s="17">
        <v>2162652.9300000002</v>
      </c>
      <c r="BK38" s="17"/>
      <c r="BL38" s="17"/>
      <c r="BM38" s="17"/>
      <c r="BN38" s="17">
        <v>50079667.490000002</v>
      </c>
      <c r="BO38" s="17">
        <v>1346826.57</v>
      </c>
      <c r="BP38" s="17">
        <v>954619</v>
      </c>
      <c r="BQ38" s="17">
        <v>388538.49</v>
      </c>
      <c r="BR38" s="17"/>
      <c r="BS38" s="17">
        <v>18155174</v>
      </c>
      <c r="BT38" s="17">
        <v>2607912.73</v>
      </c>
      <c r="BU38" s="17">
        <v>690526526</v>
      </c>
      <c r="BV38" s="17">
        <v>58219799.200000003</v>
      </c>
      <c r="BW38" s="17">
        <v>5071281</v>
      </c>
      <c r="BX38" s="17"/>
      <c r="BY38" s="17">
        <v>4824776.1399999997</v>
      </c>
      <c r="BZ38" s="17">
        <v>1740620.34</v>
      </c>
      <c r="CA38" s="17"/>
      <c r="CB38" s="17">
        <v>8295212</v>
      </c>
      <c r="CC38" s="17"/>
      <c r="CD38" s="17"/>
      <c r="CE38" s="17">
        <v>49429070.210000001</v>
      </c>
      <c r="CF38" s="17">
        <v>37894648.579999998</v>
      </c>
      <c r="CG38" s="6"/>
      <c r="CH38" s="6"/>
    </row>
    <row r="39" spans="2:89" x14ac:dyDescent="0.2">
      <c r="B39">
        <v>2023</v>
      </c>
      <c r="C39" t="s">
        <v>101</v>
      </c>
      <c r="E39" s="2" t="s">
        <v>378</v>
      </c>
      <c r="F39" t="str">
        <f>F38</f>
        <v>2023 Capital Data</v>
      </c>
      <c r="H39" s="17">
        <v>5397506.3300000001</v>
      </c>
      <c r="I39" s="17">
        <v>0</v>
      </c>
      <c r="J39" s="17">
        <v>0</v>
      </c>
      <c r="K39" s="17">
        <v>0</v>
      </c>
      <c r="L39" s="17"/>
      <c r="M39" s="17"/>
      <c r="N39" s="17">
        <v>0</v>
      </c>
      <c r="O39" s="17"/>
      <c r="P39" s="17">
        <v>0</v>
      </c>
      <c r="Q39" s="17">
        <v>0</v>
      </c>
      <c r="R39" s="17">
        <v>0</v>
      </c>
      <c r="S39" s="17">
        <v>0</v>
      </c>
      <c r="T39" s="17">
        <v>0</v>
      </c>
      <c r="U39" s="17">
        <v>0</v>
      </c>
      <c r="V39" s="17"/>
      <c r="W39" s="17"/>
      <c r="X39" s="17">
        <v>0</v>
      </c>
      <c r="Y39" s="17">
        <v>346812.75</v>
      </c>
      <c r="Z39" s="17">
        <v>0</v>
      </c>
      <c r="AA39" s="17"/>
      <c r="AB39" s="17">
        <v>0</v>
      </c>
      <c r="AC39" s="17">
        <v>212042.5</v>
      </c>
      <c r="AD39" s="17">
        <v>137711.87</v>
      </c>
      <c r="AE39" s="17">
        <v>0</v>
      </c>
      <c r="AF39" s="17">
        <v>0</v>
      </c>
      <c r="AG39" s="17"/>
      <c r="AH39" s="17"/>
      <c r="AI39" s="17">
        <v>2336710</v>
      </c>
      <c r="AJ39" s="17">
        <v>0</v>
      </c>
      <c r="AK39" s="17"/>
      <c r="AL39" s="17">
        <v>0</v>
      </c>
      <c r="AM39" s="17">
        <v>12153</v>
      </c>
      <c r="AN39" s="17"/>
      <c r="AO39" s="17">
        <v>182043.39</v>
      </c>
      <c r="AP39" s="17">
        <v>2202309.0299999998</v>
      </c>
      <c r="AQ39" s="17">
        <v>0</v>
      </c>
      <c r="AR39" s="17"/>
      <c r="AS39" s="17">
        <v>0</v>
      </c>
      <c r="AT39" s="17"/>
      <c r="AU39" s="17">
        <v>2774332.72</v>
      </c>
      <c r="AV39" s="17">
        <v>0</v>
      </c>
      <c r="AW39" s="17">
        <v>0</v>
      </c>
      <c r="AX39" s="17"/>
      <c r="AY39" s="17">
        <v>0</v>
      </c>
      <c r="AZ39" s="17">
        <v>0</v>
      </c>
      <c r="BA39" s="17">
        <v>187940.27</v>
      </c>
      <c r="BB39" s="17">
        <v>40837.93</v>
      </c>
      <c r="BC39" s="17"/>
      <c r="BD39" s="17">
        <v>0</v>
      </c>
      <c r="BE39" s="17">
        <v>0</v>
      </c>
      <c r="BF39" s="17">
        <v>0</v>
      </c>
      <c r="BG39" s="17">
        <v>0</v>
      </c>
      <c r="BH39" s="17"/>
      <c r="BI39" s="17">
        <v>0</v>
      </c>
      <c r="BJ39" s="17">
        <v>0</v>
      </c>
      <c r="BK39" s="17"/>
      <c r="BL39" s="17"/>
      <c r="BM39" s="17"/>
      <c r="BN39" s="17">
        <v>278587.06</v>
      </c>
      <c r="BO39" s="17">
        <v>0</v>
      </c>
      <c r="BP39" s="17">
        <v>0</v>
      </c>
      <c r="BQ39" s="17">
        <v>0</v>
      </c>
      <c r="BR39" s="17"/>
      <c r="BS39" s="17">
        <v>0</v>
      </c>
      <c r="BT39" s="17">
        <v>0</v>
      </c>
      <c r="BU39" s="17">
        <v>55801062</v>
      </c>
      <c r="BV39" s="17">
        <v>0</v>
      </c>
      <c r="BW39" s="17">
        <v>0</v>
      </c>
      <c r="BX39" s="17"/>
      <c r="BY39" s="17">
        <v>0</v>
      </c>
      <c r="BZ39" s="17">
        <v>0</v>
      </c>
      <c r="CA39" s="17"/>
      <c r="CB39" s="17">
        <v>0</v>
      </c>
      <c r="CC39" s="17"/>
      <c r="CD39" s="17"/>
      <c r="CE39" s="17">
        <v>3503018.88</v>
      </c>
      <c r="CF39" s="17">
        <v>0</v>
      </c>
      <c r="CG39" s="6"/>
      <c r="CH39" s="6"/>
      <c r="CI39" s="6"/>
      <c r="CJ39" s="6"/>
      <c r="CK39" s="6"/>
    </row>
    <row r="40" spans="2:89" x14ac:dyDescent="0.2">
      <c r="B40">
        <v>2023</v>
      </c>
      <c r="C40" t="s">
        <v>102</v>
      </c>
      <c r="E40" s="2" t="s">
        <v>389</v>
      </c>
      <c r="F40" t="s">
        <v>29</v>
      </c>
      <c r="H40" s="17">
        <f>(H38-H39)/H37</f>
        <v>2663702.8506429549</v>
      </c>
      <c r="I40" s="6">
        <f>(I38-I39)/I37</f>
        <v>96823.200821219492</v>
      </c>
      <c r="J40" s="6">
        <f>(J38-J39)/J37</f>
        <v>944.65861934402631</v>
      </c>
      <c r="K40" s="6">
        <f>(K38-K39)/K37</f>
        <v>57550.851056465188</v>
      </c>
      <c r="L40" s="6"/>
      <c r="M40" s="6"/>
      <c r="N40" s="6">
        <f t="shared" ref="N40:S40" si="13">(N38-N39)/N37</f>
        <v>142852.83438362621</v>
      </c>
      <c r="O40" s="6"/>
      <c r="P40" s="6">
        <f>(P38-P39)/P37</f>
        <v>89598.177284422796</v>
      </c>
      <c r="Q40" s="6">
        <f t="shared" si="13"/>
        <v>5869.846374112909</v>
      </c>
      <c r="R40" s="6">
        <f t="shared" si="13"/>
        <v>631.56715276953162</v>
      </c>
      <c r="S40" s="6">
        <f t="shared" si="13"/>
        <v>21488.648394457687</v>
      </c>
      <c r="T40" s="6">
        <f>(T38-T39)/T37</f>
        <v>1738.7371028532152</v>
      </c>
      <c r="U40" s="6">
        <f>(U38-U39)/U37</f>
        <v>12833.713352608236</v>
      </c>
      <c r="V40" s="6"/>
      <c r="W40" s="6"/>
      <c r="X40" s="6">
        <f t="shared" ref="X40:BZ40" si="14">(X38-X39)/X37</f>
        <v>87730.441624737708</v>
      </c>
      <c r="Y40" s="6">
        <f t="shared" si="14"/>
        <v>104733.62187884892</v>
      </c>
      <c r="Z40" s="6">
        <f t="shared" si="14"/>
        <v>35589.140204653813</v>
      </c>
      <c r="AA40" s="6"/>
      <c r="AB40" s="6">
        <f t="shared" si="14"/>
        <v>54176.862696238342</v>
      </c>
      <c r="AC40" s="6">
        <f t="shared" si="14"/>
        <v>25274.185184223803</v>
      </c>
      <c r="AD40" s="6">
        <f t="shared" si="14"/>
        <v>3046.8999137095498</v>
      </c>
      <c r="AE40" s="6">
        <f t="shared" si="14"/>
        <v>45486.72178049077</v>
      </c>
      <c r="AF40" s="6">
        <f t="shared" si="14"/>
        <v>14789.647082526886</v>
      </c>
      <c r="AG40" s="6"/>
      <c r="AH40" s="6"/>
      <c r="AI40" s="6">
        <f t="shared" si="14"/>
        <v>45429.809540689319</v>
      </c>
      <c r="AJ40" s="6">
        <f t="shared" si="14"/>
        <v>1237.0844486783947</v>
      </c>
      <c r="AK40" s="6"/>
      <c r="AL40" s="6">
        <f t="shared" si="14"/>
        <v>446.23568868514621</v>
      </c>
      <c r="AM40" s="6">
        <f t="shared" si="14"/>
        <v>2597.1520553291357</v>
      </c>
      <c r="AN40" s="6"/>
      <c r="AO40" s="6">
        <f t="shared" si="14"/>
        <v>5305056.7925023707</v>
      </c>
      <c r="AP40" s="6">
        <f t="shared" si="14"/>
        <v>605424.08837398142</v>
      </c>
      <c r="AQ40" s="6">
        <f t="shared" si="14"/>
        <v>106472.00290533752</v>
      </c>
      <c r="AR40" s="6"/>
      <c r="AS40" s="6">
        <f t="shared" si="14"/>
        <v>17841.3198487562</v>
      </c>
      <c r="AT40" s="6"/>
      <c r="AU40" s="6">
        <f t="shared" si="14"/>
        <v>15377.120941757006</v>
      </c>
      <c r="AV40" s="6">
        <f t="shared" si="14"/>
        <v>24646.712786437587</v>
      </c>
      <c r="AW40" s="6">
        <f t="shared" si="14"/>
        <v>199118.4477816975</v>
      </c>
      <c r="AX40" s="6"/>
      <c r="AY40" s="6">
        <f t="shared" si="14"/>
        <v>70859.211344644762</v>
      </c>
      <c r="AZ40" s="6">
        <f t="shared" si="14"/>
        <v>38089.6636813851</v>
      </c>
      <c r="BA40" s="6">
        <f t="shared" si="14"/>
        <v>92188.144039059407</v>
      </c>
      <c r="BB40" s="6">
        <f t="shared" si="14"/>
        <v>21456.709354871713</v>
      </c>
      <c r="BC40" s="6"/>
      <c r="BD40" s="6">
        <f t="shared" si="14"/>
        <v>47321.801023764507</v>
      </c>
      <c r="BE40" s="6">
        <f>(BE38-BE39)/BE37</f>
        <v>1720.4131420682552</v>
      </c>
      <c r="BF40" s="6">
        <f t="shared" si="14"/>
        <v>170436.10771206199</v>
      </c>
      <c r="BG40" s="6">
        <f t="shared" si="14"/>
        <v>12404.419062734803</v>
      </c>
      <c r="BH40" s="6"/>
      <c r="BI40" s="6">
        <f t="shared" si="14"/>
        <v>109355.2752073858</v>
      </c>
      <c r="BJ40" s="6">
        <f t="shared" si="14"/>
        <v>10658.402674742378</v>
      </c>
      <c r="BK40" s="6"/>
      <c r="BL40" s="6"/>
      <c r="BM40" s="6"/>
      <c r="BN40" s="6">
        <f t="shared" si="14"/>
        <v>245439.27576033765</v>
      </c>
      <c r="BO40" s="6">
        <f t="shared" si="14"/>
        <v>6637.6900874714565</v>
      </c>
      <c r="BP40" s="6">
        <f t="shared" si="14"/>
        <v>4704.7372057798902</v>
      </c>
      <c r="BQ40" s="6">
        <f t="shared" si="14"/>
        <v>1914.8702150078072</v>
      </c>
      <c r="BR40" s="6"/>
      <c r="BS40" s="6">
        <f t="shared" si="14"/>
        <v>89475.825009985885</v>
      </c>
      <c r="BT40" s="6">
        <f>(BT38-BT39)/BT37</f>
        <v>12852.817773643732</v>
      </c>
      <c r="BU40" s="6">
        <f t="shared" si="14"/>
        <v>3128176.2733998639</v>
      </c>
      <c r="BV40" s="6">
        <f t="shared" si="14"/>
        <v>286930.02696287661</v>
      </c>
      <c r="BW40" s="6">
        <f t="shared" si="14"/>
        <v>24993.263701712043</v>
      </c>
      <c r="BX40" s="6"/>
      <c r="BY40" s="6">
        <f t="shared" si="14"/>
        <v>23778.390976313152</v>
      </c>
      <c r="BZ40" s="6">
        <f t="shared" si="14"/>
        <v>8578.4603854891247</v>
      </c>
      <c r="CA40" s="6"/>
      <c r="CB40" s="6">
        <f>(CB38-CB39)/CB37</f>
        <v>40882.061352468176</v>
      </c>
      <c r="CC40" s="6"/>
      <c r="CD40" s="6"/>
      <c r="CE40" s="6">
        <f t="shared" ref="CE40:CF40" si="15">(CE38-CE39)/CE37</f>
        <v>226341.6110582421</v>
      </c>
      <c r="CF40" s="6">
        <f t="shared" si="15"/>
        <v>186759.7052586216</v>
      </c>
      <c r="CG40" s="6"/>
      <c r="CH40" s="6"/>
    </row>
    <row r="41" spans="2:89" x14ac:dyDescent="0.2">
      <c r="B41">
        <v>2023</v>
      </c>
      <c r="C41" t="s">
        <v>98</v>
      </c>
      <c r="E41" s="2" t="s">
        <v>389</v>
      </c>
      <c r="F41" t="s">
        <v>401</v>
      </c>
      <c r="H41" s="19">
        <f>$I$41</f>
        <v>4.5900000000000003E-2</v>
      </c>
      <c r="I41" s="20">
        <v>4.5900000000000003E-2</v>
      </c>
      <c r="J41" s="19">
        <f t="shared" ref="J41:BU41" si="16">$I$41</f>
        <v>4.5900000000000003E-2</v>
      </c>
      <c r="K41" s="19">
        <f t="shared" si="16"/>
        <v>4.5900000000000003E-2</v>
      </c>
      <c r="L41" s="19"/>
      <c r="M41" s="19"/>
      <c r="N41" s="19">
        <f t="shared" si="16"/>
        <v>4.5900000000000003E-2</v>
      </c>
      <c r="O41" s="19"/>
      <c r="P41" s="19">
        <f t="shared" si="16"/>
        <v>4.5900000000000003E-2</v>
      </c>
      <c r="Q41" s="19">
        <f t="shared" si="16"/>
        <v>4.5900000000000003E-2</v>
      </c>
      <c r="R41" s="19">
        <f t="shared" si="16"/>
        <v>4.5900000000000003E-2</v>
      </c>
      <c r="S41" s="19">
        <f t="shared" si="16"/>
        <v>4.5900000000000003E-2</v>
      </c>
      <c r="T41" s="19">
        <f t="shared" si="16"/>
        <v>4.5900000000000003E-2</v>
      </c>
      <c r="U41" s="19">
        <f t="shared" si="16"/>
        <v>4.5900000000000003E-2</v>
      </c>
      <c r="V41" s="19"/>
      <c r="W41" s="19"/>
      <c r="X41" s="19">
        <f t="shared" si="16"/>
        <v>4.5900000000000003E-2</v>
      </c>
      <c r="Y41" s="19">
        <f t="shared" si="16"/>
        <v>4.5900000000000003E-2</v>
      </c>
      <c r="Z41" s="19">
        <f t="shared" si="16"/>
        <v>4.5900000000000003E-2</v>
      </c>
      <c r="AA41" s="19"/>
      <c r="AB41" s="19">
        <f t="shared" si="16"/>
        <v>4.5900000000000003E-2</v>
      </c>
      <c r="AC41" s="19">
        <f t="shared" si="16"/>
        <v>4.5900000000000003E-2</v>
      </c>
      <c r="AD41" s="19">
        <f t="shared" si="16"/>
        <v>4.5900000000000003E-2</v>
      </c>
      <c r="AE41" s="19">
        <f t="shared" si="16"/>
        <v>4.5900000000000003E-2</v>
      </c>
      <c r="AF41" s="19">
        <f t="shared" si="16"/>
        <v>4.5900000000000003E-2</v>
      </c>
      <c r="AG41" s="19"/>
      <c r="AH41" s="19"/>
      <c r="AI41" s="19">
        <f t="shared" si="16"/>
        <v>4.5900000000000003E-2</v>
      </c>
      <c r="AJ41" s="19">
        <f t="shared" si="16"/>
        <v>4.5900000000000003E-2</v>
      </c>
      <c r="AK41" s="19"/>
      <c r="AL41" s="19">
        <f t="shared" si="16"/>
        <v>4.5900000000000003E-2</v>
      </c>
      <c r="AM41" s="19">
        <f t="shared" si="16"/>
        <v>4.5900000000000003E-2</v>
      </c>
      <c r="AN41" s="19"/>
      <c r="AO41" s="19">
        <f t="shared" si="16"/>
        <v>4.5900000000000003E-2</v>
      </c>
      <c r="AP41" s="19">
        <f t="shared" si="16"/>
        <v>4.5900000000000003E-2</v>
      </c>
      <c r="AQ41" s="19">
        <f t="shared" si="16"/>
        <v>4.5900000000000003E-2</v>
      </c>
      <c r="AR41" s="19"/>
      <c r="AS41" s="19">
        <f t="shared" si="16"/>
        <v>4.5900000000000003E-2</v>
      </c>
      <c r="AT41" s="19"/>
      <c r="AU41" s="19">
        <f t="shared" si="16"/>
        <v>4.5900000000000003E-2</v>
      </c>
      <c r="AV41" s="19">
        <f t="shared" si="16"/>
        <v>4.5900000000000003E-2</v>
      </c>
      <c r="AW41" s="19">
        <f t="shared" si="16"/>
        <v>4.5900000000000003E-2</v>
      </c>
      <c r="AX41" s="19"/>
      <c r="AY41" s="19">
        <f t="shared" si="16"/>
        <v>4.5900000000000003E-2</v>
      </c>
      <c r="AZ41" s="19">
        <f t="shared" si="16"/>
        <v>4.5900000000000003E-2</v>
      </c>
      <c r="BA41" s="19">
        <f t="shared" si="16"/>
        <v>4.5900000000000003E-2</v>
      </c>
      <c r="BB41" s="19">
        <f t="shared" si="16"/>
        <v>4.5900000000000003E-2</v>
      </c>
      <c r="BC41" s="19"/>
      <c r="BD41" s="19">
        <f t="shared" si="16"/>
        <v>4.5900000000000003E-2</v>
      </c>
      <c r="BE41" s="19">
        <f t="shared" si="16"/>
        <v>4.5900000000000003E-2</v>
      </c>
      <c r="BF41" s="19">
        <f t="shared" si="16"/>
        <v>4.5900000000000003E-2</v>
      </c>
      <c r="BG41" s="19">
        <f t="shared" si="16"/>
        <v>4.5900000000000003E-2</v>
      </c>
      <c r="BH41" s="19"/>
      <c r="BI41" s="19">
        <f t="shared" si="16"/>
        <v>4.5900000000000003E-2</v>
      </c>
      <c r="BJ41" s="19">
        <f t="shared" si="16"/>
        <v>4.5900000000000003E-2</v>
      </c>
      <c r="BK41" s="19"/>
      <c r="BL41" s="19"/>
      <c r="BM41" s="19"/>
      <c r="BN41" s="19">
        <f t="shared" si="16"/>
        <v>4.5900000000000003E-2</v>
      </c>
      <c r="BO41" s="19">
        <f t="shared" si="16"/>
        <v>4.5900000000000003E-2</v>
      </c>
      <c r="BP41" s="19">
        <f t="shared" si="16"/>
        <v>4.5900000000000003E-2</v>
      </c>
      <c r="BQ41" s="19">
        <f t="shared" si="16"/>
        <v>4.5900000000000003E-2</v>
      </c>
      <c r="BR41" s="19"/>
      <c r="BS41" s="19">
        <f t="shared" si="16"/>
        <v>4.5900000000000003E-2</v>
      </c>
      <c r="BT41" s="19">
        <f t="shared" si="16"/>
        <v>4.5900000000000003E-2</v>
      </c>
      <c r="BU41" s="19">
        <f t="shared" si="16"/>
        <v>4.5900000000000003E-2</v>
      </c>
      <c r="BV41" s="19">
        <f t="shared" ref="BV41:CF41" si="17">$I$41</f>
        <v>4.5900000000000003E-2</v>
      </c>
      <c r="BW41" s="19">
        <f t="shared" si="17"/>
        <v>4.5900000000000003E-2</v>
      </c>
      <c r="BX41" s="19"/>
      <c r="BY41" s="19">
        <f t="shared" si="17"/>
        <v>4.5900000000000003E-2</v>
      </c>
      <c r="BZ41" s="19">
        <f t="shared" si="17"/>
        <v>4.5900000000000003E-2</v>
      </c>
      <c r="CA41" s="19"/>
      <c r="CB41" s="19">
        <f t="shared" si="17"/>
        <v>4.5900000000000003E-2</v>
      </c>
      <c r="CC41" s="19"/>
      <c r="CD41" s="19"/>
      <c r="CE41" s="19">
        <f t="shared" si="17"/>
        <v>4.5900000000000003E-2</v>
      </c>
      <c r="CF41" s="19">
        <f t="shared" si="17"/>
        <v>4.5900000000000003E-2</v>
      </c>
      <c r="CG41" s="20"/>
      <c r="CH41" s="20"/>
    </row>
    <row r="42" spans="2:89" x14ac:dyDescent="0.2">
      <c r="B42">
        <v>2023</v>
      </c>
      <c r="C42" t="s">
        <v>103</v>
      </c>
      <c r="E42" s="2" t="s">
        <v>389</v>
      </c>
      <c r="F42" t="s">
        <v>29</v>
      </c>
      <c r="H42" s="17">
        <f>H41*H35</f>
        <v>1311169.0262624277</v>
      </c>
      <c r="I42" s="17">
        <f t="shared" ref="I42:BT42" si="18">I41*I35</f>
        <v>40770.01266625517</v>
      </c>
      <c r="J42" s="17">
        <f t="shared" si="18"/>
        <v>1459.6931651048515</v>
      </c>
      <c r="K42" s="17">
        <f t="shared" si="18"/>
        <v>37435.026153326697</v>
      </c>
      <c r="L42" s="17"/>
      <c r="M42" s="17"/>
      <c r="N42" s="17">
        <f t="shared" si="18"/>
        <v>70019.435645544712</v>
      </c>
      <c r="O42" s="17"/>
      <c r="P42" s="17">
        <f t="shared" si="18"/>
        <v>47845.921784697457</v>
      </c>
      <c r="Q42" s="17">
        <f t="shared" si="18"/>
        <v>6270.9130229315724</v>
      </c>
      <c r="R42" s="17">
        <f t="shared" si="18"/>
        <v>599.8296184112445</v>
      </c>
      <c r="S42" s="17">
        <f t="shared" si="18"/>
        <v>14032.415188854782</v>
      </c>
      <c r="T42" s="17">
        <f t="shared" si="18"/>
        <v>1329.7356649052597</v>
      </c>
      <c r="U42" s="17">
        <f t="shared" si="18"/>
        <v>6633.3992086174403</v>
      </c>
      <c r="V42" s="17"/>
      <c r="W42" s="17"/>
      <c r="X42" s="17">
        <f t="shared" si="18"/>
        <v>57627.965686780306</v>
      </c>
      <c r="Y42" s="17">
        <f t="shared" si="18"/>
        <v>96958.646380449791</v>
      </c>
      <c r="Z42" s="17">
        <f t="shared" si="18"/>
        <v>23764.072236087643</v>
      </c>
      <c r="AA42" s="17"/>
      <c r="AB42" s="17">
        <f t="shared" si="18"/>
        <v>27061.554330237672</v>
      </c>
      <c r="AC42" s="17">
        <f t="shared" si="18"/>
        <v>20220.648891733694</v>
      </c>
      <c r="AD42" s="17">
        <f t="shared" si="18"/>
        <v>2412.3266697688009</v>
      </c>
      <c r="AE42" s="17">
        <f t="shared" si="18"/>
        <v>46669.364713137235</v>
      </c>
      <c r="AF42" s="17">
        <f t="shared" si="18"/>
        <v>9821.7196538871667</v>
      </c>
      <c r="AG42" s="17"/>
      <c r="AH42" s="17"/>
      <c r="AI42" s="17">
        <f t="shared" si="18"/>
        <v>30931.006027219562</v>
      </c>
      <c r="AJ42" s="17">
        <f t="shared" si="18"/>
        <v>1032.190567808846</v>
      </c>
      <c r="AK42" s="17"/>
      <c r="AL42" s="17">
        <f t="shared" si="18"/>
        <v>436.14176487824068</v>
      </c>
      <c r="AM42" s="17">
        <f t="shared" si="18"/>
        <v>1541.079926890292</v>
      </c>
      <c r="AN42" s="17"/>
      <c r="AO42" s="17">
        <f>AO41*AO35</f>
        <v>2573245.0009220038</v>
      </c>
      <c r="AP42" s="17">
        <f t="shared" si="18"/>
        <v>475066.01426020765</v>
      </c>
      <c r="AQ42" s="17">
        <f t="shared" si="18"/>
        <v>31505.212696429619</v>
      </c>
      <c r="AR42" s="17"/>
      <c r="AS42" s="17">
        <f t="shared" si="18"/>
        <v>22658.106308122922</v>
      </c>
      <c r="AT42" s="17"/>
      <c r="AU42" s="17">
        <f t="shared" si="18"/>
        <v>8094.76289593808</v>
      </c>
      <c r="AV42" s="17">
        <f t="shared" si="18"/>
        <v>13788.660117617032</v>
      </c>
      <c r="AW42" s="17">
        <f t="shared" si="18"/>
        <v>148243.14803458229</v>
      </c>
      <c r="AX42" s="17"/>
      <c r="AY42" s="17">
        <f t="shared" si="18"/>
        <v>47531.210641857695</v>
      </c>
      <c r="AZ42" s="17">
        <f t="shared" si="18"/>
        <v>45150.743480394653</v>
      </c>
      <c r="BA42" s="17">
        <f t="shared" si="18"/>
        <v>68306.068884086737</v>
      </c>
      <c r="BB42" s="17">
        <f t="shared" si="18"/>
        <v>11310.416192446939</v>
      </c>
      <c r="BC42" s="17"/>
      <c r="BD42" s="17">
        <f t="shared" si="18"/>
        <v>30966.749135209942</v>
      </c>
      <c r="BE42" s="17">
        <f t="shared" si="18"/>
        <v>3682.0301762498543</v>
      </c>
      <c r="BF42" s="17">
        <f t="shared" si="18"/>
        <v>93649.767472567459</v>
      </c>
      <c r="BG42" s="17">
        <f t="shared" si="18"/>
        <v>9946.1787909986942</v>
      </c>
      <c r="BH42" s="17"/>
      <c r="BI42" s="17">
        <f t="shared" si="18"/>
        <v>60251.849521107077</v>
      </c>
      <c r="BJ42" s="17">
        <f t="shared" si="18"/>
        <v>7437.5032237329169</v>
      </c>
      <c r="BK42" s="17"/>
      <c r="BL42" s="17"/>
      <c r="BM42" s="17"/>
      <c r="BN42" s="17">
        <f t="shared" si="18"/>
        <v>32938.814344735685</v>
      </c>
      <c r="BO42" s="17">
        <f t="shared" si="18"/>
        <v>3213.7142626385576</v>
      </c>
      <c r="BP42" s="17">
        <f t="shared" si="18"/>
        <v>3388.339735204238</v>
      </c>
      <c r="BQ42" s="17">
        <f t="shared" si="18"/>
        <v>2381.0912777961885</v>
      </c>
      <c r="BR42" s="17"/>
      <c r="BS42" s="17">
        <f t="shared" si="18"/>
        <v>57051.382749485485</v>
      </c>
      <c r="BT42" s="17">
        <f t="shared" si="18"/>
        <v>7063.1057957921894</v>
      </c>
      <c r="BU42" s="17">
        <f t="shared" ref="BU42:CF42" si="19">BU41*BU35</f>
        <v>1869808.2114162231</v>
      </c>
      <c r="BV42" s="17">
        <f t="shared" si="19"/>
        <v>188182.68841925845</v>
      </c>
      <c r="BW42" s="17">
        <f t="shared" si="19"/>
        <v>10588.240039467702</v>
      </c>
      <c r="BX42" s="17"/>
      <c r="BY42" s="17">
        <f t="shared" si="19"/>
        <v>14697.414416797203</v>
      </c>
      <c r="BZ42" s="17">
        <f t="shared" si="19"/>
        <v>3789.9150282174319</v>
      </c>
      <c r="CA42" s="17"/>
      <c r="CB42" s="17">
        <f>CB41*CB35</f>
        <v>22079.994431522449</v>
      </c>
      <c r="CC42" s="17"/>
      <c r="CD42" s="17"/>
      <c r="CE42" s="17">
        <f t="shared" si="19"/>
        <v>182000.89930249195</v>
      </c>
      <c r="CF42" s="17">
        <f t="shared" si="19"/>
        <v>104805.40637148131</v>
      </c>
      <c r="CG42" s="17"/>
      <c r="CH42" s="17"/>
    </row>
    <row r="43" spans="2:89" x14ac:dyDescent="0.2">
      <c r="B43">
        <v>2023</v>
      </c>
      <c r="C43" t="s">
        <v>104</v>
      </c>
      <c r="E43" s="2" t="s">
        <v>389</v>
      </c>
      <c r="F43" t="s">
        <v>29</v>
      </c>
      <c r="H43" s="17">
        <f>H35+H40-H42</f>
        <v>29918307.817026008</v>
      </c>
      <c r="I43" s="17">
        <f t="shared" ref="I43:BT43" si="20">I35+I40-I42</f>
        <v>944288.75822588301</v>
      </c>
      <c r="J43" s="17">
        <f t="shared" si="20"/>
        <v>31286.559465238115</v>
      </c>
      <c r="K43" s="17">
        <f>K35+K40-K42</f>
        <v>835693.73674032139</v>
      </c>
      <c r="L43" s="17"/>
      <c r="M43" s="17"/>
      <c r="N43" s="17">
        <f t="shared" si="20"/>
        <v>1598311.299512476</v>
      </c>
      <c r="O43" s="17"/>
      <c r="P43" s="17">
        <f t="shared" si="20"/>
        <v>1084147.0656238529</v>
      </c>
      <c r="Q43" s="17">
        <f t="shared" si="20"/>
        <v>136220.13210786047</v>
      </c>
      <c r="R43" s="17">
        <f t="shared" si="20"/>
        <v>13099.920942010673</v>
      </c>
      <c r="S43" s="17">
        <f t="shared" si="20"/>
        <v>313173.33971660031</v>
      </c>
      <c r="T43" s="17">
        <f t="shared" si="20"/>
        <v>29379.277361809818</v>
      </c>
      <c r="U43" s="17">
        <f t="shared" si="20"/>
        <v>150718.8154210592</v>
      </c>
      <c r="V43" s="17"/>
      <c r="W43" s="17"/>
      <c r="X43" s="17">
        <f t="shared" si="20"/>
        <v>1285613.7109440642</v>
      </c>
      <c r="Y43" s="17">
        <f t="shared" si="20"/>
        <v>2120163.7855299851</v>
      </c>
      <c r="Z43" s="17">
        <f t="shared" si="20"/>
        <v>529560.84653256705</v>
      </c>
      <c r="AA43" s="17"/>
      <c r="AB43" s="17">
        <f t="shared" si="20"/>
        <v>616691.65543000214</v>
      </c>
      <c r="AC43" s="17">
        <f t="shared" si="20"/>
        <v>445590.54918429174</v>
      </c>
      <c r="AD43" s="17">
        <f t="shared" si="20"/>
        <v>53190.709840210919</v>
      </c>
      <c r="AE43" s="17">
        <f t="shared" si="20"/>
        <v>1015579.1155235025</v>
      </c>
      <c r="AF43" s="17">
        <f t="shared" si="20"/>
        <v>218948.74777476533</v>
      </c>
      <c r="AG43" s="17"/>
      <c r="AH43" s="17"/>
      <c r="AI43" s="17">
        <f t="shared" si="20"/>
        <v>688376.93046814424</v>
      </c>
      <c r="AJ43" s="17">
        <f t="shared" si="20"/>
        <v>22692.705815702793</v>
      </c>
      <c r="AK43" s="17"/>
      <c r="AL43" s="17">
        <f t="shared" si="20"/>
        <v>9512.0931586269635</v>
      </c>
      <c r="AM43" s="17">
        <f t="shared" si="20"/>
        <v>34630.798204480059</v>
      </c>
      <c r="AN43" s="17"/>
      <c r="AO43" s="17">
        <f t="shared" si="20"/>
        <v>58793794.3824737</v>
      </c>
      <c r="AP43" s="17">
        <f t="shared" si="20"/>
        <v>10480380.171286052</v>
      </c>
      <c r="AQ43" s="17">
        <f t="shared" si="20"/>
        <v>761354.8663838451</v>
      </c>
      <c r="AR43" s="17"/>
      <c r="AS43" s="17">
        <f t="shared" si="20"/>
        <v>488823.8738483222</v>
      </c>
      <c r="AT43" s="17"/>
      <c r="AU43" s="17">
        <f t="shared" si="20"/>
        <v>183638.84815340239</v>
      </c>
      <c r="AV43" s="17">
        <f t="shared" si="20"/>
        <v>311264.5911789955</v>
      </c>
      <c r="AW43" s="17">
        <f t="shared" si="20"/>
        <v>3280573.5140081672</v>
      </c>
      <c r="AX43" s="17"/>
      <c r="AY43" s="17">
        <f t="shared" si="20"/>
        <v>1058866.3589131942</v>
      </c>
      <c r="AZ43" s="17">
        <f t="shared" si="20"/>
        <v>976615.24874989339</v>
      </c>
      <c r="BA43" s="17">
        <f t="shared" si="20"/>
        <v>1512031.7240457512</v>
      </c>
      <c r="BB43" s="17">
        <f t="shared" si="20"/>
        <v>256560.58929416636</v>
      </c>
      <c r="BC43" s="17"/>
      <c r="BD43" s="17">
        <f t="shared" si="20"/>
        <v>691011.8957929106</v>
      </c>
      <c r="BE43" s="17">
        <f t="shared" si="20"/>
        <v>78256.90532420302</v>
      </c>
      <c r="BF43" s="17">
        <f t="shared" si="20"/>
        <v>2117086.2851756043</v>
      </c>
      <c r="BG43" s="17">
        <f t="shared" si="20"/>
        <v>219150.58865950719</v>
      </c>
      <c r="BH43" s="17"/>
      <c r="BI43" s="17">
        <f t="shared" si="20"/>
        <v>1361779.885841117</v>
      </c>
      <c r="BJ43" s="17">
        <f t="shared" si="20"/>
        <v>165258.00672187906</v>
      </c>
      <c r="BK43" s="17"/>
      <c r="BL43" s="17"/>
      <c r="BM43" s="17"/>
      <c r="BN43" s="17">
        <f t="shared" si="20"/>
        <v>930121.68896975636</v>
      </c>
      <c r="BO43" s="17">
        <f t="shared" si="20"/>
        <v>73439.537102361384</v>
      </c>
      <c r="BP43" s="17">
        <f t="shared" si="20"/>
        <v>75136.435274589545</v>
      </c>
      <c r="BQ43" s="17">
        <f t="shared" si="20"/>
        <v>51409.405904448846</v>
      </c>
      <c r="BR43" s="17"/>
      <c r="BS43" s="17">
        <f t="shared" si="20"/>
        <v>1275373.9574998354</v>
      </c>
      <c r="BT43" s="17">
        <f t="shared" si="20"/>
        <v>159670.01253977287</v>
      </c>
      <c r="BU43" s="17">
        <f t="shared" ref="BU43:CF43" si="21">BU35+BU40-BU42</f>
        <v>41994930.402206369</v>
      </c>
      <c r="BV43" s="17">
        <f t="shared" si="21"/>
        <v>4198588.0448455447</v>
      </c>
      <c r="BW43" s="17">
        <f t="shared" si="21"/>
        <v>245085.63454389363</v>
      </c>
      <c r="BX43" s="17"/>
      <c r="BY43" s="17">
        <f t="shared" si="21"/>
        <v>329286.08367928065</v>
      </c>
      <c r="BZ43" s="17">
        <f t="shared" si="21"/>
        <v>87357.500220396571</v>
      </c>
      <c r="CA43" s="17"/>
      <c r="CB43" s="17">
        <f>CB35+CB40-CB42</f>
        <v>499847.69723733893</v>
      </c>
      <c r="CC43" s="17"/>
      <c r="CD43" s="17"/>
      <c r="CE43" s="17">
        <f t="shared" si="21"/>
        <v>4009501.9166030693</v>
      </c>
      <c r="CF43" s="17">
        <f t="shared" si="21"/>
        <v>2365296.4856296522</v>
      </c>
    </row>
    <row r="44" spans="2:89" x14ac:dyDescent="0.2">
      <c r="B44">
        <v>2023</v>
      </c>
      <c r="C44" t="s">
        <v>97</v>
      </c>
      <c r="E44" s="2" t="s">
        <v>389</v>
      </c>
      <c r="F44" t="s">
        <v>402</v>
      </c>
      <c r="H44" s="227">
        <v>6.6684000000000007E-2</v>
      </c>
      <c r="I44" s="227">
        <v>6.6684000000000007E-2</v>
      </c>
      <c r="J44" s="227">
        <v>6.6684000000000007E-2</v>
      </c>
      <c r="K44" s="227">
        <v>6.6684000000000007E-2</v>
      </c>
      <c r="L44" s="227"/>
      <c r="M44" s="227"/>
      <c r="N44" s="227">
        <v>6.6684000000000007E-2</v>
      </c>
      <c r="O44" s="227"/>
      <c r="P44" s="227">
        <v>6.6684000000000007E-2</v>
      </c>
      <c r="Q44" s="227">
        <v>6.6684000000000007E-2</v>
      </c>
      <c r="R44" s="227">
        <v>6.6684000000000007E-2</v>
      </c>
      <c r="S44" s="227">
        <v>6.6684000000000007E-2</v>
      </c>
      <c r="T44" s="227">
        <v>6.6684000000000007E-2</v>
      </c>
      <c r="U44" s="227">
        <v>6.6684000000000007E-2</v>
      </c>
      <c r="V44" s="227"/>
      <c r="W44" s="227"/>
      <c r="X44" s="227">
        <v>6.6684000000000007E-2</v>
      </c>
      <c r="Y44" s="227">
        <v>6.6684000000000007E-2</v>
      </c>
      <c r="Z44" s="227">
        <v>6.6684000000000007E-2</v>
      </c>
      <c r="AA44" s="227"/>
      <c r="AB44" s="227">
        <v>6.6684000000000007E-2</v>
      </c>
      <c r="AC44" s="227">
        <v>6.6684000000000007E-2</v>
      </c>
      <c r="AD44" s="227">
        <v>6.6684000000000007E-2</v>
      </c>
      <c r="AE44" s="227">
        <v>6.6684000000000007E-2</v>
      </c>
      <c r="AF44" s="227">
        <v>6.6684000000000007E-2</v>
      </c>
      <c r="AG44" s="227"/>
      <c r="AH44" s="227"/>
      <c r="AI44" s="227">
        <v>6.6684000000000007E-2</v>
      </c>
      <c r="AJ44" s="227">
        <v>6.6684000000000007E-2</v>
      </c>
      <c r="AK44" s="227"/>
      <c r="AL44" s="227">
        <v>6.6684000000000007E-2</v>
      </c>
      <c r="AM44" s="227">
        <v>6.6684000000000007E-2</v>
      </c>
      <c r="AN44" s="227"/>
      <c r="AO44" s="227">
        <v>6.6684000000000007E-2</v>
      </c>
      <c r="AP44" s="227">
        <v>6.6684000000000007E-2</v>
      </c>
      <c r="AQ44" s="227">
        <v>6.6684000000000007E-2</v>
      </c>
      <c r="AR44" s="227"/>
      <c r="AS44" s="227">
        <v>6.6684000000000007E-2</v>
      </c>
      <c r="AT44" s="227"/>
      <c r="AU44" s="227">
        <v>6.6684000000000007E-2</v>
      </c>
      <c r="AV44" s="227">
        <v>6.6684000000000007E-2</v>
      </c>
      <c r="AW44" s="227">
        <v>6.6684000000000007E-2</v>
      </c>
      <c r="AX44" s="227"/>
      <c r="AY44" s="227">
        <v>6.6684000000000007E-2</v>
      </c>
      <c r="AZ44" s="227">
        <v>6.6684000000000007E-2</v>
      </c>
      <c r="BA44" s="227">
        <v>6.6684000000000007E-2</v>
      </c>
      <c r="BB44" s="227">
        <v>6.6684000000000007E-2</v>
      </c>
      <c r="BC44" s="227"/>
      <c r="BD44" s="227">
        <v>6.6684000000000007E-2</v>
      </c>
      <c r="BE44" s="227">
        <v>6.6684000000000007E-2</v>
      </c>
      <c r="BF44" s="227">
        <v>6.6684000000000007E-2</v>
      </c>
      <c r="BG44" s="227">
        <v>6.6684000000000007E-2</v>
      </c>
      <c r="BH44" s="227"/>
      <c r="BI44" s="227">
        <v>6.6684000000000007E-2</v>
      </c>
      <c r="BJ44" s="227">
        <v>6.6684000000000007E-2</v>
      </c>
      <c r="BK44" s="227"/>
      <c r="BL44" s="227"/>
      <c r="BM44" s="227"/>
      <c r="BN44" s="227">
        <v>6.6684000000000007E-2</v>
      </c>
      <c r="BO44" s="227">
        <v>6.6684000000000007E-2</v>
      </c>
      <c r="BP44" s="227">
        <v>6.6684000000000007E-2</v>
      </c>
      <c r="BQ44" s="227">
        <v>6.6684000000000007E-2</v>
      </c>
      <c r="BR44" s="227"/>
      <c r="BS44" s="227">
        <v>6.6684000000000007E-2</v>
      </c>
      <c r="BT44" s="227">
        <v>6.6684000000000007E-2</v>
      </c>
      <c r="BU44" s="227">
        <v>6.6684000000000007E-2</v>
      </c>
      <c r="BV44" s="227">
        <v>6.6684000000000007E-2</v>
      </c>
      <c r="BW44" s="227">
        <v>6.6684000000000007E-2</v>
      </c>
      <c r="BX44" s="227"/>
      <c r="BY44" s="227">
        <v>6.6684000000000007E-2</v>
      </c>
      <c r="BZ44" s="227">
        <v>6.6684000000000007E-2</v>
      </c>
      <c r="CA44" s="227"/>
      <c r="CB44" s="227">
        <v>6.6684000000000007E-2</v>
      </c>
      <c r="CC44" s="227"/>
      <c r="CD44" s="227"/>
      <c r="CE44" s="227">
        <v>6.6684000000000007E-2</v>
      </c>
      <c r="CF44" s="227">
        <v>6.6684000000000007E-2</v>
      </c>
      <c r="CG44" s="20"/>
      <c r="CH44" s="20"/>
    </row>
    <row r="45" spans="2:89" x14ac:dyDescent="0.2">
      <c r="B45">
        <v>2023</v>
      </c>
      <c r="C45" t="s">
        <v>99</v>
      </c>
      <c r="E45" s="2" t="s">
        <v>389</v>
      </c>
      <c r="F45" t="s">
        <v>29</v>
      </c>
      <c r="G45" s="228"/>
      <c r="H45" s="226">
        <f>H44*H33+H41*H37</f>
        <v>22.295162686498919</v>
      </c>
      <c r="I45" s="15">
        <f t="shared" ref="I45:BT45" si="22">I44*I33+I41*I37</f>
        <v>22.295162686498919</v>
      </c>
      <c r="J45" s="15">
        <f t="shared" si="22"/>
        <v>22.295162686498919</v>
      </c>
      <c r="K45" s="15">
        <f t="shared" si="22"/>
        <v>22.295162686498919</v>
      </c>
      <c r="L45" s="128"/>
      <c r="M45" s="15"/>
      <c r="N45" s="15">
        <f>N44*N33+N41*N37</f>
        <v>22.295162686498919</v>
      </c>
      <c r="O45" s="15"/>
      <c r="P45" s="15">
        <f t="shared" si="22"/>
        <v>22.295162686498919</v>
      </c>
      <c r="Q45" s="15">
        <f t="shared" si="22"/>
        <v>22.295162686498919</v>
      </c>
      <c r="R45" s="15">
        <f t="shared" si="22"/>
        <v>22.295162686498919</v>
      </c>
      <c r="S45" s="15">
        <f t="shared" si="22"/>
        <v>22.295162686498919</v>
      </c>
      <c r="T45" s="15">
        <f t="shared" si="22"/>
        <v>22.295162686498919</v>
      </c>
      <c r="U45" s="15">
        <f t="shared" si="22"/>
        <v>22.295162686498919</v>
      </c>
      <c r="V45" s="15"/>
      <c r="W45" s="15"/>
      <c r="X45" s="15">
        <f t="shared" si="22"/>
        <v>22.295162686498919</v>
      </c>
      <c r="Y45" s="15">
        <f t="shared" si="22"/>
        <v>22.295162686498919</v>
      </c>
      <c r="Z45" s="15">
        <f t="shared" si="22"/>
        <v>22.295162686498919</v>
      </c>
      <c r="AA45" s="15"/>
      <c r="AB45" s="15">
        <f t="shared" si="22"/>
        <v>22.295162686498919</v>
      </c>
      <c r="AC45" s="15">
        <f t="shared" si="22"/>
        <v>22.295162686498919</v>
      </c>
      <c r="AD45" s="15">
        <f t="shared" si="22"/>
        <v>22.295162686498919</v>
      </c>
      <c r="AE45" s="15">
        <f t="shared" si="22"/>
        <v>22.295162686498919</v>
      </c>
      <c r="AF45" s="15">
        <f t="shared" si="22"/>
        <v>22.295162686498919</v>
      </c>
      <c r="AG45" s="15"/>
      <c r="AH45" s="15"/>
      <c r="AI45" s="15">
        <f t="shared" si="22"/>
        <v>22.295162686498919</v>
      </c>
      <c r="AJ45" s="15">
        <f t="shared" si="22"/>
        <v>22.295162686498919</v>
      </c>
      <c r="AK45" s="15"/>
      <c r="AL45" s="15">
        <f t="shared" si="22"/>
        <v>22.295162686498919</v>
      </c>
      <c r="AM45" s="15">
        <f t="shared" si="22"/>
        <v>22.295162686498919</v>
      </c>
      <c r="AN45" s="15"/>
      <c r="AO45" s="15">
        <f t="shared" si="22"/>
        <v>22.295162686498919</v>
      </c>
      <c r="AP45" s="15">
        <f t="shared" si="22"/>
        <v>22.295162686498919</v>
      </c>
      <c r="AQ45" s="15">
        <f t="shared" si="22"/>
        <v>22.295162686498919</v>
      </c>
      <c r="AR45" s="15"/>
      <c r="AS45" s="15">
        <f t="shared" si="22"/>
        <v>22.295162686498919</v>
      </c>
      <c r="AT45" s="15"/>
      <c r="AU45" s="15">
        <f t="shared" si="22"/>
        <v>22.295162686498919</v>
      </c>
      <c r="AV45" s="15">
        <f t="shared" si="22"/>
        <v>22.295162686498919</v>
      </c>
      <c r="AW45" s="15">
        <f t="shared" si="22"/>
        <v>22.295162686498919</v>
      </c>
      <c r="AX45" s="15"/>
      <c r="AY45" s="15">
        <f t="shared" si="22"/>
        <v>22.295162686498919</v>
      </c>
      <c r="AZ45" s="15">
        <f t="shared" si="22"/>
        <v>22.295162686498919</v>
      </c>
      <c r="BA45" s="15">
        <f t="shared" si="22"/>
        <v>22.295162686498919</v>
      </c>
      <c r="BB45" s="15">
        <f t="shared" si="22"/>
        <v>22.295162686498919</v>
      </c>
      <c r="BC45" s="15"/>
      <c r="BD45" s="15">
        <f t="shared" si="22"/>
        <v>22.295162686498919</v>
      </c>
      <c r="BE45" s="15">
        <f t="shared" si="22"/>
        <v>22.295162686498919</v>
      </c>
      <c r="BF45" s="15">
        <f t="shared" si="22"/>
        <v>22.295162686498919</v>
      </c>
      <c r="BG45" s="15">
        <f t="shared" si="22"/>
        <v>22.295162686498919</v>
      </c>
      <c r="BH45" s="15"/>
      <c r="BI45" s="15">
        <f t="shared" si="22"/>
        <v>22.295162686498919</v>
      </c>
      <c r="BJ45" s="15">
        <f t="shared" si="22"/>
        <v>22.295162686498919</v>
      </c>
      <c r="BK45" s="15"/>
      <c r="BL45" s="15"/>
      <c r="BM45" s="15"/>
      <c r="BN45" s="15">
        <f t="shared" si="22"/>
        <v>22.295162686498919</v>
      </c>
      <c r="BO45" s="15">
        <f t="shared" si="22"/>
        <v>22.295162686498919</v>
      </c>
      <c r="BP45" s="15">
        <f t="shared" si="22"/>
        <v>22.295162686498919</v>
      </c>
      <c r="BQ45" s="15">
        <f t="shared" si="22"/>
        <v>22.295162686498919</v>
      </c>
      <c r="BR45" s="15"/>
      <c r="BS45" s="15">
        <f t="shared" si="22"/>
        <v>22.295162686498919</v>
      </c>
      <c r="BT45" s="15">
        <f t="shared" si="22"/>
        <v>22.295162686498919</v>
      </c>
      <c r="BU45" s="15">
        <f t="shared" ref="BU45:CF45" si="23">BU44*BU33+BU41*BU37</f>
        <v>22.295162686498919</v>
      </c>
      <c r="BV45" s="15">
        <f t="shared" si="23"/>
        <v>22.295162686498919</v>
      </c>
      <c r="BW45" s="15">
        <f t="shared" si="23"/>
        <v>22.295162686498919</v>
      </c>
      <c r="BX45" s="15"/>
      <c r="BY45" s="15">
        <f t="shared" si="23"/>
        <v>22.295162686498919</v>
      </c>
      <c r="BZ45" s="15">
        <f t="shared" si="23"/>
        <v>22.295162686498919</v>
      </c>
      <c r="CA45" s="15"/>
      <c r="CB45" s="15">
        <f>CB44*CB33+CB41*CB37</f>
        <v>22.295162686498919</v>
      </c>
      <c r="CC45" s="15"/>
      <c r="CD45" s="15"/>
      <c r="CE45" s="15">
        <f t="shared" si="23"/>
        <v>22.295162686498919</v>
      </c>
      <c r="CF45" s="15">
        <f t="shared" si="23"/>
        <v>22.295162686498919</v>
      </c>
      <c r="CG45" s="15"/>
      <c r="CH45" s="15"/>
    </row>
    <row r="46" spans="2:89" x14ac:dyDescent="0.2">
      <c r="B46">
        <v>2023</v>
      </c>
      <c r="C46" t="s">
        <v>105</v>
      </c>
      <c r="E46" s="2" t="s">
        <v>389</v>
      </c>
      <c r="F46" t="s">
        <v>29</v>
      </c>
      <c r="G46" s="39"/>
      <c r="H46" s="17">
        <f>H45*H43</f>
        <v>667033540.08534718</v>
      </c>
      <c r="I46" s="17">
        <f t="shared" ref="I46:BT46" si="24">I45*I43</f>
        <v>21053071.487678107</v>
      </c>
      <c r="J46" s="17">
        <f t="shared" si="24"/>
        <v>697538.93317830644</v>
      </c>
      <c r="K46" s="17">
        <f>K45*K43</f>
        <v>18631927.816713665</v>
      </c>
      <c r="L46" s="17"/>
      <c r="M46" s="17"/>
      <c r="N46" s="17">
        <f>N45*N43</f>
        <v>35634610.446300149</v>
      </c>
      <c r="O46" s="17"/>
      <c r="P46" s="17">
        <f t="shared" si="24"/>
        <v>24171235.204174221</v>
      </c>
      <c r="Q46" s="17">
        <f t="shared" si="24"/>
        <v>3037050.0065211239</v>
      </c>
      <c r="R46" s="17">
        <f t="shared" si="24"/>
        <v>292064.86858240212</v>
      </c>
      <c r="S46" s="17">
        <f t="shared" si="24"/>
        <v>6982250.5580557976</v>
      </c>
      <c r="T46" s="17">
        <f t="shared" si="24"/>
        <v>655015.76839332469</v>
      </c>
      <c r="U46" s="17">
        <f t="shared" si="24"/>
        <v>3360300.5097289169</v>
      </c>
      <c r="V46" s="17"/>
      <c r="W46" s="17"/>
      <c r="X46" s="17">
        <f t="shared" si="24"/>
        <v>28662966.837491509</v>
      </c>
      <c r="Y46" s="17">
        <f t="shared" si="24"/>
        <v>47269396.520414419</v>
      </c>
      <c r="Z46" s="17">
        <f t="shared" si="24"/>
        <v>11806645.22584367</v>
      </c>
      <c r="AA46" s="17"/>
      <c r="AB46" s="17">
        <f t="shared" si="24"/>
        <v>13749240.785218233</v>
      </c>
      <c r="AC46" s="17">
        <f t="shared" si="24"/>
        <v>9934513.7856301833</v>
      </c>
      <c r="AD46" s="17">
        <f t="shared" si="24"/>
        <v>1185895.5292978613</v>
      </c>
      <c r="AE46" s="17">
        <f t="shared" si="24"/>
        <v>22642501.601607166</v>
      </c>
      <c r="AF46" s="17">
        <f t="shared" si="24"/>
        <v>4881497.9516436113</v>
      </c>
      <c r="AG46" s="17"/>
      <c r="AH46" s="17"/>
      <c r="AI46" s="17">
        <f t="shared" si="24"/>
        <v>15347475.654420031</v>
      </c>
      <c r="AJ46" s="17">
        <f t="shared" si="24"/>
        <v>505937.56795795396</v>
      </c>
      <c r="AK46" s="17"/>
      <c r="AL46" s="17">
        <f t="shared" si="24"/>
        <v>212073.66446072151</v>
      </c>
      <c r="AM46" s="17">
        <f t="shared" si="24"/>
        <v>772099.27993219765</v>
      </c>
      <c r="AN46" s="17"/>
      <c r="AO46" s="17">
        <f t="shared" si="24"/>
        <v>1310817210.7138174</v>
      </c>
      <c r="AP46" s="17">
        <f t="shared" si="24"/>
        <v>233661780.93517995</v>
      </c>
      <c r="AQ46" s="17">
        <f t="shared" si="24"/>
        <v>16974530.608185474</v>
      </c>
      <c r="AR46" s="17"/>
      <c r="AS46" s="17">
        <f t="shared" si="24"/>
        <v>10898407.792492967</v>
      </c>
      <c r="AT46" s="17"/>
      <c r="AU46" s="17">
        <f t="shared" si="24"/>
        <v>4094257.9951413781</v>
      </c>
      <c r="AV46" s="17">
        <f t="shared" si="24"/>
        <v>6939694.6988822808</v>
      </c>
      <c r="AW46" s="17">
        <f t="shared" si="24"/>
        <v>73140920.19983153</v>
      </c>
      <c r="AX46" s="17"/>
      <c r="AY46" s="17">
        <f t="shared" si="24"/>
        <v>23607597.73523042</v>
      </c>
      <c r="AZ46" s="17">
        <f t="shared" si="24"/>
        <v>21773795.852994483</v>
      </c>
      <c r="BA46" s="17">
        <f t="shared" si="24"/>
        <v>33710993.274747461</v>
      </c>
      <c r="BB46" s="17">
        <f t="shared" si="24"/>
        <v>5720060.0772574721</v>
      </c>
      <c r="BC46" s="17"/>
      <c r="BD46" s="17">
        <f t="shared" si="24"/>
        <v>15406222.63500898</v>
      </c>
      <c r="BE46" s="17">
        <f t="shared" si="24"/>
        <v>1744750.4355450498</v>
      </c>
      <c r="BF46" s="17">
        <f t="shared" si="24"/>
        <v>47200783.149345741</v>
      </c>
      <c r="BG46" s="17">
        <f t="shared" si="24"/>
        <v>4885998.0270057181</v>
      </c>
      <c r="BH46" s="17"/>
      <c r="BI46" s="17">
        <f t="shared" si="24"/>
        <v>30361104.098029628</v>
      </c>
      <c r="BJ46" s="17">
        <f t="shared" si="24"/>
        <v>3684454.1451108255</v>
      </c>
      <c r="BK46" s="17"/>
      <c r="BL46" s="17"/>
      <c r="BM46" s="17"/>
      <c r="BN46" s="17">
        <f t="shared" si="24"/>
        <v>20737214.373821866</v>
      </c>
      <c r="BO46" s="17">
        <f t="shared" si="24"/>
        <v>1637346.4273183206</v>
      </c>
      <c r="BP46" s="17">
        <f t="shared" si="24"/>
        <v>1675179.04813057</v>
      </c>
      <c r="BQ46" s="17">
        <f t="shared" si="24"/>
        <v>1146181.0682559451</v>
      </c>
      <c r="BR46" s="17"/>
      <c r="BS46" s="17">
        <f t="shared" si="24"/>
        <v>28434669.868582789</v>
      </c>
      <c r="BT46" s="17">
        <f t="shared" si="24"/>
        <v>3559868.9057295588</v>
      </c>
      <c r="BU46" s="17">
        <f t="shared" ref="BU46:CF46" si="25">BU45*BU43</f>
        <v>936283805.32539046</v>
      </c>
      <c r="BV46" s="17">
        <f t="shared" si="25"/>
        <v>93608203.513420835</v>
      </c>
      <c r="BW46" s="17">
        <f t="shared" si="25"/>
        <v>5464224.0942799281</v>
      </c>
      <c r="BX46" s="17"/>
      <c r="BY46" s="17">
        <f t="shared" si="25"/>
        <v>7341486.8060296588</v>
      </c>
      <c r="BZ46" s="17">
        <f t="shared" si="25"/>
        <v>1947649.6792996067</v>
      </c>
      <c r="CA46" s="17"/>
      <c r="CB46" s="17">
        <f t="shared" si="25"/>
        <v>11144185.728378328</v>
      </c>
      <c r="CC46" s="17"/>
      <c r="CD46" s="17"/>
      <c r="CE46" s="17">
        <f t="shared" si="25"/>
        <v>89392497.522494659</v>
      </c>
      <c r="CF46" s="17">
        <f t="shared" si="25"/>
        <v>52734669.948917247</v>
      </c>
      <c r="CG46" s="17"/>
      <c r="CH46" s="17"/>
    </row>
    <row r="47" spans="2:89" x14ac:dyDescent="0.2">
      <c r="B47" t="s">
        <v>403</v>
      </c>
      <c r="F47" t="s">
        <v>29</v>
      </c>
      <c r="H47" s="19">
        <f>LN(H46/H36)</f>
        <v>0.20779103148990433</v>
      </c>
      <c r="I47" s="19">
        <f>LN(I46/I36)</f>
        <v>0.22272474244895349</v>
      </c>
      <c r="J47" s="19">
        <f t="shared" ref="J47:BU47" si="26">LN(J46/J36)</f>
        <v>0.14520190515412335</v>
      </c>
      <c r="K47" s="19">
        <f t="shared" si="26"/>
        <v>0.18589497067048708</v>
      </c>
      <c r="L47" s="19"/>
      <c r="M47" s="19"/>
      <c r="N47" s="19">
        <f t="shared" si="26"/>
        <v>0.20816962009958367</v>
      </c>
      <c r="O47" s="19"/>
      <c r="P47" s="19">
        <f t="shared" si="26"/>
        <v>0.20080251971867455</v>
      </c>
      <c r="Q47" s="19">
        <f t="shared" si="26"/>
        <v>0.15858979652264557</v>
      </c>
      <c r="R47" s="19">
        <f t="shared" si="26"/>
        <v>0.16395539126885084</v>
      </c>
      <c r="S47" s="19">
        <f t="shared" si="26"/>
        <v>0.18562637698642701</v>
      </c>
      <c r="T47" s="19">
        <f t="shared" si="26"/>
        <v>0.17554896252518856</v>
      </c>
      <c r="U47" s="19">
        <f>LN(U46/U36)</f>
        <v>0.20353814000276332</v>
      </c>
      <c r="V47" s="19"/>
      <c r="W47" s="19"/>
      <c r="X47" s="19">
        <f t="shared" si="26"/>
        <v>0.18522307674263508</v>
      </c>
      <c r="Y47" s="19">
        <f t="shared" si="26"/>
        <v>0.16520362301491548</v>
      </c>
      <c r="Z47" s="19">
        <f t="shared" si="26"/>
        <v>0.18411276404349611</v>
      </c>
      <c r="AA47" s="19"/>
      <c r="AB47" s="19">
        <f>LN(AB46/AB36)</f>
        <v>0.20649465230080458</v>
      </c>
      <c r="AC47" s="19">
        <f t="shared" si="26"/>
        <v>0.17293573717346566</v>
      </c>
      <c r="AD47" s="19">
        <f t="shared" si="26"/>
        <v>0.17353161174633638</v>
      </c>
      <c r="AE47" s="19">
        <f t="shared" si="26"/>
        <v>0.16036590101804721</v>
      </c>
      <c r="AF47" s="19">
        <f t="shared" si="26"/>
        <v>0.18448101209643658</v>
      </c>
      <c r="AG47" s="19"/>
      <c r="AH47" s="19"/>
      <c r="AI47" s="19">
        <f t="shared" si="26"/>
        <v>0.18281700249199198</v>
      </c>
      <c r="AJ47" s="19">
        <f t="shared" si="26"/>
        <v>0.17059979703710346</v>
      </c>
      <c r="AK47" s="19"/>
      <c r="AL47" s="19">
        <f t="shared" si="26"/>
        <v>0.16259145545334927</v>
      </c>
      <c r="AM47" s="19">
        <f t="shared" si="26"/>
        <v>0.19249954839943909</v>
      </c>
      <c r="AN47" s="19"/>
      <c r="AO47" s="19">
        <f t="shared" si="26"/>
        <v>0.20910812554267832</v>
      </c>
      <c r="AP47" s="19">
        <f t="shared" si="26"/>
        <v>0.17404602396853278</v>
      </c>
      <c r="AQ47" s="19">
        <f t="shared" si="26"/>
        <v>0.26518611311537871</v>
      </c>
      <c r="AR47" s="19"/>
      <c r="AS47" s="19">
        <f t="shared" si="26"/>
        <v>0.15172412875153934</v>
      </c>
      <c r="AT47" s="19"/>
      <c r="AU47" s="19">
        <f t="shared" si="26"/>
        <v>0.20199331317319597</v>
      </c>
      <c r="AV47" s="19">
        <f t="shared" si="26"/>
        <v>0.1970363648535001</v>
      </c>
      <c r="AW47" s="19">
        <f t="shared" si="26"/>
        <v>0.17715928273992582</v>
      </c>
      <c r="AX47" s="19"/>
      <c r="AY47" s="19">
        <f t="shared" si="26"/>
        <v>0.18380714331063344</v>
      </c>
      <c r="AZ47" s="19">
        <f t="shared" si="26"/>
        <v>0.15432558163513041</v>
      </c>
      <c r="BA47" s="19">
        <f t="shared" si="26"/>
        <v>0.17745048175293734</v>
      </c>
      <c r="BB47" s="19">
        <f t="shared" si="26"/>
        <v>0.20188032684577059</v>
      </c>
      <c r="BC47" s="19"/>
      <c r="BD47" s="19">
        <f t="shared" si="26"/>
        <v>0.18548258129546707</v>
      </c>
      <c r="BE47" s="19">
        <f t="shared" si="26"/>
        <v>0.13677235672381002</v>
      </c>
      <c r="BF47" s="19">
        <f t="shared" si="26"/>
        <v>0.19847364522308211</v>
      </c>
      <c r="BG47" s="19">
        <f t="shared" si="26"/>
        <v>0.17281023929566725</v>
      </c>
      <c r="BH47" s="19"/>
      <c r="BI47" s="19">
        <f t="shared" si="26"/>
        <v>0.19825415595406956</v>
      </c>
      <c r="BJ47" s="19">
        <f t="shared" si="26"/>
        <v>0.18121228805152051</v>
      </c>
      <c r="BK47" s="19"/>
      <c r="BL47" s="19"/>
      <c r="BM47" s="19"/>
      <c r="BN47" s="19">
        <f t="shared" si="26"/>
        <v>0.42090325886551977</v>
      </c>
      <c r="BO47" s="19">
        <f t="shared" si="26"/>
        <v>0.20927464646086932</v>
      </c>
      <c r="BP47" s="19">
        <f t="shared" si="26"/>
        <v>0.17920511274172493</v>
      </c>
      <c r="BQ47" s="19">
        <f t="shared" si="26"/>
        <v>0.15250180992555612</v>
      </c>
      <c r="BR47" s="19"/>
      <c r="BS47" s="19">
        <f t="shared" si="26"/>
        <v>0.18728196370553235</v>
      </c>
      <c r="BT47" s="19">
        <f t="shared" si="26"/>
        <v>0.19846395733130709</v>
      </c>
      <c r="BU47" s="19">
        <f t="shared" si="26"/>
        <v>0.19195260405527031</v>
      </c>
      <c r="BV47" s="19">
        <f t="shared" ref="BV47:CF47" si="27">LN(BV46/BV36)</f>
        <v>0.18532989268463546</v>
      </c>
      <c r="BW47" s="19">
        <f t="shared" si="27"/>
        <v>0.22210328585199546</v>
      </c>
      <c r="BX47" s="19"/>
      <c r="BY47" s="19">
        <f t="shared" si="27"/>
        <v>0.18949490251043102</v>
      </c>
      <c r="BZ47" s="19">
        <f t="shared" si="27"/>
        <v>0.21790486067979065</v>
      </c>
      <c r="CA47" s="19"/>
      <c r="CB47" s="19">
        <f t="shared" si="27"/>
        <v>0.19987103991533109</v>
      </c>
      <c r="CC47" s="19"/>
      <c r="CD47" s="19"/>
      <c r="CE47" s="19">
        <f>LN(CE46/CE36)</f>
        <v>0.17265023660884815</v>
      </c>
      <c r="CF47" s="19">
        <f t="shared" si="27"/>
        <v>0.19679286153422001</v>
      </c>
    </row>
    <row r="49" spans="2:87" x14ac:dyDescent="0.2">
      <c r="B49" t="s">
        <v>404</v>
      </c>
      <c r="E49" s="2" t="s">
        <v>389</v>
      </c>
      <c r="F49" t="s">
        <v>29</v>
      </c>
      <c r="G49" s="39"/>
      <c r="H49" s="39">
        <f>H11+H46</f>
        <v>942774254.74934721</v>
      </c>
      <c r="I49" s="17">
        <f t="shared" ref="I49:BJ49" si="28">I11+I46</f>
        <v>34849262.717678107</v>
      </c>
      <c r="J49" s="17">
        <f t="shared" si="28"/>
        <v>1886192.2331783064</v>
      </c>
      <c r="K49" s="17">
        <f t="shared" si="28"/>
        <v>32316692.736713663</v>
      </c>
      <c r="L49" s="17"/>
      <c r="M49" s="17"/>
      <c r="N49" s="17">
        <f>N11+N46</f>
        <v>58721749.748900153</v>
      </c>
      <c r="O49" s="17"/>
      <c r="P49" s="17">
        <f t="shared" si="28"/>
        <v>34826573.444174223</v>
      </c>
      <c r="Q49" s="17">
        <f t="shared" si="28"/>
        <v>5841776.4865211239</v>
      </c>
      <c r="R49" s="17">
        <f t="shared" si="28"/>
        <v>1228068.5485824021</v>
      </c>
      <c r="S49" s="17">
        <f t="shared" si="28"/>
        <v>13050566.508055799</v>
      </c>
      <c r="T49" s="17">
        <f t="shared" si="28"/>
        <v>1449490.6883933246</v>
      </c>
      <c r="U49" s="17">
        <f>U11+U46</f>
        <v>7512635.4957289165</v>
      </c>
      <c r="V49" s="17"/>
      <c r="W49" s="17"/>
      <c r="X49" s="17">
        <f t="shared" si="28"/>
        <v>44845620.877491511</v>
      </c>
      <c r="Y49" s="17">
        <f t="shared" si="28"/>
        <v>74717237.210414425</v>
      </c>
      <c r="Z49" s="17">
        <f t="shared" si="28"/>
        <v>19985358.015843671</v>
      </c>
      <c r="AA49" s="17"/>
      <c r="AB49" s="17">
        <f>AB11+AB46</f>
        <v>22373958.545218233</v>
      </c>
      <c r="AC49" s="17">
        <f t="shared" si="28"/>
        <v>16981017.605630182</v>
      </c>
      <c r="AD49" s="17">
        <f t="shared" si="28"/>
        <v>3085096.3192978613</v>
      </c>
      <c r="AE49" s="17">
        <f t="shared" si="28"/>
        <v>38745397.051607169</v>
      </c>
      <c r="AF49" s="17">
        <f t="shared" si="28"/>
        <v>8770641.7316436116</v>
      </c>
      <c r="AG49" s="17"/>
      <c r="AH49" s="17"/>
      <c r="AI49" s="17">
        <f t="shared" si="28"/>
        <v>22924338.124420032</v>
      </c>
      <c r="AJ49" s="17">
        <f t="shared" si="28"/>
        <v>1792430.2079579541</v>
      </c>
      <c r="AK49" s="17"/>
      <c r="AL49" s="17">
        <f t="shared" si="28"/>
        <v>891445.62446072162</v>
      </c>
      <c r="AM49" s="17">
        <f t="shared" si="28"/>
        <v>2226046.9499321971</v>
      </c>
      <c r="AN49" s="17"/>
      <c r="AO49" s="17">
        <f t="shared" si="28"/>
        <v>1995441067.6038175</v>
      </c>
      <c r="AP49" s="17">
        <f t="shared" si="28"/>
        <v>340549989.88967997</v>
      </c>
      <c r="AQ49" s="17">
        <f t="shared" si="28"/>
        <v>25063464.388185471</v>
      </c>
      <c r="AR49" s="17"/>
      <c r="AS49" s="17">
        <f t="shared" si="28"/>
        <v>18900263.592492968</v>
      </c>
      <c r="AT49" s="17"/>
      <c r="AU49" s="17">
        <f t="shared" si="28"/>
        <v>7201325.3251413777</v>
      </c>
      <c r="AV49" s="17">
        <f t="shared" si="28"/>
        <v>13025657.25888228</v>
      </c>
      <c r="AW49" s="17">
        <f t="shared" si="28"/>
        <v>117299000.72983153</v>
      </c>
      <c r="AX49" s="17"/>
      <c r="AY49" s="17">
        <f t="shared" si="28"/>
        <v>35329065.775230423</v>
      </c>
      <c r="AZ49" s="17">
        <f t="shared" si="28"/>
        <v>35873459.462994486</v>
      </c>
      <c r="BA49" s="17">
        <f t="shared" si="28"/>
        <v>53653685.17474746</v>
      </c>
      <c r="BB49" s="17">
        <f t="shared" si="28"/>
        <v>9087123.7272574715</v>
      </c>
      <c r="BC49" s="17"/>
      <c r="BD49" s="17">
        <f t="shared" si="28"/>
        <v>23979184.545508981</v>
      </c>
      <c r="BE49" s="17">
        <f t="shared" si="28"/>
        <v>5048793.2255450496</v>
      </c>
      <c r="BF49" s="17">
        <f t="shared" si="28"/>
        <v>66810100.379345737</v>
      </c>
      <c r="BG49" s="17">
        <f t="shared" si="28"/>
        <v>8573353.3770057186</v>
      </c>
      <c r="BH49" s="17"/>
      <c r="BI49" s="17">
        <f t="shared" si="28"/>
        <v>44969380.798029631</v>
      </c>
      <c r="BJ49" s="17">
        <f t="shared" si="28"/>
        <v>7838695.4451108258</v>
      </c>
      <c r="BK49" s="17"/>
      <c r="BL49" s="17"/>
      <c r="BM49" s="17"/>
      <c r="BN49" s="17">
        <f t="shared" ref="BN49:BZ49" si="29">BN11+BN46</f>
        <v>33365401.733821865</v>
      </c>
      <c r="BO49" s="17">
        <f t="shared" si="29"/>
        <v>3227158.7873183205</v>
      </c>
      <c r="BP49" s="17">
        <f t="shared" si="29"/>
        <v>4439026.08813057</v>
      </c>
      <c r="BQ49" s="17">
        <f t="shared" si="29"/>
        <v>2711036.3482559444</v>
      </c>
      <c r="BR49" s="17"/>
      <c r="BS49" s="17">
        <f t="shared" si="29"/>
        <v>47487983.618582785</v>
      </c>
      <c r="BT49" s="17">
        <f>BT11+BT46</f>
        <v>6406481.0357295591</v>
      </c>
      <c r="BU49" s="17">
        <f t="shared" si="29"/>
        <v>1208838640.5653903</v>
      </c>
      <c r="BV49" s="17">
        <f t="shared" si="29"/>
        <v>140395907.91342083</v>
      </c>
      <c r="BW49" s="17">
        <f>BW11+BW46</f>
        <v>8925723.9442799278</v>
      </c>
      <c r="BX49" s="17"/>
      <c r="BY49" s="17">
        <f t="shared" si="29"/>
        <v>14452917.636029659</v>
      </c>
      <c r="BZ49" s="17">
        <f t="shared" si="29"/>
        <v>4267720.7692996068</v>
      </c>
      <c r="CA49" s="17"/>
      <c r="CB49" s="17">
        <f>CB11+CB46</f>
        <v>17692210.368378326</v>
      </c>
      <c r="CC49" s="17"/>
      <c r="CD49" s="17"/>
      <c r="CE49" s="17">
        <f>CE11+CE46</f>
        <v>128684761.69249466</v>
      </c>
      <c r="CF49" s="17">
        <f>CF11+CF46</f>
        <v>85273346.468917251</v>
      </c>
      <c r="CG49" s="17"/>
      <c r="CH49" s="17"/>
    </row>
    <row r="50" spans="2:87" x14ac:dyDescent="0.2">
      <c r="B50" t="s">
        <v>405</v>
      </c>
      <c r="E50" s="2" t="s">
        <v>389</v>
      </c>
      <c r="F50" t="s">
        <v>395</v>
      </c>
      <c r="G50" s="39"/>
      <c r="H50" s="6">
        <v>810275415.80071235</v>
      </c>
      <c r="I50" s="6">
        <v>30568433.597823426</v>
      </c>
      <c r="J50" s="6">
        <v>1777935.2029196154</v>
      </c>
      <c r="K50" s="6">
        <v>29062939.426626716</v>
      </c>
      <c r="L50" s="6"/>
      <c r="M50" s="6"/>
      <c r="N50" s="6">
        <v>50349041.830811188</v>
      </c>
      <c r="O50" s="6"/>
      <c r="P50" s="6">
        <v>29454495.681060869</v>
      </c>
      <c r="Q50" s="6">
        <v>5329575.6456469167</v>
      </c>
      <c r="R50" s="6">
        <v>1054887.8452844219</v>
      </c>
      <c r="S50" s="6">
        <v>11964062.865794262</v>
      </c>
      <c r="T50" s="6">
        <v>1242156.9871210293</v>
      </c>
      <c r="U50" s="6">
        <v>6950204.52200046</v>
      </c>
      <c r="V50" s="6"/>
      <c r="W50" s="6"/>
      <c r="X50" s="6">
        <v>39177051.054138362</v>
      </c>
      <c r="Y50" s="6">
        <v>65305419.823440395</v>
      </c>
      <c r="Z50" s="6">
        <v>17571623.648647673</v>
      </c>
      <c r="AA50" s="6"/>
      <c r="AB50" s="6">
        <v>19472878.18858476</v>
      </c>
      <c r="AC50" s="6">
        <v>14975689.896563236</v>
      </c>
      <c r="AD50" s="6">
        <v>2758772.1044682618</v>
      </c>
      <c r="AE50" s="6">
        <v>34567050.449591696</v>
      </c>
      <c r="AF50" s="6">
        <v>7833094.2071960801</v>
      </c>
      <c r="AG50" s="6"/>
      <c r="AH50" s="6"/>
      <c r="AI50" s="6">
        <v>20020323.319381479</v>
      </c>
      <c r="AJ50" s="6">
        <v>1628879.3538424033</v>
      </c>
      <c r="AK50" s="6"/>
      <c r="AL50" s="6">
        <v>841525.01154730166</v>
      </c>
      <c r="AM50" s="6">
        <v>1837839.626729765</v>
      </c>
      <c r="AN50" s="6"/>
      <c r="AO50" s="6">
        <v>1688678736.3929274</v>
      </c>
      <c r="AP50" s="6">
        <v>291046697.67511177</v>
      </c>
      <c r="AQ50" s="6">
        <v>19721758.952357486</v>
      </c>
      <c r="AR50" s="6"/>
      <c r="AS50" s="6">
        <v>17187145.20629517</v>
      </c>
      <c r="AT50" s="6"/>
      <c r="AU50" s="6">
        <v>5902703.1416850463</v>
      </c>
      <c r="AV50" s="6">
        <v>11412287.132065792</v>
      </c>
      <c r="AW50" s="6">
        <v>103953803.29542202</v>
      </c>
      <c r="AX50" s="6"/>
      <c r="AY50" s="6">
        <v>31446813.870038778</v>
      </c>
      <c r="AZ50" s="6">
        <v>31600645.826931432</v>
      </c>
      <c r="BA50" s="6">
        <v>47277980.756251022</v>
      </c>
      <c r="BB50" s="6">
        <v>7893701.5423487723</v>
      </c>
      <c r="BC50" s="6"/>
      <c r="BD50" s="6">
        <v>21519483.361016273</v>
      </c>
      <c r="BE50" s="6">
        <v>4567130.0979985241</v>
      </c>
      <c r="BF50" s="6">
        <v>58818269.475512743</v>
      </c>
      <c r="BG50" s="6">
        <v>7774710.1184923965</v>
      </c>
      <c r="BH50" s="6"/>
      <c r="BI50" s="6">
        <v>38824034.737016834</v>
      </c>
      <c r="BJ50" s="6">
        <v>6894524.8588196971</v>
      </c>
      <c r="BK50" s="6"/>
      <c r="BL50" s="6"/>
      <c r="BM50" s="6"/>
      <c r="BN50" s="6">
        <v>24602254.090991095</v>
      </c>
      <c r="BO50" s="6">
        <v>2804348.5628647404</v>
      </c>
      <c r="BP50" s="6">
        <v>4010839.8676878484</v>
      </c>
      <c r="BQ50" s="6">
        <v>2435658.0291547026</v>
      </c>
      <c r="BR50" s="6"/>
      <c r="BS50" s="6">
        <v>43089133.883755073</v>
      </c>
      <c r="BT50" s="6">
        <v>5759513.5904261488</v>
      </c>
      <c r="BU50" s="6">
        <v>1037345774.5738902</v>
      </c>
      <c r="BV50" s="6">
        <v>122654741.51648483</v>
      </c>
      <c r="BW50" s="6">
        <v>7645457.4063757006</v>
      </c>
      <c r="BX50" s="6"/>
      <c r="BY50" s="6">
        <v>12993460.867745794</v>
      </c>
      <c r="BZ50" s="6">
        <v>3496268.178556331</v>
      </c>
      <c r="CA50" s="6"/>
      <c r="CB50" s="6">
        <v>16892649.812815391</v>
      </c>
      <c r="CC50" s="6"/>
      <c r="CD50" s="6"/>
      <c r="CE50" s="6">
        <v>114186538.31716354</v>
      </c>
      <c r="CF50" s="6">
        <v>75123568.608196065</v>
      </c>
      <c r="CG50" s="17"/>
      <c r="CH50" s="17"/>
    </row>
    <row r="51" spans="2:87" x14ac:dyDescent="0.2">
      <c r="B51" t="s">
        <v>406</v>
      </c>
      <c r="E51" s="2" t="s">
        <v>389</v>
      </c>
      <c r="F51" t="s">
        <v>29</v>
      </c>
      <c r="H51" s="35">
        <f>LN(H49/H50)</f>
        <v>0.15145265408526515</v>
      </c>
      <c r="I51" s="35">
        <f>LN(I49/I50)</f>
        <v>0.13106408636432409</v>
      </c>
      <c r="J51" s="35">
        <f>LN(J49/J50)</f>
        <v>5.9107412785331152E-2</v>
      </c>
      <c r="K51" s="35">
        <f t="shared" ref="K51:BW51" si="30">LN(K49/K50)</f>
        <v>0.10612009643692567</v>
      </c>
      <c r="L51" s="35"/>
      <c r="M51" s="35"/>
      <c r="N51" s="35">
        <f t="shared" si="30"/>
        <v>0.15383059322746884</v>
      </c>
      <c r="O51" s="35"/>
      <c r="P51" s="35">
        <f t="shared" si="30"/>
        <v>0.16753414694832361</v>
      </c>
      <c r="Q51" s="35">
        <f t="shared" si="30"/>
        <v>9.176332467342331E-2</v>
      </c>
      <c r="R51" s="35">
        <f t="shared" si="30"/>
        <v>0.15200819599849438</v>
      </c>
      <c r="S51" s="35">
        <f t="shared" si="30"/>
        <v>8.6924148071654384E-2</v>
      </c>
      <c r="T51" s="35">
        <f t="shared" si="30"/>
        <v>0.15436287117423234</v>
      </c>
      <c r="U51" s="35">
        <f>LN(U49/U50)</f>
        <v>7.781524896612356E-2</v>
      </c>
      <c r="V51" s="35"/>
      <c r="W51" s="35"/>
      <c r="X51" s="35">
        <f t="shared" si="30"/>
        <v>0.13513480136829806</v>
      </c>
      <c r="Y51" s="35">
        <f t="shared" si="30"/>
        <v>0.13463578633588899</v>
      </c>
      <c r="Z51" s="35">
        <f t="shared" si="30"/>
        <v>0.12871459801964685</v>
      </c>
      <c r="AA51" s="35"/>
      <c r="AB51" s="35">
        <f>LN(AB49/AB50)</f>
        <v>0.13887508231322915</v>
      </c>
      <c r="AC51" s="35">
        <f t="shared" si="30"/>
        <v>0.12566789592000044</v>
      </c>
      <c r="AD51" s="35">
        <f t="shared" si="30"/>
        <v>0.11179718763363367</v>
      </c>
      <c r="AE51" s="35">
        <f t="shared" si="30"/>
        <v>0.11411103378477015</v>
      </c>
      <c r="AF51" s="35">
        <f t="shared" si="30"/>
        <v>0.11305237193745703</v>
      </c>
      <c r="AG51" s="35"/>
      <c r="AH51" s="35"/>
      <c r="AI51" s="35">
        <f t="shared" si="30"/>
        <v>0.13545122280500224</v>
      </c>
      <c r="AJ51" s="35">
        <f t="shared" si="30"/>
        <v>9.5680091752196397E-2</v>
      </c>
      <c r="AK51" s="35"/>
      <c r="AL51" s="35">
        <f t="shared" si="30"/>
        <v>5.7628706364522914E-2</v>
      </c>
      <c r="AM51" s="35">
        <f>LN(AM49/AM50)</f>
        <v>0.19163657834559872</v>
      </c>
      <c r="AN51" s="35"/>
      <c r="AO51" s="35">
        <f t="shared" si="30"/>
        <v>0.16691870204927484</v>
      </c>
      <c r="AP51" s="35">
        <f t="shared" si="30"/>
        <v>0.15707820059170652</v>
      </c>
      <c r="AQ51" s="35">
        <f t="shared" si="30"/>
        <v>0.23968864209183127</v>
      </c>
      <c r="AR51" s="35"/>
      <c r="AS51" s="35">
        <f t="shared" si="30"/>
        <v>9.5014135990188667E-2</v>
      </c>
      <c r="AT51" s="35"/>
      <c r="AU51" s="35">
        <f t="shared" si="30"/>
        <v>0.19885467642272567</v>
      </c>
      <c r="AV51" s="35">
        <f t="shared" si="30"/>
        <v>0.13223045412756224</v>
      </c>
      <c r="AW51" s="35">
        <f t="shared" si="30"/>
        <v>0.12077963532262151</v>
      </c>
      <c r="AX51" s="35"/>
      <c r="AY51" s="35">
        <f t="shared" si="30"/>
        <v>0.11640834797760485</v>
      </c>
      <c r="AZ51" s="35">
        <f t="shared" si="30"/>
        <v>0.12682017341455301</v>
      </c>
      <c r="BA51" s="35">
        <f t="shared" si="30"/>
        <v>0.12650549191749433</v>
      </c>
      <c r="BB51" s="35">
        <f t="shared" si="30"/>
        <v>0.14079326811232917</v>
      </c>
      <c r="BC51" s="35"/>
      <c r="BD51" s="35">
        <f t="shared" si="30"/>
        <v>0.10822741579501609</v>
      </c>
      <c r="BE51" s="35">
        <f t="shared" si="30"/>
        <v>0.10026422916128759</v>
      </c>
      <c r="BF51" s="35">
        <f t="shared" si="30"/>
        <v>0.1274017603846265</v>
      </c>
      <c r="BG51" s="35">
        <f t="shared" si="30"/>
        <v>9.7782775032435917E-2</v>
      </c>
      <c r="BH51" s="35"/>
      <c r="BI51" s="35">
        <f t="shared" si="30"/>
        <v>0.14694232463153908</v>
      </c>
      <c r="BJ51" s="35">
        <f t="shared" si="30"/>
        <v>0.1283448253147749</v>
      </c>
      <c r="BK51" s="35"/>
      <c r="BL51" s="35"/>
      <c r="BM51" s="35"/>
      <c r="BN51" s="220">
        <f>LN(BN49/BN50)</f>
        <v>0.30468141840353508</v>
      </c>
      <c r="BO51" s="35">
        <f t="shared" si="30"/>
        <v>0.140430847122262</v>
      </c>
      <c r="BP51" s="35">
        <f t="shared" si="30"/>
        <v>0.10143434016139996</v>
      </c>
      <c r="BQ51" s="35">
        <f t="shared" si="30"/>
        <v>0.10711402024697068</v>
      </c>
      <c r="BR51" s="35"/>
      <c r="BS51" s="19">
        <f t="shared" si="30"/>
        <v>9.7205851328166129E-2</v>
      </c>
      <c r="BT51" s="35">
        <f t="shared" si="30"/>
        <v>0.10645711476681431</v>
      </c>
      <c r="BU51" s="35">
        <f t="shared" si="30"/>
        <v>0.15299478645898118</v>
      </c>
      <c r="BV51" s="35">
        <f t="shared" si="30"/>
        <v>0.13509291637432627</v>
      </c>
      <c r="BW51" s="35">
        <f t="shared" si="30"/>
        <v>0.15482577020173363</v>
      </c>
      <c r="BX51" s="35"/>
      <c r="BY51" s="35">
        <f t="shared" ref="BY51:CF51" si="31">LN(BY49/BY50)</f>
        <v>0.10645008596877503</v>
      </c>
      <c r="BZ51" s="35">
        <f t="shared" si="31"/>
        <v>0.19938374208433521</v>
      </c>
      <c r="CA51" s="35"/>
      <c r="CB51" s="35">
        <f t="shared" si="31"/>
        <v>4.6245845524513503E-2</v>
      </c>
      <c r="CC51" s="35"/>
      <c r="CD51" s="35"/>
      <c r="CE51" s="35">
        <f t="shared" si="31"/>
        <v>0.11953229368400256</v>
      </c>
      <c r="CF51" s="35">
        <f t="shared" si="31"/>
        <v>0.12672759833847969</v>
      </c>
      <c r="CG51" s="17"/>
      <c r="CH51" s="17"/>
    </row>
    <row r="52" spans="2:87" x14ac:dyDescent="0.2">
      <c r="I52" s="6"/>
    </row>
    <row r="53" spans="2:87" x14ac:dyDescent="0.2"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5"/>
      <c r="AG53" s="35"/>
      <c r="AH53" s="35"/>
      <c r="AI53" s="35"/>
      <c r="AJ53" s="35"/>
      <c r="AK53" s="35"/>
      <c r="AL53" s="35"/>
      <c r="AM53" s="35"/>
      <c r="AN53" s="35"/>
      <c r="AO53" s="35"/>
      <c r="AP53" s="229"/>
      <c r="AQ53" s="229"/>
      <c r="AR53" s="35"/>
      <c r="AS53" s="35"/>
      <c r="AT53" s="35"/>
      <c r="AU53" s="35"/>
      <c r="AV53" s="35"/>
      <c r="AW53" s="35"/>
      <c r="AX53" s="35"/>
      <c r="AY53" s="35"/>
      <c r="AZ53" s="35"/>
      <c r="BA53" s="35"/>
      <c r="BB53" s="35"/>
      <c r="BC53" s="35"/>
      <c r="BD53" s="35"/>
      <c r="BE53" s="35"/>
      <c r="BF53" s="35"/>
      <c r="BG53" s="35"/>
      <c r="BH53" s="35"/>
      <c r="BI53" s="35"/>
      <c r="BJ53" s="35"/>
      <c r="BK53" s="35"/>
      <c r="BL53" s="35"/>
      <c r="BM53" s="35"/>
      <c r="BN53" s="35"/>
      <c r="BO53" s="35"/>
      <c r="BP53" s="35"/>
      <c r="BQ53" s="35"/>
      <c r="BR53" s="35"/>
      <c r="BS53" s="35"/>
      <c r="BT53" s="35"/>
      <c r="BU53" s="35"/>
      <c r="BV53" s="35"/>
      <c r="BW53" s="35"/>
      <c r="BX53" s="35"/>
      <c r="BY53" s="35"/>
      <c r="BZ53" s="35"/>
      <c r="CA53" s="35"/>
      <c r="CB53" s="35"/>
      <c r="CC53" s="35"/>
      <c r="CD53" s="35"/>
    </row>
    <row r="54" spans="2:87" x14ac:dyDescent="0.2">
      <c r="AP54" s="2"/>
      <c r="AQ54" s="2"/>
      <c r="CC54" s="6"/>
    </row>
    <row r="55" spans="2:87" x14ac:dyDescent="0.2">
      <c r="B55" s="216" t="s">
        <v>407</v>
      </c>
    </row>
    <row r="56" spans="2:87" x14ac:dyDescent="0.2">
      <c r="AZ56" s="15"/>
      <c r="BA56" s="15"/>
      <c r="BB56" s="15"/>
    </row>
    <row r="57" spans="2:87" x14ac:dyDescent="0.2">
      <c r="C57" s="3" t="s">
        <v>408</v>
      </c>
      <c r="D57" s="3"/>
      <c r="Z57" s="17"/>
      <c r="BB57" s="22"/>
      <c r="BC57" s="22"/>
      <c r="BD57" s="22"/>
      <c r="BE57" s="22"/>
      <c r="BF57" s="22"/>
      <c r="BG57" s="22"/>
      <c r="BH57" s="22"/>
      <c r="BI57" s="6"/>
      <c r="BJ57" s="6"/>
    </row>
    <row r="58" spans="2:87" x14ac:dyDescent="0.2">
      <c r="C58" t="s">
        <v>89</v>
      </c>
      <c r="E58" s="2" t="s">
        <v>378</v>
      </c>
      <c r="F58" t="s">
        <v>409</v>
      </c>
      <c r="G58" s="39"/>
      <c r="H58" s="39">
        <v>1082647</v>
      </c>
      <c r="I58" s="39">
        <v>12428</v>
      </c>
      <c r="J58" s="39">
        <v>1618</v>
      </c>
      <c r="K58" s="39">
        <v>37555</v>
      </c>
      <c r="L58" s="39"/>
      <c r="M58" s="39"/>
      <c r="N58" s="39">
        <v>69171</v>
      </c>
      <c r="O58" s="39"/>
      <c r="P58" s="39">
        <v>30706</v>
      </c>
      <c r="Q58" s="39">
        <v>7500</v>
      </c>
      <c r="R58" s="39">
        <v>1225</v>
      </c>
      <c r="S58" s="39">
        <v>18999</v>
      </c>
      <c r="T58" s="39">
        <v>2618</v>
      </c>
      <c r="U58" s="39">
        <v>12679</v>
      </c>
      <c r="V58" s="39"/>
      <c r="W58" s="39"/>
      <c r="X58" s="39">
        <v>62913</v>
      </c>
      <c r="Y58" s="39">
        <v>91478</v>
      </c>
      <c r="Z58" s="39">
        <v>24575</v>
      </c>
      <c r="AA58" s="39"/>
      <c r="AB58" s="39">
        <v>31351</v>
      </c>
      <c r="AC58" s="39">
        <v>22348</v>
      </c>
      <c r="AD58" s="39">
        <v>3753</v>
      </c>
      <c r="AE58" s="39">
        <v>48124</v>
      </c>
      <c r="AF58" s="39">
        <v>11938</v>
      </c>
      <c r="AG58" s="39"/>
      <c r="AH58" s="39"/>
      <c r="AI58" s="39">
        <v>23055</v>
      </c>
      <c r="AJ58" s="39">
        <v>2678</v>
      </c>
      <c r="AK58" s="39"/>
      <c r="AL58" s="39">
        <v>1278</v>
      </c>
      <c r="AM58" s="39">
        <v>5640</v>
      </c>
      <c r="AN58" s="39"/>
      <c r="AO58" s="39">
        <v>1458062</v>
      </c>
      <c r="AP58" s="39">
        <v>364334</v>
      </c>
      <c r="AQ58" s="39">
        <v>22336</v>
      </c>
      <c r="AR58" s="39"/>
      <c r="AS58" s="39">
        <v>28175</v>
      </c>
      <c r="AT58" s="39"/>
      <c r="AU58" s="39">
        <v>11081</v>
      </c>
      <c r="AV58" s="39">
        <v>14594</v>
      </c>
      <c r="AW58" s="39">
        <v>167081</v>
      </c>
      <c r="AX58" s="39"/>
      <c r="AY58" s="39">
        <v>43285</v>
      </c>
      <c r="AZ58" s="39">
        <v>45794</v>
      </c>
      <c r="BA58" s="39">
        <v>59012</v>
      </c>
      <c r="BB58" s="39">
        <v>10049</v>
      </c>
      <c r="BC58" s="39"/>
      <c r="BD58" s="39">
        <v>27739</v>
      </c>
      <c r="BE58" s="39">
        <v>5961</v>
      </c>
      <c r="BF58" s="39">
        <v>76679</v>
      </c>
      <c r="BG58" s="39">
        <v>12970</v>
      </c>
      <c r="BH58" s="39"/>
      <c r="BI58" s="39">
        <v>62145</v>
      </c>
      <c r="BJ58" s="39">
        <v>11732</v>
      </c>
      <c r="BK58" s="39"/>
      <c r="BL58" s="39"/>
      <c r="BM58" s="39"/>
      <c r="BN58" s="39">
        <v>34051</v>
      </c>
      <c r="BO58" s="39">
        <v>4397</v>
      </c>
      <c r="BP58" s="39">
        <v>6168</v>
      </c>
      <c r="BQ58" s="39">
        <v>2946</v>
      </c>
      <c r="BR58" s="39"/>
      <c r="BS58" s="39">
        <v>57252</v>
      </c>
      <c r="BT58" s="39">
        <v>8405</v>
      </c>
      <c r="BU58" s="39">
        <v>792732</v>
      </c>
      <c r="BV58" s="39">
        <v>176725</v>
      </c>
      <c r="BW58" s="39">
        <v>15422</v>
      </c>
      <c r="BX58" s="39"/>
      <c r="BY58" s="39">
        <v>25753</v>
      </c>
      <c r="BZ58" s="39">
        <v>4243</v>
      </c>
      <c r="CA58" s="39"/>
      <c r="CB58" s="39">
        <v>24685</v>
      </c>
      <c r="CC58" s="39"/>
      <c r="CD58" s="39"/>
      <c r="CE58" s="39">
        <v>162024</v>
      </c>
      <c r="CF58" s="39">
        <v>113084</v>
      </c>
      <c r="CG58" s="6"/>
      <c r="CH58" s="6"/>
    </row>
    <row r="59" spans="2:87" x14ac:dyDescent="0.2">
      <c r="C59" t="s">
        <v>410</v>
      </c>
      <c r="F59" t="s">
        <v>395</v>
      </c>
      <c r="G59" s="39"/>
      <c r="H59" s="39">
        <v>1076538</v>
      </c>
      <c r="I59" s="39">
        <v>12332</v>
      </c>
      <c r="J59" s="39">
        <v>1619</v>
      </c>
      <c r="K59" s="39">
        <v>37321</v>
      </c>
      <c r="L59" s="39"/>
      <c r="M59" s="39"/>
      <c r="N59" s="39">
        <v>68879</v>
      </c>
      <c r="O59" s="39"/>
      <c r="P59" s="39">
        <v>30434</v>
      </c>
      <c r="Q59" s="39">
        <v>7459</v>
      </c>
      <c r="R59" s="39">
        <v>1224</v>
      </c>
      <c r="S59" s="39">
        <v>18701</v>
      </c>
      <c r="T59" s="39">
        <v>2575</v>
      </c>
      <c r="U59" s="39">
        <v>12429</v>
      </c>
      <c r="V59" s="39"/>
      <c r="W59" s="39"/>
      <c r="X59" s="39">
        <v>62443</v>
      </c>
      <c r="Y59" s="39">
        <v>91128</v>
      </c>
      <c r="Z59" s="39">
        <v>24390</v>
      </c>
      <c r="AA59" s="39"/>
      <c r="AB59" s="39">
        <v>31139</v>
      </c>
      <c r="AC59" s="39">
        <v>22211</v>
      </c>
      <c r="AD59" s="39">
        <v>3744</v>
      </c>
      <c r="AE59" s="39">
        <v>47962</v>
      </c>
      <c r="AF59" s="39">
        <v>11871</v>
      </c>
      <c r="AG59" s="39"/>
      <c r="AH59" s="39"/>
      <c r="AI59" s="39">
        <v>22908</v>
      </c>
      <c r="AJ59" s="39">
        <v>2720</v>
      </c>
      <c r="AK59" s="39"/>
      <c r="AL59" s="39">
        <v>1268</v>
      </c>
      <c r="AM59" s="39">
        <v>5627</v>
      </c>
      <c r="AN59" s="39"/>
      <c r="AO59" s="39">
        <v>1440430</v>
      </c>
      <c r="AP59" s="39">
        <v>358901</v>
      </c>
      <c r="AQ59" s="39">
        <v>20513</v>
      </c>
      <c r="AR59" s="39"/>
      <c r="AS59" s="39">
        <v>27992</v>
      </c>
      <c r="AT59" s="39"/>
      <c r="AU59" s="39">
        <v>10835</v>
      </c>
      <c r="AV59" s="39">
        <v>14351</v>
      </c>
      <c r="AW59" s="39">
        <v>166044</v>
      </c>
      <c r="AX59" s="39"/>
      <c r="AY59" s="39">
        <v>42634</v>
      </c>
      <c r="AZ59" s="39">
        <v>44795</v>
      </c>
      <c r="BA59" s="39">
        <v>58226</v>
      </c>
      <c r="BB59" s="39">
        <v>9816</v>
      </c>
      <c r="BC59" s="39"/>
      <c r="BD59" s="39">
        <v>27678</v>
      </c>
      <c r="BE59" s="39">
        <v>5941</v>
      </c>
      <c r="BF59" s="39">
        <v>75885</v>
      </c>
      <c r="BG59" s="39">
        <v>12846</v>
      </c>
      <c r="BH59" s="39"/>
      <c r="BI59" s="39">
        <v>60839</v>
      </c>
      <c r="BJ59" s="39">
        <v>11638</v>
      </c>
      <c r="BK59" s="39"/>
      <c r="BL59" s="39"/>
      <c r="BM59" s="39"/>
      <c r="BN59" s="39">
        <v>33938</v>
      </c>
      <c r="BO59" s="39">
        <v>4384</v>
      </c>
      <c r="BP59" s="39">
        <v>5980</v>
      </c>
      <c r="BQ59" s="39">
        <v>2915</v>
      </c>
      <c r="BR59" s="39"/>
      <c r="BS59" s="39">
        <v>57088</v>
      </c>
      <c r="BT59" s="39">
        <v>8189</v>
      </c>
      <c r="BU59" s="39">
        <v>790518</v>
      </c>
      <c r="BV59" s="39">
        <v>174153</v>
      </c>
      <c r="BW59" s="39">
        <v>14863</v>
      </c>
      <c r="BX59" s="39"/>
      <c r="BY59" s="39">
        <v>25063</v>
      </c>
      <c r="BZ59" s="39">
        <v>4053</v>
      </c>
      <c r="CA59" s="39"/>
      <c r="CB59" s="39">
        <v>24429</v>
      </c>
      <c r="CC59" s="39"/>
      <c r="CD59" s="39"/>
      <c r="CE59" s="39">
        <v>160489</v>
      </c>
      <c r="CF59" s="39">
        <v>111053</v>
      </c>
      <c r="CG59" s="6"/>
      <c r="CH59" s="6"/>
    </row>
    <row r="60" spans="2:87" x14ac:dyDescent="0.2">
      <c r="G60" s="39"/>
      <c r="H60" s="40">
        <f>LN(H58/H59)</f>
        <v>5.658631660461497E-3</v>
      </c>
      <c r="I60" s="40">
        <f t="shared" ref="I60:BT60" si="32">LN(I58/I59)</f>
        <v>7.7544815068970492E-3</v>
      </c>
      <c r="J60" s="40">
        <f t="shared" si="32"/>
        <v>-6.178560591981406E-4</v>
      </c>
      <c r="K60" s="40">
        <f t="shared" si="32"/>
        <v>6.2503542337892081E-3</v>
      </c>
      <c r="L60" s="40"/>
      <c r="M60" s="40"/>
      <c r="N60" s="40">
        <f t="shared" si="32"/>
        <v>4.2303576308206506E-3</v>
      </c>
      <c r="O60" s="40"/>
      <c r="P60" s="40">
        <f t="shared" si="32"/>
        <v>8.897670738784412E-3</v>
      </c>
      <c r="Q60" s="40">
        <f t="shared" si="32"/>
        <v>5.4816635692385065E-3</v>
      </c>
      <c r="R60" s="40">
        <f t="shared" si="32"/>
        <v>8.1665990655596524E-4</v>
      </c>
      <c r="S60" s="40">
        <f t="shared" si="32"/>
        <v>1.5809347835820046E-2</v>
      </c>
      <c r="T60" s="40">
        <f t="shared" si="32"/>
        <v>1.6561133372008808E-2</v>
      </c>
      <c r="U60" s="40">
        <f t="shared" si="32"/>
        <v>1.9914629782436442E-2</v>
      </c>
      <c r="V60" s="40"/>
      <c r="W60" s="40"/>
      <c r="X60" s="40">
        <f t="shared" si="32"/>
        <v>7.4986789997592467E-3</v>
      </c>
      <c r="Y60" s="40">
        <f t="shared" si="32"/>
        <v>3.8333946157470466E-3</v>
      </c>
      <c r="Z60" s="40">
        <f t="shared" si="32"/>
        <v>7.5564538054013423E-3</v>
      </c>
      <c r="AA60" s="40"/>
      <c r="AB60" s="40">
        <f t="shared" si="32"/>
        <v>6.7851116445121346E-3</v>
      </c>
      <c r="AC60" s="40">
        <f t="shared" si="32"/>
        <v>6.1491699405305088E-3</v>
      </c>
      <c r="AD60" s="40">
        <f t="shared" si="32"/>
        <v>2.4009615375382679E-3</v>
      </c>
      <c r="AE60" s="40">
        <f t="shared" si="32"/>
        <v>3.3719824635963106E-3</v>
      </c>
      <c r="AF60" s="40">
        <f t="shared" si="32"/>
        <v>5.6281386750612365E-3</v>
      </c>
      <c r="AG60" s="40"/>
      <c r="AH60" s="40"/>
      <c r="AI60" s="40">
        <f t="shared" si="32"/>
        <v>6.3964711270581105E-3</v>
      </c>
      <c r="AJ60" s="40">
        <f t="shared" si="32"/>
        <v>-1.5561633038925131E-2</v>
      </c>
      <c r="AK60" s="40"/>
      <c r="AL60" s="40">
        <f t="shared" si="32"/>
        <v>7.8554999403088327E-3</v>
      </c>
      <c r="AM60" s="40">
        <f t="shared" si="32"/>
        <v>2.3076250588254963E-3</v>
      </c>
      <c r="AN60" s="40"/>
      <c r="AO60" s="40">
        <f t="shared" si="32"/>
        <v>1.2166476564237349E-2</v>
      </c>
      <c r="AP60" s="40">
        <f t="shared" si="32"/>
        <v>1.5024444891795196E-2</v>
      </c>
      <c r="AQ60" s="40">
        <f t="shared" si="32"/>
        <v>8.5140895079962128E-2</v>
      </c>
      <c r="AR60" s="40"/>
      <c r="AS60" s="40">
        <f t="shared" si="32"/>
        <v>6.5163048604530132E-3</v>
      </c>
      <c r="AT60" s="40"/>
      <c r="AU60" s="40">
        <f t="shared" si="32"/>
        <v>2.2450294965866112E-2</v>
      </c>
      <c r="AV60" s="40">
        <f t="shared" si="32"/>
        <v>1.6790859154633533E-2</v>
      </c>
      <c r="AW60" s="40">
        <f t="shared" si="32"/>
        <v>6.2259112926271749E-3</v>
      </c>
      <c r="AX60" s="40"/>
      <c r="AY60" s="40">
        <f t="shared" si="32"/>
        <v>1.5154097656734384E-2</v>
      </c>
      <c r="AZ60" s="40">
        <f t="shared" si="32"/>
        <v>2.2056552121963707E-2</v>
      </c>
      <c r="BA60" s="40">
        <f t="shared" si="32"/>
        <v>1.3408822679287238E-2</v>
      </c>
      <c r="BB60" s="40">
        <f t="shared" si="32"/>
        <v>2.3459419658211432E-2</v>
      </c>
      <c r="BC60" s="40"/>
      <c r="BD60" s="40">
        <f t="shared" si="32"/>
        <v>2.2014914064889283E-3</v>
      </c>
      <c r="BE60" s="40">
        <f t="shared" si="32"/>
        <v>3.3607828641850539E-3</v>
      </c>
      <c r="BF60" s="40">
        <f t="shared" si="32"/>
        <v>1.0408840470172999E-2</v>
      </c>
      <c r="BG60" s="40">
        <f t="shared" si="32"/>
        <v>9.6065194927518038E-3</v>
      </c>
      <c r="BH60" s="40"/>
      <c r="BI60" s="40">
        <f t="shared" si="32"/>
        <v>2.1239333496362509E-2</v>
      </c>
      <c r="BJ60" s="40">
        <f t="shared" si="32"/>
        <v>8.0445448807263155E-3</v>
      </c>
      <c r="BK60" s="40"/>
      <c r="BL60" s="40"/>
      <c r="BM60" s="40"/>
      <c r="BN60" s="40">
        <f t="shared" si="32"/>
        <v>3.3240701892629722E-3</v>
      </c>
      <c r="BO60" s="40">
        <f t="shared" si="32"/>
        <v>2.9609405529587331E-3</v>
      </c>
      <c r="BP60" s="40">
        <f t="shared" si="32"/>
        <v>3.095406829848802E-2</v>
      </c>
      <c r="BQ60" s="40">
        <f t="shared" si="32"/>
        <v>1.0578498237982724E-2</v>
      </c>
      <c r="BR60" s="40"/>
      <c r="BS60" s="40">
        <f t="shared" si="32"/>
        <v>2.8686393644260541E-3</v>
      </c>
      <c r="BT60" s="40">
        <f t="shared" si="32"/>
        <v>2.6034976572527704E-2</v>
      </c>
      <c r="BU60" s="40">
        <f t="shared" ref="BU60:CF60" si="33">LN(BU58/BU59)</f>
        <v>2.79678060085957E-3</v>
      </c>
      <c r="BV60" s="40">
        <f t="shared" si="33"/>
        <v>1.4660628864528066E-2</v>
      </c>
      <c r="BW60" s="40">
        <f t="shared" si="33"/>
        <v>3.6920158244010952E-2</v>
      </c>
      <c r="BX60" s="40"/>
      <c r="BY60" s="40">
        <f t="shared" si="33"/>
        <v>2.7158470185475507E-2</v>
      </c>
      <c r="BZ60" s="40">
        <f t="shared" si="33"/>
        <v>4.5813218574016386E-2</v>
      </c>
      <c r="CA60" s="40"/>
      <c r="CB60" s="40">
        <f t="shared" si="33"/>
        <v>1.0424820557722177E-2</v>
      </c>
      <c r="CC60" s="40"/>
      <c r="CD60" s="40"/>
      <c r="CE60" s="40">
        <f t="shared" si="33"/>
        <v>9.5190680118406971E-3</v>
      </c>
      <c r="CF60" s="40">
        <f t="shared" si="33"/>
        <v>1.812334055318357E-2</v>
      </c>
      <c r="CG60" s="6"/>
      <c r="CH60" s="6"/>
    </row>
    <row r="61" spans="2:87" x14ac:dyDescent="0.2">
      <c r="C61" t="s">
        <v>90</v>
      </c>
      <c r="E61" s="2" t="s">
        <v>378</v>
      </c>
      <c r="F61" t="s">
        <v>411</v>
      </c>
      <c r="G61" s="39"/>
      <c r="H61" s="39">
        <v>26593222139.9939</v>
      </c>
      <c r="I61" s="39">
        <v>259205058.25999999</v>
      </c>
      <c r="J61" s="39">
        <v>29389495.199999999</v>
      </c>
      <c r="K61" s="39">
        <v>933904891</v>
      </c>
      <c r="L61" s="39"/>
      <c r="M61" s="39"/>
      <c r="N61" s="39">
        <v>1475693036</v>
      </c>
      <c r="O61" s="39"/>
      <c r="P61" s="39">
        <v>473671196.62</v>
      </c>
      <c r="Q61" s="39">
        <v>143399152.44</v>
      </c>
      <c r="R61" s="39">
        <v>22171237</v>
      </c>
      <c r="S61" s="39">
        <v>307114331.24000001</v>
      </c>
      <c r="T61" s="39">
        <v>29873676</v>
      </c>
      <c r="U61" s="39">
        <v>229429362.31</v>
      </c>
      <c r="V61" s="39"/>
      <c r="W61" s="39"/>
      <c r="X61" s="39">
        <v>1216684917</v>
      </c>
      <c r="Y61" s="39">
        <v>2079326273.51</v>
      </c>
      <c r="Z61" s="39">
        <v>622802695.65999997</v>
      </c>
      <c r="AA61" s="39"/>
      <c r="AB61" s="39">
        <v>538318913.91999996</v>
      </c>
      <c r="AC61" s="39">
        <v>600408654.86000001</v>
      </c>
      <c r="AD61" s="39">
        <v>69548121.870000005</v>
      </c>
      <c r="AE61" s="39">
        <v>832850456.66999996</v>
      </c>
      <c r="AF61" s="39">
        <v>250477958.25</v>
      </c>
      <c r="AG61" s="39"/>
      <c r="AH61" s="39"/>
      <c r="AI61" s="39">
        <v>490257699</v>
      </c>
      <c r="AJ61" s="39">
        <v>74071635.840000004</v>
      </c>
      <c r="AK61" s="39"/>
      <c r="AL61" s="39">
        <v>19121513</v>
      </c>
      <c r="AM61" s="39">
        <v>136699534.22999999</v>
      </c>
      <c r="AN61" s="39"/>
      <c r="AO61" s="39">
        <v>37510274764.791</v>
      </c>
      <c r="AP61" s="39">
        <v>7227010710.3999996</v>
      </c>
      <c r="AQ61" s="39">
        <v>284511952.69999999</v>
      </c>
      <c r="AR61" s="39"/>
      <c r="AS61" s="39">
        <v>670533564.44000006</v>
      </c>
      <c r="AT61" s="39"/>
      <c r="AU61" s="39">
        <v>233891267.38</v>
      </c>
      <c r="AV61" s="39">
        <v>295650254.85000002</v>
      </c>
      <c r="AW61" s="39">
        <v>3141190451.5500002</v>
      </c>
      <c r="AX61" s="39"/>
      <c r="AY61" s="39">
        <v>942618501</v>
      </c>
      <c r="AZ61" s="39">
        <v>814341250.85000002</v>
      </c>
      <c r="BA61" s="39">
        <v>1240642700.4200001</v>
      </c>
      <c r="BB61" s="39">
        <v>262165091.56</v>
      </c>
      <c r="BC61" s="39"/>
      <c r="BD61" s="39">
        <v>535447145.63999999</v>
      </c>
      <c r="BE61" s="39">
        <v>112647367.72</v>
      </c>
      <c r="BF61" s="39">
        <v>1634061181.3900001</v>
      </c>
      <c r="BG61" s="39">
        <v>261042801.73800001</v>
      </c>
      <c r="BH61" s="39"/>
      <c r="BI61" s="39">
        <v>1063604780.79</v>
      </c>
      <c r="BJ61" s="39">
        <v>178765390</v>
      </c>
      <c r="BK61" s="39"/>
      <c r="BL61" s="39"/>
      <c r="BM61" s="39"/>
      <c r="BN61" s="39">
        <v>600605520.54999995</v>
      </c>
      <c r="BO61" s="39">
        <v>84600757</v>
      </c>
      <c r="BP61" s="39">
        <v>100610016.89</v>
      </c>
      <c r="BQ61" s="39">
        <v>79693745.219999999</v>
      </c>
      <c r="BR61" s="39"/>
      <c r="BS61" s="39">
        <v>935081541.07000005</v>
      </c>
      <c r="BT61" s="39">
        <v>178841860</v>
      </c>
      <c r="BU61" s="39">
        <v>23214950029.394699</v>
      </c>
      <c r="BV61" s="39">
        <v>3536772944</v>
      </c>
      <c r="BW61" s="39">
        <v>143616155</v>
      </c>
      <c r="BX61" s="39"/>
      <c r="BY61" s="39">
        <v>368103150</v>
      </c>
      <c r="BZ61" s="39">
        <v>112706270.20999999</v>
      </c>
      <c r="CA61" s="39"/>
      <c r="CB61" s="39">
        <v>435760353.69999999</v>
      </c>
      <c r="CC61" s="39"/>
      <c r="CD61" s="39"/>
      <c r="CE61" s="39">
        <v>3234983176.4713402</v>
      </c>
      <c r="CF61" s="39">
        <v>2800991463.6999998</v>
      </c>
      <c r="CG61" s="24"/>
      <c r="CH61" s="24"/>
    </row>
    <row r="62" spans="2:87" x14ac:dyDescent="0.2">
      <c r="C62" t="s">
        <v>412</v>
      </c>
      <c r="F62" t="s">
        <v>395</v>
      </c>
      <c r="G62" s="39"/>
      <c r="H62" s="39">
        <v>26838884009</v>
      </c>
      <c r="I62" s="39">
        <v>255694605.13</v>
      </c>
      <c r="J62" s="39">
        <v>29586414.649999999</v>
      </c>
      <c r="K62" s="39">
        <v>958263631</v>
      </c>
      <c r="L62" s="39"/>
      <c r="M62" s="39"/>
      <c r="N62" s="39">
        <v>1523001350</v>
      </c>
      <c r="O62" s="39"/>
      <c r="P62" s="39">
        <v>479765521.31999999</v>
      </c>
      <c r="Q62" s="39">
        <v>145762372.83000001</v>
      </c>
      <c r="R62" s="39">
        <v>23149670</v>
      </c>
      <c r="S62" s="39">
        <v>312403334.14999998</v>
      </c>
      <c r="T62" s="39">
        <v>30386998</v>
      </c>
      <c r="U62" s="39">
        <v>236201881.56</v>
      </c>
      <c r="V62" s="39"/>
      <c r="W62" s="39"/>
      <c r="X62" s="39">
        <v>1241635413.01</v>
      </c>
      <c r="Y62" s="39">
        <v>2111867772.0699999</v>
      </c>
      <c r="Z62" s="39">
        <v>634616160</v>
      </c>
      <c r="AA62" s="39"/>
      <c r="AB62" s="39">
        <v>551718279.20000005</v>
      </c>
      <c r="AC62" s="39">
        <v>611606380.99000001</v>
      </c>
      <c r="AD62" s="39">
        <v>72625000.819999993</v>
      </c>
      <c r="AE62" s="39">
        <v>845434936.58000004</v>
      </c>
      <c r="AF62" s="39">
        <v>257757138.5</v>
      </c>
      <c r="AG62" s="39"/>
      <c r="AH62" s="39"/>
      <c r="AI62" s="39">
        <v>498519342</v>
      </c>
      <c r="AJ62" s="39">
        <v>75311912</v>
      </c>
      <c r="AK62" s="39"/>
      <c r="AL62" s="39">
        <v>19982076</v>
      </c>
      <c r="AM62" s="39">
        <v>140288222.84</v>
      </c>
      <c r="AN62" s="39"/>
      <c r="AO62" s="39">
        <v>37352917583.019997</v>
      </c>
      <c r="AP62" s="39">
        <v>7195259722</v>
      </c>
      <c r="AQ62" s="39">
        <v>282181078.80000001</v>
      </c>
      <c r="AR62" s="39"/>
      <c r="AS62" s="39">
        <v>682239160.97000003</v>
      </c>
      <c r="AT62" s="39"/>
      <c r="AU62" s="39">
        <v>244751251.56</v>
      </c>
      <c r="AV62" s="39">
        <v>301812636.48000002</v>
      </c>
      <c r="AW62" s="39">
        <v>3170302876.02</v>
      </c>
      <c r="AX62" s="39"/>
      <c r="AY62" s="39">
        <v>951413564</v>
      </c>
      <c r="AZ62" s="39">
        <v>831369726</v>
      </c>
      <c r="BA62" s="39">
        <v>1234789719</v>
      </c>
      <c r="BB62" s="39">
        <v>210032240.94999999</v>
      </c>
      <c r="BC62" s="39"/>
      <c r="BD62" s="39">
        <v>547971952.99000001</v>
      </c>
      <c r="BE62" s="39">
        <v>114374592</v>
      </c>
      <c r="BF62" s="39">
        <v>1601362054.1600001</v>
      </c>
      <c r="BG62" s="39">
        <v>266766857.25</v>
      </c>
      <c r="BH62" s="39"/>
      <c r="BI62" s="39">
        <v>1077184584</v>
      </c>
      <c r="BJ62" s="39">
        <v>181597096</v>
      </c>
      <c r="BK62" s="39"/>
      <c r="BL62" s="39"/>
      <c r="BM62" s="39"/>
      <c r="BN62" s="39">
        <v>611477975.40999997</v>
      </c>
      <c r="BO62" s="39">
        <v>85463936</v>
      </c>
      <c r="BP62" s="39">
        <v>101903178</v>
      </c>
      <c r="BQ62" s="39">
        <v>83438445.930000007</v>
      </c>
      <c r="BR62" s="39"/>
      <c r="BS62" s="39">
        <v>963264477.01999998</v>
      </c>
      <c r="BT62" s="39">
        <v>181457123.08000001</v>
      </c>
      <c r="BU62" s="39">
        <v>23480523117.110001</v>
      </c>
      <c r="BV62" s="39">
        <v>3557114201</v>
      </c>
      <c r="BW62" s="39">
        <v>144890599</v>
      </c>
      <c r="BX62" s="39"/>
      <c r="BY62" s="39">
        <v>374393811</v>
      </c>
      <c r="BZ62" s="39">
        <v>105030649.42</v>
      </c>
      <c r="CA62" s="39"/>
      <c r="CB62" s="39">
        <v>442566800</v>
      </c>
      <c r="CC62" s="39"/>
      <c r="CD62" s="39"/>
      <c r="CE62" s="39">
        <v>3283082795.7399998</v>
      </c>
      <c r="CF62" s="39">
        <v>2786312238.7399998</v>
      </c>
      <c r="CG62" s="24"/>
      <c r="CH62" s="24"/>
      <c r="CI62" s="24"/>
    </row>
    <row r="63" spans="2:87" x14ac:dyDescent="0.2">
      <c r="G63" s="39"/>
      <c r="H63" s="40">
        <f>LN(H61/H62)</f>
        <v>-9.1953552908638561E-3</v>
      </c>
      <c r="I63" s="40">
        <f t="shared" ref="I63:BT63" si="34">LN(I61/I62)</f>
        <v>1.3635695540782816E-2</v>
      </c>
      <c r="J63" s="40">
        <f t="shared" si="34"/>
        <v>-6.6779870733865094E-3</v>
      </c>
      <c r="K63" s="40">
        <f t="shared" si="34"/>
        <v>-2.5748325769226237E-2</v>
      </c>
      <c r="L63" s="40"/>
      <c r="M63" s="40"/>
      <c r="N63" s="40">
        <f t="shared" si="34"/>
        <v>-3.1555225961256206E-2</v>
      </c>
      <c r="O63" s="40"/>
      <c r="P63" s="40">
        <f t="shared" si="34"/>
        <v>-1.2784084326002122E-2</v>
      </c>
      <c r="Q63" s="40">
        <f t="shared" si="34"/>
        <v>-1.6345694711651728E-2</v>
      </c>
      <c r="R63" s="40">
        <f t="shared" si="34"/>
        <v>-4.3184707378471847E-2</v>
      </c>
      <c r="S63" s="40">
        <f t="shared" si="34"/>
        <v>-1.70749978831563E-2</v>
      </c>
      <c r="T63" s="40">
        <f t="shared" si="34"/>
        <v>-1.7037128277176555E-2</v>
      </c>
      <c r="U63" s="40">
        <f t="shared" si="34"/>
        <v>-2.9091677067804057E-2</v>
      </c>
      <c r="V63" s="40"/>
      <c r="W63" s="40"/>
      <c r="X63" s="40">
        <f t="shared" si="34"/>
        <v>-2.0299513028663597E-2</v>
      </c>
      <c r="Y63" s="40">
        <f t="shared" si="34"/>
        <v>-1.5528821684967173E-2</v>
      </c>
      <c r="Z63" s="40">
        <f t="shared" si="34"/>
        <v>-1.8790575442562803E-2</v>
      </c>
      <c r="AA63" s="40"/>
      <c r="AB63" s="40">
        <f t="shared" si="34"/>
        <v>-2.458639088707364E-2</v>
      </c>
      <c r="AC63" s="40">
        <f t="shared" si="34"/>
        <v>-1.8478392461890439E-2</v>
      </c>
      <c r="AD63" s="40">
        <f t="shared" si="34"/>
        <v>-4.3290312483996854E-2</v>
      </c>
      <c r="AE63" s="40">
        <f t="shared" si="34"/>
        <v>-1.4997110536541992E-2</v>
      </c>
      <c r="AF63" s="40">
        <f t="shared" si="34"/>
        <v>-2.864689231935804E-2</v>
      </c>
      <c r="AG63" s="40"/>
      <c r="AH63" s="40"/>
      <c r="AI63" s="40">
        <f t="shared" si="34"/>
        <v>-1.6711219864700637E-2</v>
      </c>
      <c r="AJ63" s="40">
        <f t="shared" si="34"/>
        <v>-1.6605639349611401E-2</v>
      </c>
      <c r="AK63" s="40"/>
      <c r="AL63" s="40">
        <f t="shared" si="34"/>
        <v>-4.4021635435011842E-2</v>
      </c>
      <c r="AM63" s="40">
        <f t="shared" si="34"/>
        <v>-2.5913704408840443E-2</v>
      </c>
      <c r="AN63" s="40"/>
      <c r="AO63" s="40">
        <f t="shared" si="34"/>
        <v>4.2038659741077608E-3</v>
      </c>
      <c r="AP63" s="40">
        <f t="shared" si="34"/>
        <v>4.4030570422236423E-3</v>
      </c>
      <c r="AQ63" s="40">
        <f t="shared" si="34"/>
        <v>8.2262774197891346E-3</v>
      </c>
      <c r="AR63" s="40"/>
      <c r="AS63" s="40">
        <f t="shared" si="34"/>
        <v>-1.730651198952024E-2</v>
      </c>
      <c r="AT63" s="40"/>
      <c r="AU63" s="40">
        <f t="shared" si="34"/>
        <v>-4.5386056974474044E-2</v>
      </c>
      <c r="AV63" s="40">
        <f t="shared" si="34"/>
        <v>-2.0629231569489627E-2</v>
      </c>
      <c r="AW63" s="40">
        <f t="shared" si="34"/>
        <v>-9.2252750429043916E-3</v>
      </c>
      <c r="AX63" s="40"/>
      <c r="AY63" s="40">
        <f t="shared" si="34"/>
        <v>-9.2871988584165392E-3</v>
      </c>
      <c r="AZ63" s="40">
        <f t="shared" si="34"/>
        <v>-2.0695107636881978E-2</v>
      </c>
      <c r="BA63" s="40">
        <f t="shared" si="34"/>
        <v>4.7288645661966878E-3</v>
      </c>
      <c r="BB63" s="40">
        <f t="shared" si="34"/>
        <v>0.22171337851004025</v>
      </c>
      <c r="BC63" s="40"/>
      <c r="BD63" s="40">
        <f t="shared" si="34"/>
        <v>-2.3121920898894692E-2</v>
      </c>
      <c r="BE63" s="40">
        <f t="shared" si="34"/>
        <v>-1.5216656659557669E-2</v>
      </c>
      <c r="BF63" s="40">
        <f t="shared" si="34"/>
        <v>2.0213887488843577E-2</v>
      </c>
      <c r="BG63" s="40">
        <f t="shared" si="34"/>
        <v>-2.1690697913310259E-2</v>
      </c>
      <c r="BH63" s="40"/>
      <c r="BI63" s="40">
        <f t="shared" si="34"/>
        <v>-1.2686895385648199E-2</v>
      </c>
      <c r="BJ63" s="40">
        <f t="shared" si="34"/>
        <v>-1.571619907990186E-2</v>
      </c>
      <c r="BK63" s="40"/>
      <c r="BL63" s="40"/>
      <c r="BM63" s="40"/>
      <c r="BN63" s="40">
        <f t="shared" si="34"/>
        <v>-1.7940589928589545E-2</v>
      </c>
      <c r="BO63" s="40">
        <f t="shared" si="34"/>
        <v>-1.0151271227299209E-2</v>
      </c>
      <c r="BP63" s="40">
        <f t="shared" si="34"/>
        <v>-1.2771303001124482E-2</v>
      </c>
      <c r="BQ63" s="40">
        <f t="shared" si="34"/>
        <v>-4.5918081848965828E-2</v>
      </c>
      <c r="BR63" s="40"/>
      <c r="BS63" s="40">
        <f t="shared" si="34"/>
        <v>-2.9694277555210025E-2</v>
      </c>
      <c r="BT63" s="40">
        <f t="shared" si="34"/>
        <v>-1.4517437653286834E-2</v>
      </c>
      <c r="BU63" s="40">
        <f t="shared" ref="BU63:CF63" si="35">LN(BU61/BU62)</f>
        <v>-1.1374805019466297E-2</v>
      </c>
      <c r="BV63" s="40">
        <f t="shared" si="35"/>
        <v>-5.7348847914625613E-3</v>
      </c>
      <c r="BW63" s="40">
        <f t="shared" si="35"/>
        <v>-8.8348177083620773E-3</v>
      </c>
      <c r="BX63" s="40"/>
      <c r="BY63" s="40">
        <f t="shared" si="35"/>
        <v>-1.6945016212516335E-2</v>
      </c>
      <c r="BZ63" s="40">
        <f t="shared" si="35"/>
        <v>7.0532848987803029E-2</v>
      </c>
      <c r="CA63" s="40"/>
      <c r="CB63" s="40">
        <f t="shared" si="35"/>
        <v>-1.5498968746158208E-2</v>
      </c>
      <c r="CC63" s="40"/>
      <c r="CD63" s="40"/>
      <c r="CE63" s="40">
        <f t="shared" si="35"/>
        <v>-1.4759130271653624E-2</v>
      </c>
      <c r="CF63" s="40">
        <f t="shared" si="35"/>
        <v>5.2545053986639912E-3</v>
      </c>
      <c r="CG63" s="24"/>
      <c r="CH63" s="24"/>
      <c r="CI63" s="24"/>
    </row>
    <row r="64" spans="2:87" x14ac:dyDescent="0.2">
      <c r="C64" t="s">
        <v>91</v>
      </c>
      <c r="E64" s="2" t="s">
        <v>378</v>
      </c>
      <c r="F64" t="s">
        <v>413</v>
      </c>
      <c r="G64" s="39"/>
      <c r="H64" s="39">
        <v>5256976</v>
      </c>
      <c r="I64" s="39">
        <v>47551</v>
      </c>
      <c r="J64" s="39">
        <v>5943</v>
      </c>
      <c r="K64" s="39">
        <v>161749</v>
      </c>
      <c r="L64" s="39"/>
      <c r="M64" s="39"/>
      <c r="N64" s="39">
        <v>337024</v>
      </c>
      <c r="O64" s="39"/>
      <c r="P64" s="39">
        <v>100483</v>
      </c>
      <c r="Q64" s="39">
        <v>28010</v>
      </c>
      <c r="R64" s="39">
        <v>5772</v>
      </c>
      <c r="S64" s="39">
        <v>59417</v>
      </c>
      <c r="T64" s="39">
        <v>7643</v>
      </c>
      <c r="U64" s="39">
        <v>57724</v>
      </c>
      <c r="V64" s="39"/>
      <c r="W64" s="39"/>
      <c r="X64" s="39">
        <v>248285</v>
      </c>
      <c r="Y64" s="39">
        <v>446400</v>
      </c>
      <c r="Z64" s="39">
        <v>103806</v>
      </c>
      <c r="AA64" s="39"/>
      <c r="AB64" s="39">
        <v>120561</v>
      </c>
      <c r="AC64" s="39">
        <v>110318</v>
      </c>
      <c r="AD64" s="39">
        <v>14643</v>
      </c>
      <c r="AE64" s="39">
        <v>160661</v>
      </c>
      <c r="AF64" s="39">
        <v>69436</v>
      </c>
      <c r="AG64" s="39"/>
      <c r="AH64" s="39"/>
      <c r="AI64" s="39">
        <v>105622</v>
      </c>
      <c r="AJ64" s="39">
        <v>15198</v>
      </c>
      <c r="AK64" s="39"/>
      <c r="AL64" s="39">
        <v>5107</v>
      </c>
      <c r="AM64" s="39">
        <v>29094</v>
      </c>
      <c r="AN64" s="39"/>
      <c r="AO64" s="39">
        <v>6832143</v>
      </c>
      <c r="AP64" s="39">
        <v>1438526</v>
      </c>
      <c r="AQ64" s="39">
        <v>64660</v>
      </c>
      <c r="AR64" s="39"/>
      <c r="AS64" s="39">
        <v>120953</v>
      </c>
      <c r="AT64" s="39"/>
      <c r="AU64" s="39">
        <v>41419</v>
      </c>
      <c r="AV64" s="39">
        <v>51429</v>
      </c>
      <c r="AW64" s="39">
        <v>656632</v>
      </c>
      <c r="AX64" s="39"/>
      <c r="AY64" s="39">
        <v>186235</v>
      </c>
      <c r="AZ64" s="39">
        <v>178021</v>
      </c>
      <c r="BA64" s="39">
        <v>251889</v>
      </c>
      <c r="BB64" s="39">
        <v>51656</v>
      </c>
      <c r="BC64" s="39"/>
      <c r="BD64" s="39">
        <v>108835</v>
      </c>
      <c r="BE64" s="39">
        <v>22059</v>
      </c>
      <c r="BF64" s="39">
        <v>375072</v>
      </c>
      <c r="BG64" s="39">
        <v>49960</v>
      </c>
      <c r="BH64" s="39"/>
      <c r="BI64" s="39">
        <v>236259</v>
      </c>
      <c r="BJ64" s="39">
        <v>40784</v>
      </c>
      <c r="BK64" s="39"/>
      <c r="BL64" s="39"/>
      <c r="BM64" s="39"/>
      <c r="BN64" s="39">
        <v>114408</v>
      </c>
      <c r="BO64" s="39">
        <v>15075</v>
      </c>
      <c r="BP64" s="39">
        <v>20078</v>
      </c>
      <c r="BQ64" s="39">
        <v>21249</v>
      </c>
      <c r="BR64" s="39"/>
      <c r="BS64" s="39">
        <v>166084</v>
      </c>
      <c r="BT64" s="39">
        <v>37350</v>
      </c>
      <c r="BU64" s="39">
        <v>4352110</v>
      </c>
      <c r="BV64" s="39">
        <v>696474</v>
      </c>
      <c r="BW64" s="39">
        <v>34057</v>
      </c>
      <c r="BX64" s="39"/>
      <c r="BY64" s="39">
        <v>80265</v>
      </c>
      <c r="BZ64" s="39">
        <v>19206</v>
      </c>
      <c r="CA64" s="39"/>
      <c r="CB64" s="39">
        <v>78799</v>
      </c>
      <c r="CC64" s="39"/>
      <c r="CD64" s="39"/>
      <c r="CE64" s="39">
        <v>650546</v>
      </c>
      <c r="CF64" s="39">
        <v>534195</v>
      </c>
      <c r="CG64" s="6"/>
      <c r="CH64" s="6"/>
    </row>
    <row r="65" spans="2:87" x14ac:dyDescent="0.2">
      <c r="C65" t="s">
        <v>414</v>
      </c>
      <c r="F65" t="s">
        <v>395</v>
      </c>
      <c r="G65" s="39"/>
      <c r="H65" s="39">
        <v>5406754</v>
      </c>
      <c r="I65" s="39">
        <v>50393</v>
      </c>
      <c r="J65" s="39">
        <v>6400</v>
      </c>
      <c r="K65" s="39">
        <v>170238</v>
      </c>
      <c r="L65" s="39"/>
      <c r="M65" s="39"/>
      <c r="N65" s="39">
        <v>318420</v>
      </c>
      <c r="O65" s="39"/>
      <c r="P65" s="39">
        <v>98750</v>
      </c>
      <c r="Q65" s="39">
        <v>28168</v>
      </c>
      <c r="R65" s="39">
        <v>5772</v>
      </c>
      <c r="S65" s="39">
        <v>56623</v>
      </c>
      <c r="T65" s="39">
        <v>7112</v>
      </c>
      <c r="U65" s="39">
        <v>64385</v>
      </c>
      <c r="V65" s="39"/>
      <c r="W65" s="39"/>
      <c r="X65" s="39">
        <v>248595</v>
      </c>
      <c r="Y65" s="39">
        <v>464900</v>
      </c>
      <c r="Z65" s="39">
        <v>110240</v>
      </c>
      <c r="AA65" s="39"/>
      <c r="AB65" s="39">
        <v>122714</v>
      </c>
      <c r="AC65" s="39">
        <v>107738</v>
      </c>
      <c r="AD65" s="39">
        <v>15248</v>
      </c>
      <c r="AE65" s="39">
        <v>163773</v>
      </c>
      <c r="AF65" s="39">
        <v>56065</v>
      </c>
      <c r="AG65" s="39"/>
      <c r="AH65" s="39"/>
      <c r="AI65" s="39">
        <v>106610</v>
      </c>
      <c r="AJ65" s="39">
        <v>15372</v>
      </c>
      <c r="AK65" s="39"/>
      <c r="AL65" s="39">
        <v>5092</v>
      </c>
      <c r="AM65" s="39">
        <v>30865</v>
      </c>
      <c r="AN65" s="39"/>
      <c r="AO65" s="39">
        <v>6821370</v>
      </c>
      <c r="AP65" s="39">
        <v>1279664</v>
      </c>
      <c r="AQ65" s="39">
        <v>63546</v>
      </c>
      <c r="AR65" s="39"/>
      <c r="AS65" s="39">
        <v>118722</v>
      </c>
      <c r="AT65" s="39"/>
      <c r="AU65" s="39">
        <v>43906</v>
      </c>
      <c r="AV65" s="39">
        <v>51997</v>
      </c>
      <c r="AW65" s="39">
        <v>659979</v>
      </c>
      <c r="AX65" s="39"/>
      <c r="AY65" s="39">
        <v>189339</v>
      </c>
      <c r="AZ65" s="39">
        <v>173351</v>
      </c>
      <c r="BA65" s="39">
        <v>250247</v>
      </c>
      <c r="BB65" s="39">
        <v>45600</v>
      </c>
      <c r="BC65" s="39"/>
      <c r="BD65" s="39">
        <v>112810</v>
      </c>
      <c r="BE65" s="39">
        <v>23217</v>
      </c>
      <c r="BF65" s="39">
        <v>370408</v>
      </c>
      <c r="BG65" s="39">
        <v>49506</v>
      </c>
      <c r="BH65" s="39"/>
      <c r="BI65" s="39">
        <v>226815</v>
      </c>
      <c r="BJ65" s="39">
        <v>37022</v>
      </c>
      <c r="BK65" s="39"/>
      <c r="BL65" s="39"/>
      <c r="BM65" s="39"/>
      <c r="BN65" s="39">
        <v>118975</v>
      </c>
      <c r="BO65" s="39">
        <v>14755</v>
      </c>
      <c r="BP65" s="39">
        <v>20489</v>
      </c>
      <c r="BQ65" s="39">
        <v>20283</v>
      </c>
      <c r="BR65" s="39"/>
      <c r="BS65" s="39">
        <v>171697</v>
      </c>
      <c r="BT65" s="39">
        <v>37761</v>
      </c>
      <c r="BU65" s="39">
        <v>4276455</v>
      </c>
      <c r="BV65" s="39">
        <v>700859</v>
      </c>
      <c r="BW65" s="39">
        <v>36740</v>
      </c>
      <c r="BX65" s="39"/>
      <c r="BY65" s="39">
        <v>76731</v>
      </c>
      <c r="BZ65" s="39">
        <v>17965</v>
      </c>
      <c r="CA65" s="39"/>
      <c r="CB65" s="39">
        <v>77910</v>
      </c>
      <c r="CC65" s="39"/>
      <c r="CD65" s="39"/>
      <c r="CE65" s="39">
        <v>645698</v>
      </c>
      <c r="CF65" s="39">
        <v>518646</v>
      </c>
      <c r="CG65" s="6"/>
      <c r="CH65" s="6"/>
      <c r="CI65" s="6"/>
    </row>
    <row r="66" spans="2:87" x14ac:dyDescent="0.2">
      <c r="G66" s="39"/>
      <c r="H66" s="40">
        <f>LN(H64/H65)</f>
        <v>-2.8092956300917411E-2</v>
      </c>
      <c r="I66" s="40">
        <f t="shared" ref="I66:BT66" si="36">LN(I64/I65)</f>
        <v>-5.804945727800092E-2</v>
      </c>
      <c r="J66" s="40">
        <f t="shared" si="36"/>
        <v>-7.4083933981102607E-2</v>
      </c>
      <c r="K66" s="40">
        <f t="shared" si="36"/>
        <v>-5.1151706982286591E-2</v>
      </c>
      <c r="L66" s="40"/>
      <c r="M66" s="40"/>
      <c r="N66" s="40">
        <f t="shared" si="36"/>
        <v>5.6782878365930961E-2</v>
      </c>
      <c r="O66" s="40"/>
      <c r="P66" s="40">
        <f t="shared" si="36"/>
        <v>1.7397155180853306E-2</v>
      </c>
      <c r="Q66" s="40">
        <f t="shared" si="36"/>
        <v>-5.6249925807342754E-3</v>
      </c>
      <c r="R66" s="40">
        <f t="shared" si="36"/>
        <v>0</v>
      </c>
      <c r="S66" s="40">
        <f t="shared" si="36"/>
        <v>4.8165117617606917E-2</v>
      </c>
      <c r="T66" s="40">
        <f t="shared" si="36"/>
        <v>7.2006698049143489E-2</v>
      </c>
      <c r="U66" s="40">
        <f t="shared" si="36"/>
        <v>-0.10920765515191581</v>
      </c>
      <c r="V66" s="40"/>
      <c r="W66" s="40"/>
      <c r="X66" s="40">
        <f t="shared" si="36"/>
        <v>-1.2477863476965682E-3</v>
      </c>
      <c r="Y66" s="40">
        <f t="shared" si="36"/>
        <v>-4.0606917629437918E-2</v>
      </c>
      <c r="Z66" s="40">
        <f t="shared" si="36"/>
        <v>-6.0136034735908124E-2</v>
      </c>
      <c r="AA66" s="40"/>
      <c r="AB66" s="40">
        <f t="shared" si="36"/>
        <v>-1.7700595728601085E-2</v>
      </c>
      <c r="AC66" s="40">
        <f t="shared" si="36"/>
        <v>2.3664750369302927E-2</v>
      </c>
      <c r="AD66" s="40">
        <f t="shared" si="36"/>
        <v>-4.0485941338726211E-2</v>
      </c>
      <c r="AE66" s="40">
        <f t="shared" si="36"/>
        <v>-1.9184767616368788E-2</v>
      </c>
      <c r="AF66" s="40">
        <f t="shared" si="36"/>
        <v>0.21389373309345863</v>
      </c>
      <c r="AG66" s="40"/>
      <c r="AH66" s="40"/>
      <c r="AI66" s="40">
        <f t="shared" si="36"/>
        <v>-9.3106330552646249E-3</v>
      </c>
      <c r="AJ66" s="40">
        <f t="shared" si="36"/>
        <v>-1.1383832455004347E-2</v>
      </c>
      <c r="AK66" s="40"/>
      <c r="AL66" s="40">
        <f t="shared" si="36"/>
        <v>2.9414669703468122E-3</v>
      </c>
      <c r="AM66" s="40">
        <f t="shared" si="36"/>
        <v>-5.9090888494589044E-2</v>
      </c>
      <c r="AN66" s="40"/>
      <c r="AO66" s="40">
        <f t="shared" si="36"/>
        <v>1.5780557334409738E-3</v>
      </c>
      <c r="AP66" s="40">
        <f t="shared" si="36"/>
        <v>0.11702143475679334</v>
      </c>
      <c r="AQ66" s="40">
        <f t="shared" si="36"/>
        <v>1.7378719207699785E-2</v>
      </c>
      <c r="AR66" s="40"/>
      <c r="AS66" s="40">
        <f t="shared" si="36"/>
        <v>1.8617414747940063E-2</v>
      </c>
      <c r="AT66" s="40"/>
      <c r="AU66" s="40">
        <f t="shared" si="36"/>
        <v>-5.831127225186071E-2</v>
      </c>
      <c r="AV66" s="40">
        <f t="shared" si="36"/>
        <v>-1.0983808916016195E-2</v>
      </c>
      <c r="AW66" s="40">
        <f t="shared" si="36"/>
        <v>-5.0842765402323437E-3</v>
      </c>
      <c r="AX66" s="40"/>
      <c r="AY66" s="40">
        <f t="shared" si="36"/>
        <v>-1.6529742078979611E-2</v>
      </c>
      <c r="AZ66" s="40">
        <f t="shared" si="36"/>
        <v>2.6583080070891295E-2</v>
      </c>
      <c r="BA66" s="40">
        <f t="shared" si="36"/>
        <v>6.5400841713283619E-3</v>
      </c>
      <c r="BB66" s="40">
        <f t="shared" si="36"/>
        <v>0.12469863880382542</v>
      </c>
      <c r="BC66" s="40"/>
      <c r="BD66" s="40">
        <f t="shared" si="36"/>
        <v>-3.5872013750028527E-2</v>
      </c>
      <c r="BE66" s="40">
        <f t="shared" si="36"/>
        <v>-5.1164087074236836E-2</v>
      </c>
      <c r="BF66" s="40">
        <f t="shared" si="36"/>
        <v>1.2512906729846644E-2</v>
      </c>
      <c r="BG66" s="40">
        <f t="shared" si="36"/>
        <v>9.1288109071158766E-3</v>
      </c>
      <c r="BH66" s="40"/>
      <c r="BI66" s="40">
        <f t="shared" si="36"/>
        <v>4.0793953653600092E-2</v>
      </c>
      <c r="BJ66" s="40">
        <f t="shared" si="36"/>
        <v>9.677751709626628E-2</v>
      </c>
      <c r="BK66" s="40"/>
      <c r="BL66" s="40"/>
      <c r="BM66" s="40"/>
      <c r="BN66" s="40">
        <f t="shared" si="36"/>
        <v>-3.9142380436539878E-2</v>
      </c>
      <c r="BO66" s="40">
        <f t="shared" si="36"/>
        <v>2.1455734218346387E-2</v>
      </c>
      <c r="BP66" s="40">
        <f t="shared" si="36"/>
        <v>-2.0263468495727299E-2</v>
      </c>
      <c r="BQ66" s="40">
        <f t="shared" si="36"/>
        <v>4.6526738662944676E-2</v>
      </c>
      <c r="BR66" s="40"/>
      <c r="BS66" s="40">
        <f t="shared" si="36"/>
        <v>-3.3237610949407755E-2</v>
      </c>
      <c r="BT66" s="40">
        <f t="shared" si="36"/>
        <v>-1.0943912398651319E-2</v>
      </c>
      <c r="BU66" s="40">
        <f t="shared" ref="BU66:CF66" si="37">LN(BU64/BU65)</f>
        <v>1.7536389609814223E-2</v>
      </c>
      <c r="BV66" s="40">
        <f t="shared" si="37"/>
        <v>-6.2762625577308297E-3</v>
      </c>
      <c r="BW66" s="40">
        <f t="shared" si="37"/>
        <v>-7.5830488290768147E-2</v>
      </c>
      <c r="BX66" s="40"/>
      <c r="BY66" s="40">
        <f t="shared" si="37"/>
        <v>4.502786161462137E-2</v>
      </c>
      <c r="BZ66" s="40">
        <f t="shared" si="37"/>
        <v>6.679730965029898E-2</v>
      </c>
      <c r="CA66" s="40"/>
      <c r="CB66" s="40">
        <f t="shared" si="37"/>
        <v>1.1345992085213559E-2</v>
      </c>
      <c r="CC66" s="40"/>
      <c r="CD66" s="40"/>
      <c r="CE66" s="40">
        <f t="shared" si="37"/>
        <v>7.4801080731616062E-3</v>
      </c>
      <c r="CF66" s="40">
        <f t="shared" si="37"/>
        <v>2.9539371323707476E-2</v>
      </c>
      <c r="CG66" s="6"/>
      <c r="CH66" s="6"/>
      <c r="CI66" s="6"/>
    </row>
    <row r="67" spans="2:87" x14ac:dyDescent="0.2">
      <c r="C67" t="s">
        <v>415</v>
      </c>
      <c r="E67" s="2" t="s">
        <v>389</v>
      </c>
      <c r="F67" t="s">
        <v>395</v>
      </c>
      <c r="G67" s="39"/>
      <c r="H67" s="39">
        <v>6110911.2599999998</v>
      </c>
      <c r="I67" s="39">
        <v>50393</v>
      </c>
      <c r="J67" s="39">
        <v>8722</v>
      </c>
      <c r="K67" s="39">
        <v>219364</v>
      </c>
      <c r="L67" s="39"/>
      <c r="M67" s="39"/>
      <c r="N67" s="39">
        <v>379690</v>
      </c>
      <c r="O67" s="39"/>
      <c r="P67" s="39">
        <v>116948</v>
      </c>
      <c r="Q67" s="39">
        <v>39945</v>
      </c>
      <c r="R67" s="39">
        <v>8879</v>
      </c>
      <c r="S67" s="39">
        <v>70523</v>
      </c>
      <c r="T67" s="39">
        <v>7251</v>
      </c>
      <c r="U67" s="39">
        <v>65612</v>
      </c>
      <c r="V67" s="39"/>
      <c r="W67" s="39"/>
      <c r="X67" s="39">
        <v>314474</v>
      </c>
      <c r="Y67" s="39">
        <v>656700</v>
      </c>
      <c r="Z67" s="39">
        <v>136289</v>
      </c>
      <c r="AA67" s="39"/>
      <c r="AB67" s="39">
        <v>143420</v>
      </c>
      <c r="AC67" s="39">
        <v>116734</v>
      </c>
      <c r="AD67" s="39">
        <v>18859</v>
      </c>
      <c r="AE67" s="39">
        <v>206940</v>
      </c>
      <c r="AF67" s="39">
        <v>61540</v>
      </c>
      <c r="AG67" s="39"/>
      <c r="AH67" s="39"/>
      <c r="AI67" s="39">
        <v>214152</v>
      </c>
      <c r="AJ67" s="39">
        <v>22617</v>
      </c>
      <c r="AK67" s="39"/>
      <c r="AL67" s="39">
        <v>7653</v>
      </c>
      <c r="AM67" s="39">
        <v>40003</v>
      </c>
      <c r="AN67" s="39"/>
      <c r="AO67" s="39">
        <v>6821370</v>
      </c>
      <c r="AP67" s="39">
        <v>1518168</v>
      </c>
      <c r="AQ67" s="39">
        <v>66861</v>
      </c>
      <c r="AR67" s="39"/>
      <c r="AS67" s="39">
        <v>147462</v>
      </c>
      <c r="AT67" s="39"/>
      <c r="AU67" s="39">
        <v>50701</v>
      </c>
      <c r="AV67" s="39">
        <v>69984</v>
      </c>
      <c r="AW67" s="39">
        <v>719375</v>
      </c>
      <c r="AX67" s="39"/>
      <c r="AY67" s="39">
        <v>194762</v>
      </c>
      <c r="AZ67" s="39">
        <v>204588</v>
      </c>
      <c r="BA67" s="39">
        <v>269269</v>
      </c>
      <c r="BB67" s="39">
        <v>52067</v>
      </c>
      <c r="BC67" s="39"/>
      <c r="BD67" s="39">
        <v>138403</v>
      </c>
      <c r="BE67" s="39">
        <v>26895</v>
      </c>
      <c r="BF67" s="39">
        <v>380100</v>
      </c>
      <c r="BG67" s="39">
        <v>53650</v>
      </c>
      <c r="BH67" s="39"/>
      <c r="BI67" s="39">
        <v>244040</v>
      </c>
      <c r="BJ67" s="39">
        <v>47940</v>
      </c>
      <c r="BK67" s="39"/>
      <c r="BL67" s="39"/>
      <c r="BM67" s="39"/>
      <c r="BN67" s="39">
        <v>156336</v>
      </c>
      <c r="BO67" s="39">
        <v>19991</v>
      </c>
      <c r="BP67" s="39">
        <v>39622</v>
      </c>
      <c r="BQ67" s="39">
        <v>22753</v>
      </c>
      <c r="BR67" s="39"/>
      <c r="BS67" s="39">
        <v>221752</v>
      </c>
      <c r="BT67" s="39">
        <v>48436</v>
      </c>
      <c r="BU67" s="39">
        <v>5018278</v>
      </c>
      <c r="BV67" s="39">
        <v>750598</v>
      </c>
      <c r="BW67" s="39">
        <v>37410</v>
      </c>
      <c r="BX67" s="39"/>
      <c r="BY67" s="39">
        <v>104372</v>
      </c>
      <c r="BZ67" s="39">
        <v>18160</v>
      </c>
      <c r="CA67" s="39"/>
      <c r="CB67" s="39">
        <v>94390</v>
      </c>
      <c r="CC67" s="39"/>
      <c r="CD67" s="39"/>
      <c r="CE67" s="39">
        <v>681698</v>
      </c>
      <c r="CF67" s="39">
        <v>580026</v>
      </c>
    </row>
    <row r="68" spans="2:87" x14ac:dyDescent="0.2">
      <c r="C68" t="s">
        <v>416</v>
      </c>
      <c r="E68" s="2" t="s">
        <v>389</v>
      </c>
      <c r="F68" t="s">
        <v>29</v>
      </c>
      <c r="G68" s="39"/>
      <c r="H68" s="6">
        <f>MAX(H67,H64)</f>
        <v>6110911.2599999998</v>
      </c>
      <c r="I68" s="6">
        <f t="shared" ref="I68:BT68" si="38">MAX(I67,I64)</f>
        <v>50393</v>
      </c>
      <c r="J68" s="6">
        <f t="shared" si="38"/>
        <v>8722</v>
      </c>
      <c r="K68" s="6">
        <f t="shared" si="38"/>
        <v>219364</v>
      </c>
      <c r="L68" s="6"/>
      <c r="M68" s="6"/>
      <c r="N68" s="6">
        <f t="shared" si="38"/>
        <v>379690</v>
      </c>
      <c r="O68" s="6"/>
      <c r="P68" s="6">
        <f t="shared" si="38"/>
        <v>116948</v>
      </c>
      <c r="Q68" s="6">
        <f t="shared" si="38"/>
        <v>39945</v>
      </c>
      <c r="R68" s="6">
        <f t="shared" si="38"/>
        <v>8879</v>
      </c>
      <c r="S68" s="6">
        <f t="shared" si="38"/>
        <v>70523</v>
      </c>
      <c r="T68" s="6">
        <f t="shared" si="38"/>
        <v>7643</v>
      </c>
      <c r="U68" s="6">
        <f t="shared" si="38"/>
        <v>65612</v>
      </c>
      <c r="V68" s="6"/>
      <c r="W68" s="6"/>
      <c r="X68" s="6">
        <f t="shared" si="38"/>
        <v>314474</v>
      </c>
      <c r="Y68" s="6">
        <f t="shared" si="38"/>
        <v>656700</v>
      </c>
      <c r="Z68" s="6">
        <f t="shared" si="38"/>
        <v>136289</v>
      </c>
      <c r="AA68" s="6"/>
      <c r="AB68" s="6">
        <f t="shared" si="38"/>
        <v>143420</v>
      </c>
      <c r="AC68" s="6">
        <f t="shared" si="38"/>
        <v>116734</v>
      </c>
      <c r="AD68" s="6">
        <f t="shared" si="38"/>
        <v>18859</v>
      </c>
      <c r="AE68" s="6">
        <f t="shared" si="38"/>
        <v>206940</v>
      </c>
      <c r="AF68" s="6">
        <f t="shared" si="38"/>
        <v>69436</v>
      </c>
      <c r="AG68" s="6"/>
      <c r="AH68" s="6"/>
      <c r="AI68" s="6">
        <f t="shared" si="38"/>
        <v>214152</v>
      </c>
      <c r="AJ68" s="6">
        <f t="shared" si="38"/>
        <v>22617</v>
      </c>
      <c r="AK68" s="6"/>
      <c r="AL68" s="6">
        <f t="shared" si="38"/>
        <v>7653</v>
      </c>
      <c r="AM68" s="6">
        <f t="shared" si="38"/>
        <v>40003</v>
      </c>
      <c r="AN68" s="6"/>
      <c r="AO68" s="6">
        <f t="shared" si="38"/>
        <v>6832143</v>
      </c>
      <c r="AP68" s="6">
        <f t="shared" si="38"/>
        <v>1518168</v>
      </c>
      <c r="AQ68" s="6">
        <f t="shared" si="38"/>
        <v>66861</v>
      </c>
      <c r="AR68" s="6"/>
      <c r="AS68" s="6">
        <f t="shared" si="38"/>
        <v>147462</v>
      </c>
      <c r="AT68" s="6"/>
      <c r="AU68" s="6">
        <f t="shared" si="38"/>
        <v>50701</v>
      </c>
      <c r="AV68" s="6">
        <f t="shared" si="38"/>
        <v>69984</v>
      </c>
      <c r="AW68" s="6">
        <f t="shared" si="38"/>
        <v>719375</v>
      </c>
      <c r="AX68" s="6"/>
      <c r="AY68" s="6">
        <f t="shared" si="38"/>
        <v>194762</v>
      </c>
      <c r="AZ68" s="6">
        <f t="shared" si="38"/>
        <v>204588</v>
      </c>
      <c r="BA68" s="6">
        <f t="shared" si="38"/>
        <v>269269</v>
      </c>
      <c r="BB68" s="6">
        <f t="shared" si="38"/>
        <v>52067</v>
      </c>
      <c r="BC68" s="6"/>
      <c r="BD68" s="6">
        <f t="shared" si="38"/>
        <v>138403</v>
      </c>
      <c r="BE68" s="6">
        <f t="shared" si="38"/>
        <v>26895</v>
      </c>
      <c r="BF68" s="6">
        <f t="shared" si="38"/>
        <v>380100</v>
      </c>
      <c r="BG68" s="6">
        <f t="shared" si="38"/>
        <v>53650</v>
      </c>
      <c r="BH68" s="6"/>
      <c r="BI68" s="6">
        <f t="shared" si="38"/>
        <v>244040</v>
      </c>
      <c r="BJ68" s="6">
        <f t="shared" si="38"/>
        <v>47940</v>
      </c>
      <c r="BK68" s="6"/>
      <c r="BL68" s="6"/>
      <c r="BM68" s="6"/>
      <c r="BN68" s="6">
        <f t="shared" si="38"/>
        <v>156336</v>
      </c>
      <c r="BO68" s="6">
        <f t="shared" si="38"/>
        <v>19991</v>
      </c>
      <c r="BP68" s="6">
        <f t="shared" si="38"/>
        <v>39622</v>
      </c>
      <c r="BQ68" s="6">
        <f t="shared" si="38"/>
        <v>22753</v>
      </c>
      <c r="BR68" s="6"/>
      <c r="BS68" s="6">
        <f t="shared" si="38"/>
        <v>221752</v>
      </c>
      <c r="BT68" s="6">
        <f t="shared" si="38"/>
        <v>48436</v>
      </c>
      <c r="BU68" s="6">
        <f t="shared" ref="BU68:CF68" si="39">MAX(BU67,BU64)</f>
        <v>5018278</v>
      </c>
      <c r="BV68" s="6">
        <f t="shared" si="39"/>
        <v>750598</v>
      </c>
      <c r="BW68" s="6">
        <f t="shared" si="39"/>
        <v>37410</v>
      </c>
      <c r="BX68" s="6"/>
      <c r="BY68" s="6">
        <f t="shared" si="39"/>
        <v>104372</v>
      </c>
      <c r="BZ68" s="6">
        <f t="shared" si="39"/>
        <v>19206</v>
      </c>
      <c r="CA68" s="6"/>
      <c r="CB68" s="6">
        <f t="shared" si="39"/>
        <v>94390</v>
      </c>
      <c r="CC68" s="6"/>
      <c r="CD68" s="6"/>
      <c r="CE68" s="6">
        <f t="shared" si="39"/>
        <v>681698</v>
      </c>
      <c r="CF68" s="6">
        <f t="shared" si="39"/>
        <v>580026</v>
      </c>
      <c r="CG68" s="6"/>
      <c r="CH68" s="6"/>
    </row>
    <row r="69" spans="2:87" hidden="1" x14ac:dyDescent="0.2">
      <c r="F69" s="224" t="s">
        <v>417</v>
      </c>
      <c r="G69" s="20"/>
      <c r="H69" s="43" t="str">
        <f>IF(H68&gt;H67,"YES", "NO")</f>
        <v>NO</v>
      </c>
      <c r="I69" s="43" t="str">
        <f>IF(I68&gt;I67,"YES", "NO")</f>
        <v>NO</v>
      </c>
      <c r="J69" s="43" t="str">
        <f>IF(J68&gt;J67,"YES", "NO")</f>
        <v>NO</v>
      </c>
      <c r="K69" s="43" t="str">
        <f>IF(K68&gt;K67,"YES", "NO")</f>
        <v>NO</v>
      </c>
      <c r="L69" s="43"/>
      <c r="M69" s="43"/>
      <c r="N69" s="43" t="str">
        <f>IF(N68&gt;N67,"YES", "NO")</f>
        <v>NO</v>
      </c>
      <c r="O69" s="43"/>
      <c r="P69" s="43" t="str">
        <f t="shared" ref="P69:U69" si="40">IF(P68&gt;P67,"YES", "NO")</f>
        <v>NO</v>
      </c>
      <c r="Q69" s="43" t="str">
        <f t="shared" si="40"/>
        <v>NO</v>
      </c>
      <c r="R69" s="43" t="str">
        <f t="shared" si="40"/>
        <v>NO</v>
      </c>
      <c r="S69" s="43" t="str">
        <f t="shared" si="40"/>
        <v>NO</v>
      </c>
      <c r="T69" s="43" t="str">
        <f t="shared" si="40"/>
        <v>YES</v>
      </c>
      <c r="U69" s="43" t="str">
        <f t="shared" si="40"/>
        <v>NO</v>
      </c>
      <c r="V69" s="43"/>
      <c r="W69" s="43"/>
      <c r="X69" s="43" t="str">
        <f t="shared" ref="X69:AF69" si="41">IF(X68&gt;X67,"YES", "NO")</f>
        <v>NO</v>
      </c>
      <c r="Y69" s="43" t="str">
        <f t="shared" si="41"/>
        <v>NO</v>
      </c>
      <c r="Z69" s="43" t="str">
        <f t="shared" si="41"/>
        <v>NO</v>
      </c>
      <c r="AA69" s="43"/>
      <c r="AB69" s="43" t="str">
        <f t="shared" si="41"/>
        <v>NO</v>
      </c>
      <c r="AC69" s="43" t="str">
        <f t="shared" si="41"/>
        <v>NO</v>
      </c>
      <c r="AD69" s="43" t="str">
        <f t="shared" si="41"/>
        <v>NO</v>
      </c>
      <c r="AE69" s="43" t="str">
        <f t="shared" si="41"/>
        <v>NO</v>
      </c>
      <c r="AF69" s="43" t="str">
        <f t="shared" si="41"/>
        <v>YES</v>
      </c>
      <c r="AG69" s="43"/>
      <c r="AH69" s="43"/>
      <c r="AI69" s="43" t="str">
        <f>IF(AI68&gt;AI67,"YES", "NO")</f>
        <v>NO</v>
      </c>
      <c r="AJ69" s="43" t="str">
        <f>IF(AJ68&gt;AJ67,"YES", "NO")</f>
        <v>NO</v>
      </c>
      <c r="AK69" s="43"/>
      <c r="AL69" s="43" t="str">
        <f>IF(AL68&gt;AL67,"YES", "NO")</f>
        <v>NO</v>
      </c>
      <c r="AM69" s="43" t="str">
        <f>IF(AM68&gt;AM67,"YES", "NO")</f>
        <v>NO</v>
      </c>
      <c r="AN69" s="43"/>
      <c r="AO69" s="43" t="str">
        <f>IF(AO68&gt;AO67,"YES", "NO")</f>
        <v>YES</v>
      </c>
      <c r="AP69" s="43" t="str">
        <f>IF(AP68&gt;AP67,"YES", "NO")</f>
        <v>NO</v>
      </c>
      <c r="AQ69" s="43" t="str">
        <f>IF(AQ68&gt;AQ67,"YES", "NO")</f>
        <v>NO</v>
      </c>
      <c r="AR69" s="43"/>
      <c r="AS69" s="43" t="str">
        <f>IF(AS68&gt;AS67,"YES", "NO")</f>
        <v>NO</v>
      </c>
      <c r="AT69" s="43"/>
      <c r="AU69" s="43" t="str">
        <f>IF(AU68&gt;AU67,"YES", "NO")</f>
        <v>NO</v>
      </c>
      <c r="AV69" s="43" t="str">
        <f>IF(AV68&gt;AV67,"YES", "NO")</f>
        <v>NO</v>
      </c>
      <c r="AW69" s="43" t="str">
        <f>IF(AW68&gt;AW67,"YES", "NO")</f>
        <v>NO</v>
      </c>
      <c r="AX69" s="43"/>
      <c r="AY69" s="43" t="str">
        <f>IF(AY68&gt;AY67,"YES", "NO")</f>
        <v>NO</v>
      </c>
      <c r="AZ69" s="43" t="str">
        <f>IF(AZ68&gt;AZ67,"YES", "NO")</f>
        <v>NO</v>
      </c>
      <c r="BA69" s="43" t="str">
        <f>IF(BA68&gt;BA67,"YES", "NO")</f>
        <v>NO</v>
      </c>
      <c r="BB69" s="43" t="str">
        <f>IF(BB68&gt;BB67,"YES", "NO")</f>
        <v>NO</v>
      </c>
      <c r="BC69" s="43"/>
      <c r="BD69" s="43" t="str">
        <f>IF(BD68&gt;BD67,"YES", "NO")</f>
        <v>NO</v>
      </c>
      <c r="BE69" s="43" t="str">
        <f>IF(BE68&gt;BE67,"YES", "NO")</f>
        <v>NO</v>
      </c>
      <c r="BF69" s="43" t="str">
        <f>IF(BF68&gt;BF67,"YES", "NO")</f>
        <v>NO</v>
      </c>
      <c r="BG69" s="43" t="str">
        <f>IF(BG68&gt;BG67,"YES", "NO")</f>
        <v>NO</v>
      </c>
      <c r="BH69" s="43"/>
      <c r="BI69" s="43" t="str">
        <f>IF(BI68&gt;BI67,"YES", "NO")</f>
        <v>NO</v>
      </c>
      <c r="BJ69" s="43" t="str">
        <f>IF(BJ68&gt;BJ67,"YES", "NO")</f>
        <v>NO</v>
      </c>
      <c r="BK69" s="43"/>
      <c r="BL69" s="43"/>
      <c r="BM69" s="43"/>
      <c r="BN69" s="43" t="str">
        <f>IF(BN68&gt;BN67,"YES", "NO")</f>
        <v>NO</v>
      </c>
      <c r="BO69" s="43" t="str">
        <f>IF(BO68&gt;BO67,"YES", "NO")</f>
        <v>NO</v>
      </c>
      <c r="BP69" s="43" t="str">
        <f>IF(BP68&gt;BP67,"YES", "NO")</f>
        <v>NO</v>
      </c>
      <c r="BQ69" s="43" t="str">
        <f>IF(BQ68&gt;BQ67,"YES", "NO")</f>
        <v>NO</v>
      </c>
      <c r="BR69" s="43"/>
      <c r="BS69" s="43" t="str">
        <f t="shared" ref="BS69:BZ69" si="42">IF(BS68&gt;BS67,"YES", "NO")</f>
        <v>NO</v>
      </c>
      <c r="BT69" s="43" t="str">
        <f t="shared" si="42"/>
        <v>NO</v>
      </c>
      <c r="BU69" s="43" t="str">
        <f t="shared" si="42"/>
        <v>NO</v>
      </c>
      <c r="BV69" s="43" t="str">
        <f t="shared" si="42"/>
        <v>NO</v>
      </c>
      <c r="BW69" s="43" t="str">
        <f t="shared" si="42"/>
        <v>NO</v>
      </c>
      <c r="BX69" s="43"/>
      <c r="BY69" s="43" t="str">
        <f t="shared" si="42"/>
        <v>NO</v>
      </c>
      <c r="BZ69" s="43" t="str">
        <f t="shared" si="42"/>
        <v>YES</v>
      </c>
      <c r="CA69" s="43"/>
      <c r="CB69" s="43" t="str">
        <f>IF(CB68&gt;CB67,"YES", "NO")</f>
        <v>NO</v>
      </c>
      <c r="CC69" s="43"/>
      <c r="CD69" s="43"/>
      <c r="CE69" s="43" t="str">
        <f t="shared" ref="CE69:CF69" si="43">IF(CE68&gt;CE67,"YES", "NO")</f>
        <v>NO</v>
      </c>
      <c r="CF69" s="43" t="str">
        <f t="shared" si="43"/>
        <v>NO</v>
      </c>
    </row>
    <row r="70" spans="2:87" x14ac:dyDescent="0.2">
      <c r="C70" s="3" t="s">
        <v>418</v>
      </c>
      <c r="D70" s="3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7"/>
      <c r="BK70" s="17"/>
      <c r="BL70" s="17"/>
      <c r="BM70" s="17"/>
      <c r="BN70" s="17"/>
      <c r="BO70" s="17"/>
      <c r="BP70" s="17"/>
      <c r="BQ70" s="17"/>
      <c r="BR70" s="17"/>
      <c r="BS70" s="17"/>
      <c r="BT70" s="17"/>
      <c r="BU70" s="17"/>
      <c r="BV70" s="17"/>
      <c r="BW70" s="17"/>
      <c r="BX70" s="17"/>
      <c r="BY70" s="17"/>
      <c r="BZ70" s="17"/>
      <c r="CA70" s="17"/>
      <c r="CB70" s="17"/>
      <c r="CC70" s="17"/>
      <c r="CD70" s="17"/>
    </row>
    <row r="71" spans="2:87" x14ac:dyDescent="0.2">
      <c r="B71">
        <v>2023</v>
      </c>
      <c r="C71" t="s">
        <v>419</v>
      </c>
      <c r="E71" s="2" t="s">
        <v>389</v>
      </c>
      <c r="F71" t="s">
        <v>420</v>
      </c>
      <c r="H71" s="230">
        <v>4.1405222738299059E-2</v>
      </c>
      <c r="I71" s="230">
        <f>$H$71</f>
        <v>4.1405222738299059E-2</v>
      </c>
      <c r="J71" s="230">
        <f>$H$71</f>
        <v>4.1405222738299059E-2</v>
      </c>
      <c r="K71" s="230">
        <f>$H$71</f>
        <v>4.1405222738299059E-2</v>
      </c>
      <c r="L71" s="230"/>
      <c r="M71" s="230"/>
      <c r="N71" s="230">
        <f>$H$71</f>
        <v>4.1405222738299059E-2</v>
      </c>
      <c r="O71" s="230"/>
      <c r="P71" s="230">
        <f t="shared" ref="P71:U71" si="44">$H$71</f>
        <v>4.1405222738299059E-2</v>
      </c>
      <c r="Q71" s="230">
        <f t="shared" si="44"/>
        <v>4.1405222738299059E-2</v>
      </c>
      <c r="R71" s="230">
        <f t="shared" si="44"/>
        <v>4.1405222738299059E-2</v>
      </c>
      <c r="S71" s="230">
        <f t="shared" si="44"/>
        <v>4.1405222738299059E-2</v>
      </c>
      <c r="T71" s="230">
        <f t="shared" si="44"/>
        <v>4.1405222738299059E-2</v>
      </c>
      <c r="U71" s="230">
        <f t="shared" si="44"/>
        <v>4.1405222738299059E-2</v>
      </c>
      <c r="V71" s="230"/>
      <c r="W71" s="230"/>
      <c r="X71" s="230">
        <f t="shared" ref="X71:AF71" si="45">$H$71</f>
        <v>4.1405222738299059E-2</v>
      </c>
      <c r="Y71" s="230">
        <f t="shared" si="45"/>
        <v>4.1405222738299059E-2</v>
      </c>
      <c r="Z71" s="230">
        <f t="shared" si="45"/>
        <v>4.1405222738299059E-2</v>
      </c>
      <c r="AA71" s="230"/>
      <c r="AB71" s="230">
        <f t="shared" si="45"/>
        <v>4.1405222738299059E-2</v>
      </c>
      <c r="AC71" s="230">
        <f t="shared" si="45"/>
        <v>4.1405222738299059E-2</v>
      </c>
      <c r="AD71" s="230">
        <f t="shared" si="45"/>
        <v>4.1405222738299059E-2</v>
      </c>
      <c r="AE71" s="230">
        <f t="shared" si="45"/>
        <v>4.1405222738299059E-2</v>
      </c>
      <c r="AF71" s="230">
        <f t="shared" si="45"/>
        <v>4.1405222738299059E-2</v>
      </c>
      <c r="AG71" s="230"/>
      <c r="AH71" s="230"/>
      <c r="AI71" s="230">
        <f>$H$71</f>
        <v>4.1405222738299059E-2</v>
      </c>
      <c r="AJ71" s="230">
        <f>$H$71</f>
        <v>4.1405222738299059E-2</v>
      </c>
      <c r="AK71" s="230"/>
      <c r="AL71" s="230">
        <f>$H$71</f>
        <v>4.1405222738299059E-2</v>
      </c>
      <c r="AM71" s="230">
        <f>$H$71</f>
        <v>4.1405222738299059E-2</v>
      </c>
      <c r="AN71" s="230"/>
      <c r="AO71" s="230">
        <f>$H$71</f>
        <v>4.1405222738299059E-2</v>
      </c>
      <c r="AP71" s="230">
        <f>$H$71</f>
        <v>4.1405222738299059E-2</v>
      </c>
      <c r="AQ71" s="230">
        <f>$H$71</f>
        <v>4.1405222738299059E-2</v>
      </c>
      <c r="AR71" s="230"/>
      <c r="AS71" s="230">
        <f>$H$71</f>
        <v>4.1405222738299059E-2</v>
      </c>
      <c r="AT71" s="230"/>
      <c r="AU71" s="230">
        <f>$H$71</f>
        <v>4.1405222738299059E-2</v>
      </c>
      <c r="AV71" s="230">
        <f>$H$71</f>
        <v>4.1405222738299059E-2</v>
      </c>
      <c r="AW71" s="230">
        <f>$H$71</f>
        <v>4.1405222738299059E-2</v>
      </c>
      <c r="AX71" s="230"/>
      <c r="AY71" s="230">
        <f>$H$71</f>
        <v>4.1405222738299059E-2</v>
      </c>
      <c r="AZ71" s="230">
        <f>$H$71</f>
        <v>4.1405222738299059E-2</v>
      </c>
      <c r="BA71" s="230">
        <f>$H$71</f>
        <v>4.1405222738299059E-2</v>
      </c>
      <c r="BB71" s="230">
        <f>$H$71</f>
        <v>4.1405222738299059E-2</v>
      </c>
      <c r="BC71" s="230"/>
      <c r="BD71" s="230">
        <f>$H$71</f>
        <v>4.1405222738299059E-2</v>
      </c>
      <c r="BE71" s="230">
        <f>$H$71</f>
        <v>4.1405222738299059E-2</v>
      </c>
      <c r="BF71" s="230">
        <f>$H$71</f>
        <v>4.1405222738299059E-2</v>
      </c>
      <c r="BG71" s="230">
        <f>$H$71</f>
        <v>4.1405222738299059E-2</v>
      </c>
      <c r="BH71" s="230"/>
      <c r="BI71" s="230">
        <f>$H$71</f>
        <v>4.1405222738299059E-2</v>
      </c>
      <c r="BJ71" s="230">
        <f>$H$71</f>
        <v>4.1405222738299059E-2</v>
      </c>
      <c r="BK71" s="230"/>
      <c r="BL71" s="230"/>
      <c r="BM71" s="230"/>
      <c r="BN71" s="230">
        <f>$H$71</f>
        <v>4.1405222738299059E-2</v>
      </c>
      <c r="BO71" s="230">
        <f>$H$71</f>
        <v>4.1405222738299059E-2</v>
      </c>
      <c r="BP71" s="230">
        <f>$H$71</f>
        <v>4.1405222738299059E-2</v>
      </c>
      <c r="BQ71" s="230">
        <f>$H$71</f>
        <v>4.1405222738299059E-2</v>
      </c>
      <c r="BR71" s="230"/>
      <c r="BS71" s="230">
        <f t="shared" ref="BS71:BZ71" si="46">$H$71</f>
        <v>4.1405222738299059E-2</v>
      </c>
      <c r="BT71" s="230">
        <f t="shared" si="46"/>
        <v>4.1405222738299059E-2</v>
      </c>
      <c r="BU71" s="230">
        <f t="shared" si="46"/>
        <v>4.1405222738299059E-2</v>
      </c>
      <c r="BV71" s="230">
        <f t="shared" si="46"/>
        <v>4.1405222738299059E-2</v>
      </c>
      <c r="BW71" s="230">
        <f t="shared" si="46"/>
        <v>4.1405222738299059E-2</v>
      </c>
      <c r="BX71" s="230"/>
      <c r="BY71" s="230">
        <f t="shared" si="46"/>
        <v>4.1405222738299059E-2</v>
      </c>
      <c r="BZ71" s="230">
        <f t="shared" si="46"/>
        <v>4.1405222738299059E-2</v>
      </c>
      <c r="CA71" s="230"/>
      <c r="CB71" s="230">
        <f>$H$71</f>
        <v>4.1405222738299059E-2</v>
      </c>
      <c r="CC71" s="230"/>
      <c r="CD71" s="230"/>
      <c r="CE71" s="230">
        <f t="shared" ref="CE71:CF71" si="47">$H$71</f>
        <v>4.1405222738299059E-2</v>
      </c>
      <c r="CF71" s="230">
        <f t="shared" si="47"/>
        <v>4.1405222738299059E-2</v>
      </c>
      <c r="CG71" s="230"/>
      <c r="CH71" s="230"/>
    </row>
    <row r="72" spans="2:87" x14ac:dyDescent="0.2">
      <c r="B72">
        <v>2023</v>
      </c>
      <c r="C72" t="s">
        <v>421</v>
      </c>
      <c r="E72" s="2" t="s">
        <v>389</v>
      </c>
      <c r="F72" t="s">
        <v>422</v>
      </c>
      <c r="H72" s="230">
        <v>3.3329106197923807E-2</v>
      </c>
      <c r="I72" s="230">
        <f>$H$72</f>
        <v>3.3329106197923807E-2</v>
      </c>
      <c r="J72" s="230">
        <f>$H$72</f>
        <v>3.3329106197923807E-2</v>
      </c>
      <c r="K72" s="230">
        <f>$H$72</f>
        <v>3.3329106197923807E-2</v>
      </c>
      <c r="L72" s="230"/>
      <c r="M72" s="230"/>
      <c r="N72" s="230">
        <f>$H$72</f>
        <v>3.3329106197923807E-2</v>
      </c>
      <c r="O72" s="230"/>
      <c r="P72" s="230">
        <f t="shared" ref="P72:U72" si="48">$H$72</f>
        <v>3.3329106197923807E-2</v>
      </c>
      <c r="Q72" s="230">
        <f t="shared" si="48"/>
        <v>3.3329106197923807E-2</v>
      </c>
      <c r="R72" s="230">
        <f t="shared" si="48"/>
        <v>3.3329106197923807E-2</v>
      </c>
      <c r="S72" s="230">
        <f t="shared" si="48"/>
        <v>3.3329106197923807E-2</v>
      </c>
      <c r="T72" s="230">
        <f t="shared" si="48"/>
        <v>3.3329106197923807E-2</v>
      </c>
      <c r="U72" s="230">
        <f t="shared" si="48"/>
        <v>3.3329106197923807E-2</v>
      </c>
      <c r="V72" s="230"/>
      <c r="W72" s="230"/>
      <c r="X72" s="230">
        <f t="shared" ref="X72:AF72" si="49">$H$72</f>
        <v>3.3329106197923807E-2</v>
      </c>
      <c r="Y72" s="230">
        <f t="shared" si="49"/>
        <v>3.3329106197923807E-2</v>
      </c>
      <c r="Z72" s="230">
        <f t="shared" si="49"/>
        <v>3.3329106197923807E-2</v>
      </c>
      <c r="AA72" s="230"/>
      <c r="AB72" s="230">
        <f t="shared" si="49"/>
        <v>3.3329106197923807E-2</v>
      </c>
      <c r="AC72" s="230">
        <f t="shared" si="49"/>
        <v>3.3329106197923807E-2</v>
      </c>
      <c r="AD72" s="230">
        <f t="shared" si="49"/>
        <v>3.3329106197923807E-2</v>
      </c>
      <c r="AE72" s="230">
        <f t="shared" si="49"/>
        <v>3.3329106197923807E-2</v>
      </c>
      <c r="AF72" s="230">
        <f t="shared" si="49"/>
        <v>3.3329106197923807E-2</v>
      </c>
      <c r="AG72" s="230"/>
      <c r="AH72" s="230"/>
      <c r="AI72" s="230">
        <f>$H$72</f>
        <v>3.3329106197923807E-2</v>
      </c>
      <c r="AJ72" s="230">
        <f>$H$72</f>
        <v>3.3329106197923807E-2</v>
      </c>
      <c r="AK72" s="230"/>
      <c r="AL72" s="230">
        <f>$H$72</f>
        <v>3.3329106197923807E-2</v>
      </c>
      <c r="AM72" s="230">
        <f>$H$72</f>
        <v>3.3329106197923807E-2</v>
      </c>
      <c r="AN72" s="230"/>
      <c r="AO72" s="230">
        <f>$H$72</f>
        <v>3.3329106197923807E-2</v>
      </c>
      <c r="AP72" s="230">
        <f>$H$72</f>
        <v>3.3329106197923807E-2</v>
      </c>
      <c r="AQ72" s="230">
        <f>$H$72</f>
        <v>3.3329106197923807E-2</v>
      </c>
      <c r="AR72" s="230"/>
      <c r="AS72" s="230">
        <f>$H$72</f>
        <v>3.3329106197923807E-2</v>
      </c>
      <c r="AT72" s="230"/>
      <c r="AU72" s="230">
        <f>$H$72</f>
        <v>3.3329106197923807E-2</v>
      </c>
      <c r="AV72" s="230">
        <f>$H$72</f>
        <v>3.3329106197923807E-2</v>
      </c>
      <c r="AW72" s="230">
        <f>$H$72</f>
        <v>3.3329106197923807E-2</v>
      </c>
      <c r="AX72" s="230"/>
      <c r="AY72" s="230">
        <f>$H$72</f>
        <v>3.3329106197923807E-2</v>
      </c>
      <c r="AZ72" s="230">
        <f>$H$72</f>
        <v>3.3329106197923807E-2</v>
      </c>
      <c r="BA72" s="230">
        <f>$H$72</f>
        <v>3.3329106197923807E-2</v>
      </c>
      <c r="BB72" s="230">
        <f>$H$72</f>
        <v>3.3329106197923807E-2</v>
      </c>
      <c r="BC72" s="230"/>
      <c r="BD72" s="230">
        <f>$H$72</f>
        <v>3.3329106197923807E-2</v>
      </c>
      <c r="BE72" s="230">
        <f>$H$72</f>
        <v>3.3329106197923807E-2</v>
      </c>
      <c r="BF72" s="230">
        <f>$H$72</f>
        <v>3.3329106197923807E-2</v>
      </c>
      <c r="BG72" s="230">
        <f>$H$72</f>
        <v>3.3329106197923807E-2</v>
      </c>
      <c r="BH72" s="230"/>
      <c r="BI72" s="230">
        <f>$H$72</f>
        <v>3.3329106197923807E-2</v>
      </c>
      <c r="BJ72" s="230">
        <f>$H$72</f>
        <v>3.3329106197923807E-2</v>
      </c>
      <c r="BK72" s="230"/>
      <c r="BL72" s="230"/>
      <c r="BM72" s="230"/>
      <c r="BN72" s="230">
        <f>$H$72</f>
        <v>3.3329106197923807E-2</v>
      </c>
      <c r="BO72" s="230">
        <f>$H$72</f>
        <v>3.3329106197923807E-2</v>
      </c>
      <c r="BP72" s="230">
        <f>$H$72</f>
        <v>3.3329106197923807E-2</v>
      </c>
      <c r="BQ72" s="230">
        <f>$H$72</f>
        <v>3.3329106197923807E-2</v>
      </c>
      <c r="BR72" s="230"/>
      <c r="BS72" s="230">
        <f t="shared" ref="BS72:BZ72" si="50">$H$72</f>
        <v>3.3329106197923807E-2</v>
      </c>
      <c r="BT72" s="230">
        <f t="shared" si="50"/>
        <v>3.3329106197923807E-2</v>
      </c>
      <c r="BU72" s="230">
        <f t="shared" si="50"/>
        <v>3.3329106197923807E-2</v>
      </c>
      <c r="BV72" s="230">
        <f t="shared" si="50"/>
        <v>3.3329106197923807E-2</v>
      </c>
      <c r="BW72" s="230">
        <f t="shared" si="50"/>
        <v>3.3329106197923807E-2</v>
      </c>
      <c r="BX72" s="230"/>
      <c r="BY72" s="230">
        <f t="shared" si="50"/>
        <v>3.3329106197923807E-2</v>
      </c>
      <c r="BZ72" s="230">
        <f t="shared" si="50"/>
        <v>3.3329106197923807E-2</v>
      </c>
      <c r="CA72" s="230"/>
      <c r="CB72" s="230">
        <f>$H$72</f>
        <v>3.3329106197923807E-2</v>
      </c>
      <c r="CC72" s="230"/>
      <c r="CD72" s="230"/>
      <c r="CE72" s="230">
        <f t="shared" ref="CE72:CF72" si="51">$H$72</f>
        <v>3.3329106197923807E-2</v>
      </c>
      <c r="CF72" s="230">
        <f t="shared" si="51"/>
        <v>3.3329106197923807E-2</v>
      </c>
      <c r="CG72" s="230"/>
      <c r="CH72" s="230"/>
    </row>
    <row r="73" spans="2:87" x14ac:dyDescent="0.2">
      <c r="B73">
        <v>2023</v>
      </c>
      <c r="C73" t="s">
        <v>423</v>
      </c>
      <c r="E73" s="2" t="s">
        <v>389</v>
      </c>
      <c r="F73" t="s">
        <v>29</v>
      </c>
      <c r="H73" s="25">
        <f>H71*0.3+H72*0.7</f>
        <v>3.5751941160036382E-2</v>
      </c>
      <c r="I73" s="25">
        <f>I71*0.3+I72*0.7</f>
        <v>3.5751941160036382E-2</v>
      </c>
      <c r="J73" s="25">
        <f>J71*0.3+J72*0.7</f>
        <v>3.5751941160036382E-2</v>
      </c>
      <c r="K73" s="25">
        <f t="shared" ref="K73:BW73" si="52">K71*0.3+K72*0.7</f>
        <v>3.5751941160036382E-2</v>
      </c>
      <c r="L73" s="25"/>
      <c r="M73" s="25"/>
      <c r="N73" s="25">
        <f>N71*0.3+N72*0.7</f>
        <v>3.5751941160036382E-2</v>
      </c>
      <c r="O73" s="25"/>
      <c r="P73" s="25">
        <f t="shared" si="52"/>
        <v>3.5751941160036382E-2</v>
      </c>
      <c r="Q73" s="25">
        <f t="shared" si="52"/>
        <v>3.5751941160036382E-2</v>
      </c>
      <c r="R73" s="25">
        <f t="shared" si="52"/>
        <v>3.5751941160036382E-2</v>
      </c>
      <c r="S73" s="25">
        <f t="shared" si="52"/>
        <v>3.5751941160036382E-2</v>
      </c>
      <c r="T73" s="25">
        <f t="shared" si="52"/>
        <v>3.5751941160036382E-2</v>
      </c>
      <c r="U73" s="25">
        <f t="shared" si="52"/>
        <v>3.5751941160036382E-2</v>
      </c>
      <c r="V73" s="25"/>
      <c r="W73" s="25"/>
      <c r="X73" s="25">
        <f t="shared" si="52"/>
        <v>3.5751941160036382E-2</v>
      </c>
      <c r="Y73" s="25">
        <f t="shared" si="52"/>
        <v>3.5751941160036382E-2</v>
      </c>
      <c r="Z73" s="25">
        <f t="shared" si="52"/>
        <v>3.5751941160036382E-2</v>
      </c>
      <c r="AA73" s="25"/>
      <c r="AB73" s="25">
        <f t="shared" si="52"/>
        <v>3.5751941160036382E-2</v>
      </c>
      <c r="AC73" s="25">
        <f t="shared" si="52"/>
        <v>3.5751941160036382E-2</v>
      </c>
      <c r="AD73" s="25">
        <f t="shared" si="52"/>
        <v>3.5751941160036382E-2</v>
      </c>
      <c r="AE73" s="25">
        <f t="shared" si="52"/>
        <v>3.5751941160036382E-2</v>
      </c>
      <c r="AF73" s="25">
        <f t="shared" si="52"/>
        <v>3.5751941160036382E-2</v>
      </c>
      <c r="AG73" s="25"/>
      <c r="AH73" s="25"/>
      <c r="AI73" s="25">
        <f>AI71*0.3+AI72*0.7</f>
        <v>3.5751941160036382E-2</v>
      </c>
      <c r="AJ73" s="25">
        <f t="shared" si="52"/>
        <v>3.5751941160036382E-2</v>
      </c>
      <c r="AK73" s="25"/>
      <c r="AL73" s="25">
        <f t="shared" si="52"/>
        <v>3.5751941160036382E-2</v>
      </c>
      <c r="AM73" s="25">
        <f t="shared" si="52"/>
        <v>3.5751941160036382E-2</v>
      </c>
      <c r="AN73" s="25"/>
      <c r="AO73" s="25">
        <f t="shared" si="52"/>
        <v>3.5751941160036382E-2</v>
      </c>
      <c r="AP73" s="25">
        <f t="shared" si="52"/>
        <v>3.5751941160036382E-2</v>
      </c>
      <c r="AQ73" s="25">
        <f t="shared" si="52"/>
        <v>3.5751941160036382E-2</v>
      </c>
      <c r="AR73" s="25"/>
      <c r="AS73" s="25">
        <f t="shared" si="52"/>
        <v>3.5751941160036382E-2</v>
      </c>
      <c r="AT73" s="25"/>
      <c r="AU73" s="25">
        <f t="shared" si="52"/>
        <v>3.5751941160036382E-2</v>
      </c>
      <c r="AV73" s="25">
        <f t="shared" si="52"/>
        <v>3.5751941160036382E-2</v>
      </c>
      <c r="AW73" s="25">
        <f t="shared" si="52"/>
        <v>3.5751941160036382E-2</v>
      </c>
      <c r="AX73" s="25"/>
      <c r="AY73" s="25">
        <f t="shared" si="52"/>
        <v>3.5751941160036382E-2</v>
      </c>
      <c r="AZ73" s="25">
        <f t="shared" si="52"/>
        <v>3.5751941160036382E-2</v>
      </c>
      <c r="BA73" s="25">
        <f t="shared" si="52"/>
        <v>3.5751941160036382E-2</v>
      </c>
      <c r="BB73" s="25">
        <f t="shared" si="52"/>
        <v>3.5751941160036382E-2</v>
      </c>
      <c r="BC73" s="25"/>
      <c r="BD73" s="25">
        <f>BD71*0.3+BD72*0.7</f>
        <v>3.5751941160036382E-2</v>
      </c>
      <c r="BE73" s="25">
        <f t="shared" si="52"/>
        <v>3.5751941160036382E-2</v>
      </c>
      <c r="BF73" s="25">
        <f t="shared" si="52"/>
        <v>3.5751941160036382E-2</v>
      </c>
      <c r="BG73" s="25">
        <f t="shared" si="52"/>
        <v>3.5751941160036382E-2</v>
      </c>
      <c r="BH73" s="25"/>
      <c r="BI73" s="25">
        <f t="shared" si="52"/>
        <v>3.5751941160036382E-2</v>
      </c>
      <c r="BJ73" s="25">
        <f t="shared" si="52"/>
        <v>3.5751941160036382E-2</v>
      </c>
      <c r="BK73" s="25"/>
      <c r="BL73" s="25"/>
      <c r="BM73" s="25"/>
      <c r="BN73" s="25">
        <f t="shared" si="52"/>
        <v>3.5751941160036382E-2</v>
      </c>
      <c r="BO73" s="25">
        <f t="shared" si="52"/>
        <v>3.5751941160036382E-2</v>
      </c>
      <c r="BP73" s="25">
        <f t="shared" si="52"/>
        <v>3.5751941160036382E-2</v>
      </c>
      <c r="BQ73" s="25">
        <f t="shared" si="52"/>
        <v>3.5751941160036382E-2</v>
      </c>
      <c r="BR73" s="25"/>
      <c r="BS73" s="25">
        <f>BS71*0.3+BS72*0.7</f>
        <v>3.5751941160036382E-2</v>
      </c>
      <c r="BT73" s="25">
        <f t="shared" si="52"/>
        <v>3.5751941160036382E-2</v>
      </c>
      <c r="BU73" s="25">
        <f t="shared" si="52"/>
        <v>3.5751941160036382E-2</v>
      </c>
      <c r="BV73" s="25">
        <f t="shared" si="52"/>
        <v>3.5751941160036382E-2</v>
      </c>
      <c r="BW73" s="25">
        <f t="shared" si="52"/>
        <v>3.5751941160036382E-2</v>
      </c>
      <c r="BX73" s="25"/>
      <c r="BY73" s="25">
        <f t="shared" ref="BY73:CF73" si="53">BY71*0.3+BY72*0.7</f>
        <v>3.5751941160036382E-2</v>
      </c>
      <c r="BZ73" s="25">
        <f t="shared" si="53"/>
        <v>3.5751941160036382E-2</v>
      </c>
      <c r="CA73" s="25"/>
      <c r="CB73" s="25">
        <f t="shared" si="53"/>
        <v>3.5751941160036382E-2</v>
      </c>
      <c r="CC73" s="25"/>
      <c r="CD73" s="25"/>
      <c r="CE73" s="25">
        <f t="shared" si="53"/>
        <v>3.5751941160036382E-2</v>
      </c>
      <c r="CF73" s="25">
        <f t="shared" si="53"/>
        <v>3.5751941160036382E-2</v>
      </c>
      <c r="CG73" s="25"/>
      <c r="CH73" s="25"/>
    </row>
    <row r="74" spans="2:87" x14ac:dyDescent="0.2">
      <c r="B74">
        <v>2022</v>
      </c>
      <c r="C74" t="s">
        <v>424</v>
      </c>
      <c r="E74" s="2" t="s">
        <v>389</v>
      </c>
      <c r="F74" t="s">
        <v>395</v>
      </c>
      <c r="H74" s="231">
        <v>172.89357908546566</v>
      </c>
      <c r="I74" s="231">
        <v>137.12320605511192</v>
      </c>
      <c r="J74" s="231">
        <v>145.57602335742311</v>
      </c>
      <c r="K74" s="231">
        <v>157.61409608671971</v>
      </c>
      <c r="L74" s="231"/>
      <c r="M74" s="231"/>
      <c r="N74" s="231">
        <v>166.09102312773385</v>
      </c>
      <c r="O74" s="231"/>
      <c r="P74" s="231">
        <v>145.79344989522173</v>
      </c>
      <c r="Q74" s="231">
        <v>155.26541211645599</v>
      </c>
      <c r="R74" s="231">
        <v>147.48625763811634</v>
      </c>
      <c r="S74" s="231">
        <v>140.64941843198517</v>
      </c>
      <c r="T74" s="231">
        <v>171.56509403215301</v>
      </c>
      <c r="U74" s="231">
        <v>176.96369433915316</v>
      </c>
      <c r="V74" s="231"/>
      <c r="W74" s="231"/>
      <c r="X74" s="231">
        <v>150.58674217505447</v>
      </c>
      <c r="Y74" s="231">
        <v>176.96369433915316</v>
      </c>
      <c r="Z74" s="231">
        <v>151.49594244468889</v>
      </c>
      <c r="AA74" s="231"/>
      <c r="AB74" s="231">
        <v>176.96369433915316</v>
      </c>
      <c r="AC74" s="231">
        <v>147.99762098912657</v>
      </c>
      <c r="AD74" s="231">
        <v>145.57602335742311</v>
      </c>
      <c r="AE74" s="231">
        <v>147.48625763811634</v>
      </c>
      <c r="AF74" s="231">
        <v>166.09102312773385</v>
      </c>
      <c r="AG74" s="231"/>
      <c r="AH74" s="231"/>
      <c r="AI74" s="231">
        <v>169.49230110659892</v>
      </c>
      <c r="AJ74" s="231">
        <v>147.48625763811634</v>
      </c>
      <c r="AK74" s="231"/>
      <c r="AL74" s="231">
        <v>134.46156356247278</v>
      </c>
      <c r="AM74" s="231">
        <v>134.46156356247278</v>
      </c>
      <c r="AN74" s="231"/>
      <c r="AO74" s="231">
        <v>163.63149581335267</v>
      </c>
      <c r="AP74" s="231">
        <v>171.56509403215301</v>
      </c>
      <c r="AQ74" s="231">
        <v>162.21176121356152</v>
      </c>
      <c r="AR74" s="231"/>
      <c r="AS74" s="231">
        <v>140.54646147703096</v>
      </c>
      <c r="AT74" s="231"/>
      <c r="AU74" s="231">
        <v>148.52187618710036</v>
      </c>
      <c r="AV74" s="231">
        <v>149.85910899311455</v>
      </c>
      <c r="AW74" s="231">
        <v>151.49594244468889</v>
      </c>
      <c r="AX74" s="231"/>
      <c r="AY74" s="231">
        <v>166.09102312773385</v>
      </c>
      <c r="AZ74" s="231">
        <v>167.55267014951392</v>
      </c>
      <c r="BA74" s="231">
        <v>145.79344989522173</v>
      </c>
      <c r="BB74" s="231">
        <v>145.79344989522173</v>
      </c>
      <c r="BC74" s="231"/>
      <c r="BD74" s="232">
        <v>137.50645677266763</v>
      </c>
      <c r="BE74" s="231">
        <v>152.95990104584655</v>
      </c>
      <c r="BF74" s="231">
        <v>169.49230110659892</v>
      </c>
      <c r="BG74" s="231">
        <v>167.55267014951392</v>
      </c>
      <c r="BH74" s="231"/>
      <c r="BI74" s="231">
        <v>172.89357908546566</v>
      </c>
      <c r="BJ74" s="231">
        <v>126.54375010433527</v>
      </c>
      <c r="BK74" s="231"/>
      <c r="BL74" s="231"/>
      <c r="BM74" s="231"/>
      <c r="BN74" s="231">
        <v>137.12320605511192</v>
      </c>
      <c r="BO74" s="231">
        <v>126.54375010433527</v>
      </c>
      <c r="BP74" s="231">
        <v>146.31768837623451</v>
      </c>
      <c r="BQ74" s="231">
        <v>145.57602335742311</v>
      </c>
      <c r="BR74" s="231"/>
      <c r="BS74" s="231">
        <v>145.57602335742311</v>
      </c>
      <c r="BT74" s="231">
        <v>156.03172316260927</v>
      </c>
      <c r="BU74" s="231">
        <v>172.89357908546566</v>
      </c>
      <c r="BV74" s="231">
        <v>173.71728797235838</v>
      </c>
      <c r="BW74" s="231">
        <v>162.21176121356152</v>
      </c>
      <c r="BX74" s="231"/>
      <c r="BY74" s="231">
        <v>145.79344989522173</v>
      </c>
      <c r="BZ74" s="231">
        <v>147.28424066014412</v>
      </c>
      <c r="CA74" s="231"/>
      <c r="CB74" s="231">
        <v>133.22294420640915</v>
      </c>
      <c r="CC74" s="231"/>
      <c r="CD74" s="231"/>
      <c r="CE74" s="232">
        <v>140.54646147703096</v>
      </c>
      <c r="CF74" s="232">
        <v>161.34553711387917</v>
      </c>
      <c r="CG74" s="15"/>
      <c r="CH74" s="15"/>
    </row>
    <row r="75" spans="2:87" x14ac:dyDescent="0.2">
      <c r="B75">
        <v>2023</v>
      </c>
      <c r="C75" t="s">
        <v>424</v>
      </c>
      <c r="E75" s="2" t="s">
        <v>389</v>
      </c>
      <c r="F75" t="s">
        <v>29</v>
      </c>
      <c r="G75" s="228"/>
      <c r="H75" s="15">
        <f>H74*EXP(H73)</f>
        <v>179.18668522499516</v>
      </c>
      <c r="I75" s="15">
        <f>I74*EXP(I73)</f>
        <v>142.11431616146714</v>
      </c>
      <c r="J75" s="15">
        <f t="shared" ref="J75:K75" si="54">J74*EXP(J73)</f>
        <v>150.87480525091394</v>
      </c>
      <c r="K75" s="15">
        <f t="shared" si="54"/>
        <v>163.35104849991151</v>
      </c>
      <c r="L75" s="15"/>
      <c r="M75" s="15"/>
      <c r="N75" s="15">
        <f>N74*EXP(N73)</f>
        <v>172.13652489185196</v>
      </c>
      <c r="O75" s="15"/>
      <c r="P75" s="15">
        <f t="shared" ref="P75:U75" si="55">P74*EXP(P73)</f>
        <v>151.10014583784704</v>
      </c>
      <c r="Q75" s="15">
        <f t="shared" si="55"/>
        <v>160.9168754236251</v>
      </c>
      <c r="R75" s="15">
        <f t="shared" si="55"/>
        <v>152.85456962719172</v>
      </c>
      <c r="S75" s="15">
        <f t="shared" si="55"/>
        <v>145.76887817905907</v>
      </c>
      <c r="T75" s="15">
        <f t="shared" si="55"/>
        <v>177.80984500725421</v>
      </c>
      <c r="U75" s="15">
        <f t="shared" si="55"/>
        <v>183.4049474915854</v>
      </c>
      <c r="V75" s="15"/>
      <c r="W75" s="15"/>
      <c r="X75" s="15">
        <f t="shared" ref="X75:Z75" si="56">X74*EXP(X73)</f>
        <v>156.06790785353886</v>
      </c>
      <c r="Y75" s="15">
        <f t="shared" si="56"/>
        <v>183.4049474915854</v>
      </c>
      <c r="Z75" s="15">
        <f t="shared" si="56"/>
        <v>157.01020185533594</v>
      </c>
      <c r="AA75" s="15"/>
      <c r="AB75" s="15">
        <f t="shared" ref="AB75:AF75" si="57">AB74*EXP(AB73)</f>
        <v>183.4049474915854</v>
      </c>
      <c r="AC75" s="15">
        <f t="shared" si="57"/>
        <v>153.38454595307815</v>
      </c>
      <c r="AD75" s="15">
        <f t="shared" si="57"/>
        <v>150.87480525091394</v>
      </c>
      <c r="AE75" s="15">
        <f t="shared" si="57"/>
        <v>152.85456962719172</v>
      </c>
      <c r="AF75" s="15">
        <f t="shared" si="57"/>
        <v>172.13652489185196</v>
      </c>
      <c r="AG75" s="15"/>
      <c r="AH75" s="15"/>
      <c r="AI75" s="15">
        <f t="shared" ref="AI75:AJ75" si="58">AI74*EXP(AI73)</f>
        <v>175.66160505842271</v>
      </c>
      <c r="AJ75" s="15">
        <f t="shared" si="58"/>
        <v>152.85456962719172</v>
      </c>
      <c r="AK75" s="15"/>
      <c r="AL75" s="15">
        <f t="shared" ref="AL75:AM75" si="59">AL74*EXP(AL73)</f>
        <v>139.35579327106967</v>
      </c>
      <c r="AM75" s="15">
        <f t="shared" si="59"/>
        <v>139.35579327106967</v>
      </c>
      <c r="AN75" s="15"/>
      <c r="AO75" s="15">
        <f t="shared" ref="AO75:AQ75" si="60">AO74*EXP(AO73)</f>
        <v>169.58747391485505</v>
      </c>
      <c r="AP75" s="15">
        <f t="shared" si="60"/>
        <v>177.80984500725421</v>
      </c>
      <c r="AQ75" s="15">
        <f t="shared" si="60"/>
        <v>168.11606278332857</v>
      </c>
      <c r="AR75" s="15"/>
      <c r="AS75" s="15">
        <f t="shared" ref="AS75" si="61">AS74*EXP(AS73)</f>
        <v>145.66217372203593</v>
      </c>
      <c r="AT75" s="15"/>
      <c r="AU75" s="15">
        <f t="shared" ref="AU75:AW75" si="62">AU74*EXP(AU73)</f>
        <v>153.92788337274288</v>
      </c>
      <c r="AV75" s="15">
        <f t="shared" si="62"/>
        <v>155.31378975024552</v>
      </c>
      <c r="AW75" s="15">
        <f t="shared" si="62"/>
        <v>157.01020185533594</v>
      </c>
      <c r="AX75" s="15"/>
      <c r="AY75" s="15">
        <f t="shared" ref="AY75:BB75" si="63">AY74*EXP(AY73)</f>
        <v>172.13652489185196</v>
      </c>
      <c r="AZ75" s="15">
        <f t="shared" si="63"/>
        <v>173.65137400416219</v>
      </c>
      <c r="BA75" s="15">
        <f t="shared" si="63"/>
        <v>151.10014583784704</v>
      </c>
      <c r="BB75" s="15">
        <f t="shared" si="63"/>
        <v>151.10014583784704</v>
      </c>
      <c r="BC75" s="15"/>
      <c r="BD75" s="15">
        <f t="shared" ref="BD75:BG75" si="64">BD74*EXP(BD73)</f>
        <v>142.51151671716252</v>
      </c>
      <c r="BE75" s="15">
        <f t="shared" si="64"/>
        <v>158.52744668556986</v>
      </c>
      <c r="BF75" s="15">
        <f t="shared" si="64"/>
        <v>175.66160505842271</v>
      </c>
      <c r="BG75" s="15">
        <f t="shared" si="64"/>
        <v>173.65137400416219</v>
      </c>
      <c r="BH75" s="15"/>
      <c r="BI75" s="15">
        <f t="shared" ref="BI75:BJ75" si="65">BI74*EXP(BI73)</f>
        <v>179.18668522499516</v>
      </c>
      <c r="BJ75" s="15">
        <f t="shared" si="65"/>
        <v>131.14978148452332</v>
      </c>
      <c r="BK75" s="15"/>
      <c r="BL75" s="15"/>
      <c r="BM75" s="15"/>
      <c r="BN75" s="15">
        <f t="shared" ref="BN75:BQ75" si="66">BN74*EXP(BN73)</f>
        <v>142.11431616146714</v>
      </c>
      <c r="BO75" s="15">
        <f t="shared" si="66"/>
        <v>131.14978148452332</v>
      </c>
      <c r="BP75" s="15">
        <f t="shared" si="66"/>
        <v>151.64346593207466</v>
      </c>
      <c r="BQ75" s="15">
        <f t="shared" si="66"/>
        <v>150.87480525091394</v>
      </c>
      <c r="BR75" s="15"/>
      <c r="BS75" s="15">
        <f>BS74*EXP(BS73)</f>
        <v>150.87480525091394</v>
      </c>
      <c r="BT75" s="15">
        <f t="shared" ref="BT75:BW75" si="67">BT74*EXP(BT73)</f>
        <v>161.71107921614202</v>
      </c>
      <c r="BU75" s="15">
        <f>BU74*EXP(BU73)</f>
        <v>179.18668522499516</v>
      </c>
      <c r="BV75" s="15">
        <f t="shared" si="67"/>
        <v>180.04037606657184</v>
      </c>
      <c r="BW75" s="15">
        <f t="shared" si="67"/>
        <v>168.11606278332857</v>
      </c>
      <c r="BX75" s="15"/>
      <c r="BY75" s="15">
        <f t="shared" ref="BY75:BZ75" si="68">BY74*EXP(BY73)</f>
        <v>151.10014583784704</v>
      </c>
      <c r="BZ75" s="15">
        <f t="shared" si="68"/>
        <v>152.64519948844227</v>
      </c>
      <c r="CA75" s="15"/>
      <c r="CB75" s="15">
        <f>CB74*EXP(CB73)</f>
        <v>138.07208974753485</v>
      </c>
      <c r="CC75" s="15"/>
      <c r="CD75" s="15"/>
      <c r="CE75" s="15">
        <f>CE74*EXP(CE73)</f>
        <v>145.66217372203593</v>
      </c>
      <c r="CF75" s="15">
        <f t="shared" ref="CF75" si="69">CF74*EXP(CF73)</f>
        <v>167.21830922934981</v>
      </c>
      <c r="CG75" s="15"/>
      <c r="CH75" s="15"/>
    </row>
    <row r="77" spans="2:87" x14ac:dyDescent="0.2">
      <c r="C77" s="3" t="s">
        <v>115</v>
      </c>
      <c r="D77" s="3"/>
    </row>
    <row r="78" spans="2:87" x14ac:dyDescent="0.2">
      <c r="AV78" s="15"/>
    </row>
    <row r="79" spans="2:87" x14ac:dyDescent="0.2">
      <c r="C79" t="s">
        <v>425</v>
      </c>
      <c r="E79" s="2" t="s">
        <v>378</v>
      </c>
      <c r="F79" t="s">
        <v>413</v>
      </c>
      <c r="H79" s="17">
        <v>51073</v>
      </c>
      <c r="I79" s="17">
        <v>2112</v>
      </c>
      <c r="J79" s="17">
        <v>92</v>
      </c>
      <c r="K79" s="17">
        <v>1223</v>
      </c>
      <c r="L79" s="17"/>
      <c r="M79" s="17"/>
      <c r="N79" s="17">
        <v>1516</v>
      </c>
      <c r="O79" s="17"/>
      <c r="P79" s="17">
        <v>1623</v>
      </c>
      <c r="Q79" s="17">
        <v>160</v>
      </c>
      <c r="R79" s="17">
        <v>54</v>
      </c>
      <c r="S79" s="17">
        <v>391</v>
      </c>
      <c r="T79" s="17">
        <v>39</v>
      </c>
      <c r="U79" s="17">
        <v>174</v>
      </c>
      <c r="V79" s="17"/>
      <c r="W79" s="17"/>
      <c r="X79" s="17">
        <v>3266</v>
      </c>
      <c r="Y79" s="17">
        <v>4724</v>
      </c>
      <c r="Z79" s="17">
        <v>451</v>
      </c>
      <c r="AA79" s="17"/>
      <c r="AB79" s="17">
        <v>1691</v>
      </c>
      <c r="AC79" s="17">
        <v>291</v>
      </c>
      <c r="AD79" s="17">
        <v>83</v>
      </c>
      <c r="AE79" s="17">
        <v>2554</v>
      </c>
      <c r="AF79" s="17">
        <v>699</v>
      </c>
      <c r="AG79" s="17"/>
      <c r="AH79" s="17"/>
      <c r="AI79" s="17">
        <v>1700</v>
      </c>
      <c r="AJ79" s="17">
        <v>97</v>
      </c>
      <c r="AK79" s="17"/>
      <c r="AL79" s="17">
        <v>21</v>
      </c>
      <c r="AM79" s="17">
        <v>73</v>
      </c>
      <c r="AN79" s="17"/>
      <c r="AO79" s="17">
        <v>124948</v>
      </c>
      <c r="AP79" s="17">
        <v>6282</v>
      </c>
      <c r="AQ79" s="17">
        <v>1792</v>
      </c>
      <c r="AR79" s="17"/>
      <c r="AS79" s="17">
        <v>689</v>
      </c>
      <c r="AT79" s="17"/>
      <c r="AU79" s="17">
        <v>244</v>
      </c>
      <c r="AV79" s="17">
        <v>385</v>
      </c>
      <c r="AW79" s="17">
        <v>3110</v>
      </c>
      <c r="AX79" s="17"/>
      <c r="AY79" s="17">
        <v>2869</v>
      </c>
      <c r="AZ79" s="17">
        <v>1030</v>
      </c>
      <c r="BA79" s="17">
        <v>4600</v>
      </c>
      <c r="BB79" s="17">
        <v>324</v>
      </c>
      <c r="BC79" s="17"/>
      <c r="BD79" s="17">
        <v>678</v>
      </c>
      <c r="BE79" s="17">
        <v>370</v>
      </c>
      <c r="BF79" s="17">
        <v>2044</v>
      </c>
      <c r="BG79" s="17">
        <v>220</v>
      </c>
      <c r="BH79" s="17"/>
      <c r="BI79" s="17">
        <v>2429</v>
      </c>
      <c r="BJ79" s="17">
        <v>510</v>
      </c>
      <c r="BK79" s="17"/>
      <c r="BL79" s="17"/>
      <c r="BM79" s="17"/>
      <c r="BN79" s="17">
        <v>740</v>
      </c>
      <c r="BO79" s="17">
        <v>81</v>
      </c>
      <c r="BP79" s="17">
        <v>115</v>
      </c>
      <c r="BQ79" s="17">
        <v>714</v>
      </c>
      <c r="BR79" s="17"/>
      <c r="BS79" s="17">
        <v>1274</v>
      </c>
      <c r="BT79" s="17">
        <v>146</v>
      </c>
      <c r="BU79" s="17">
        <v>29293</v>
      </c>
      <c r="BV79" s="17">
        <v>4013</v>
      </c>
      <c r="BW79" s="17">
        <v>305</v>
      </c>
      <c r="BX79" s="17"/>
      <c r="BY79" s="17">
        <v>495</v>
      </c>
      <c r="BZ79" s="17">
        <v>234</v>
      </c>
      <c r="CA79" s="17"/>
      <c r="CB79" s="17">
        <v>604</v>
      </c>
      <c r="CC79" s="17"/>
      <c r="CD79" s="17"/>
      <c r="CE79" s="17">
        <v>3688</v>
      </c>
      <c r="CF79" s="17">
        <v>2099</v>
      </c>
    </row>
    <row r="80" spans="2:87" x14ac:dyDescent="0.2">
      <c r="C80" t="s">
        <v>426</v>
      </c>
      <c r="F80" t="s">
        <v>395</v>
      </c>
      <c r="H80" s="17">
        <v>50795</v>
      </c>
      <c r="I80" s="17">
        <v>2108</v>
      </c>
      <c r="J80" s="17">
        <v>92</v>
      </c>
      <c r="K80" s="17">
        <v>1191</v>
      </c>
      <c r="L80" s="17"/>
      <c r="M80" s="17"/>
      <c r="N80" s="17">
        <v>1521</v>
      </c>
      <c r="O80" s="17"/>
      <c r="P80" s="17">
        <v>1535</v>
      </c>
      <c r="Q80" s="17">
        <v>160</v>
      </c>
      <c r="R80" s="17">
        <v>54</v>
      </c>
      <c r="S80" s="17">
        <v>387</v>
      </c>
      <c r="T80" s="17">
        <v>38</v>
      </c>
      <c r="U80" s="17">
        <v>174</v>
      </c>
      <c r="V80" s="17"/>
      <c r="W80" s="17"/>
      <c r="X80" s="17">
        <v>3271</v>
      </c>
      <c r="Y80" s="17">
        <v>4714</v>
      </c>
      <c r="Z80" s="17">
        <v>458</v>
      </c>
      <c r="AA80" s="17"/>
      <c r="AB80" s="17">
        <v>1622</v>
      </c>
      <c r="AC80" s="17">
        <v>287</v>
      </c>
      <c r="AD80" s="17">
        <v>81</v>
      </c>
      <c r="AE80" s="17">
        <v>2547</v>
      </c>
      <c r="AF80" s="17">
        <v>694</v>
      </c>
      <c r="AG80" s="17"/>
      <c r="AH80" s="17"/>
      <c r="AI80" s="17">
        <v>1701</v>
      </c>
      <c r="AJ80" s="17">
        <v>97</v>
      </c>
      <c r="AK80" s="17"/>
      <c r="AL80" s="17">
        <v>21</v>
      </c>
      <c r="AM80" s="17">
        <v>73</v>
      </c>
      <c r="AN80" s="17"/>
      <c r="AO80" s="17">
        <v>124741</v>
      </c>
      <c r="AP80" s="17">
        <v>6226</v>
      </c>
      <c r="AQ80" s="17">
        <v>1464</v>
      </c>
      <c r="AR80" s="17"/>
      <c r="AS80" s="17">
        <v>691</v>
      </c>
      <c r="AT80" s="17"/>
      <c r="AU80" s="17">
        <v>225</v>
      </c>
      <c r="AV80" s="17">
        <v>385</v>
      </c>
      <c r="AW80" s="17">
        <v>3100</v>
      </c>
      <c r="AX80" s="17"/>
      <c r="AY80" s="17">
        <v>2844</v>
      </c>
      <c r="AZ80" s="17">
        <v>1028</v>
      </c>
      <c r="BA80" s="17">
        <v>4578</v>
      </c>
      <c r="BB80" s="17">
        <v>328</v>
      </c>
      <c r="BC80" s="17"/>
      <c r="BD80" s="17">
        <v>671</v>
      </c>
      <c r="BE80" s="17">
        <v>370</v>
      </c>
      <c r="BF80" s="17">
        <v>2021</v>
      </c>
      <c r="BG80" s="17">
        <v>220</v>
      </c>
      <c r="BH80" s="17"/>
      <c r="BI80" s="17">
        <v>2399</v>
      </c>
      <c r="BJ80" s="17">
        <v>510</v>
      </c>
      <c r="BK80" s="17"/>
      <c r="BL80" s="17"/>
      <c r="BM80" s="17"/>
      <c r="BN80" s="17">
        <v>740</v>
      </c>
      <c r="BO80" s="17">
        <v>81</v>
      </c>
      <c r="BP80" s="17">
        <v>113</v>
      </c>
      <c r="BQ80" s="17">
        <v>714</v>
      </c>
      <c r="BR80" s="17"/>
      <c r="BS80" s="17">
        <v>1270</v>
      </c>
      <c r="BT80" s="17">
        <v>144</v>
      </c>
      <c r="BU80" s="17">
        <v>29158</v>
      </c>
      <c r="BV80" s="17">
        <v>3953</v>
      </c>
      <c r="BW80" s="17">
        <v>300</v>
      </c>
      <c r="BX80" s="17"/>
      <c r="BY80" s="17">
        <v>497</v>
      </c>
      <c r="BZ80" s="17">
        <v>221</v>
      </c>
      <c r="CA80" s="17"/>
      <c r="CB80" s="17">
        <v>589</v>
      </c>
      <c r="CC80" s="17"/>
      <c r="CD80" s="17"/>
      <c r="CE80" s="17">
        <v>3674</v>
      </c>
      <c r="CF80" s="17">
        <v>2128</v>
      </c>
    </row>
    <row r="81" spans="1:85" x14ac:dyDescent="0.2">
      <c r="H81" s="57">
        <f>LN(H79/H80)</f>
        <v>5.4580572926469367E-3</v>
      </c>
      <c r="I81" s="57">
        <f t="shared" ref="I81:BQ81" si="70">LN(I79/I80)</f>
        <v>1.8957351648991973E-3</v>
      </c>
      <c r="J81" s="57">
        <f t="shared" si="70"/>
        <v>0</v>
      </c>
      <c r="K81" s="57">
        <f t="shared" si="70"/>
        <v>2.6513566331872278E-2</v>
      </c>
      <c r="L81" s="57"/>
      <c r="M81" s="57"/>
      <c r="N81" s="57">
        <f t="shared" si="70"/>
        <v>-3.2927260569758678E-3</v>
      </c>
      <c r="O81" s="57"/>
      <c r="P81" s="57">
        <f t="shared" si="70"/>
        <v>5.5745907493293625E-2</v>
      </c>
      <c r="Q81" s="57">
        <f t="shared" si="70"/>
        <v>0</v>
      </c>
      <c r="R81" s="57">
        <f t="shared" si="70"/>
        <v>0</v>
      </c>
      <c r="S81" s="57">
        <f t="shared" si="70"/>
        <v>1.0282866955584056E-2</v>
      </c>
      <c r="T81" s="57">
        <f>LN(T79/T80)</f>
        <v>2.5975486403260736E-2</v>
      </c>
      <c r="U81" s="57">
        <f t="shared" si="70"/>
        <v>0</v>
      </c>
      <c r="V81" s="57"/>
      <c r="W81" s="57"/>
      <c r="X81" s="57">
        <f t="shared" si="70"/>
        <v>-1.5297540079735143E-3</v>
      </c>
      <c r="Y81" s="57">
        <f t="shared" si="70"/>
        <v>2.1190938211765168E-3</v>
      </c>
      <c r="Z81" s="57">
        <f t="shared" si="70"/>
        <v>-1.540184461150659E-2</v>
      </c>
      <c r="AA81" s="57"/>
      <c r="AB81" s="57">
        <f t="shared" si="70"/>
        <v>4.1660114223222001E-2</v>
      </c>
      <c r="AC81" s="57">
        <f t="shared" si="70"/>
        <v>1.3841051411871511E-2</v>
      </c>
      <c r="AD81" s="57">
        <f t="shared" si="70"/>
        <v>2.4391453124159263E-2</v>
      </c>
      <c r="AE81" s="57">
        <f t="shared" si="70"/>
        <v>2.7445616130275389E-3</v>
      </c>
      <c r="AF81" s="57">
        <f t="shared" si="70"/>
        <v>7.1787817270057702E-3</v>
      </c>
      <c r="AG81" s="57"/>
      <c r="AH81" s="57"/>
      <c r="AI81" s="57">
        <f t="shared" si="70"/>
        <v>-5.880623515542952E-4</v>
      </c>
      <c r="AJ81" s="57">
        <f t="shared" si="70"/>
        <v>0</v>
      </c>
      <c r="AK81" s="57"/>
      <c r="AL81" s="57">
        <f t="shared" si="70"/>
        <v>0</v>
      </c>
      <c r="AM81" s="57">
        <f t="shared" si="70"/>
        <v>0</v>
      </c>
      <c r="AN81" s="57"/>
      <c r="AO81" s="57">
        <f t="shared" si="70"/>
        <v>1.658063009770048E-3</v>
      </c>
      <c r="AP81" s="57">
        <f t="shared" si="70"/>
        <v>8.9543290970383414E-3</v>
      </c>
      <c r="AQ81" s="57">
        <f t="shared" si="70"/>
        <v>0.20215989901361894</v>
      </c>
      <c r="AR81" s="57"/>
      <c r="AS81" s="57">
        <f t="shared" si="70"/>
        <v>-2.8985527540113039E-3</v>
      </c>
      <c r="AT81" s="57"/>
      <c r="AU81" s="57">
        <f t="shared" si="70"/>
        <v>8.1067823088781826E-2</v>
      </c>
      <c r="AV81" s="57">
        <f t="shared" si="70"/>
        <v>0</v>
      </c>
      <c r="AW81" s="57">
        <f t="shared" si="70"/>
        <v>3.2206147000421572E-3</v>
      </c>
      <c r="AX81" s="57"/>
      <c r="AY81" s="57">
        <f t="shared" si="70"/>
        <v>8.7520250582333158E-3</v>
      </c>
      <c r="AZ81" s="57">
        <f t="shared" si="70"/>
        <v>1.9436352085710307E-3</v>
      </c>
      <c r="BA81" s="57">
        <f t="shared" si="70"/>
        <v>4.7940819646743755E-3</v>
      </c>
      <c r="BB81" s="57">
        <f t="shared" si="70"/>
        <v>-1.2270092591814359E-2</v>
      </c>
      <c r="BC81" s="57"/>
      <c r="BD81" s="57">
        <f t="shared" si="70"/>
        <v>1.0378150968713688E-2</v>
      </c>
      <c r="BE81" s="57">
        <f t="shared" si="70"/>
        <v>0</v>
      </c>
      <c r="BF81" s="57">
        <f t="shared" si="70"/>
        <v>1.1316233919974021E-2</v>
      </c>
      <c r="BG81" s="57">
        <f t="shared" si="70"/>
        <v>0</v>
      </c>
      <c r="BH81" s="57"/>
      <c r="BI81" s="57">
        <f t="shared" si="70"/>
        <v>1.2427666162477908E-2</v>
      </c>
      <c r="BJ81" s="57">
        <f t="shared" si="70"/>
        <v>0</v>
      </c>
      <c r="BK81" s="57"/>
      <c r="BL81" s="57"/>
      <c r="BM81" s="57"/>
      <c r="BN81" s="57">
        <f t="shared" si="70"/>
        <v>0</v>
      </c>
      <c r="BO81" s="57">
        <f t="shared" si="70"/>
        <v>0</v>
      </c>
      <c r="BP81" s="57">
        <f t="shared" si="70"/>
        <v>1.7544309650909525E-2</v>
      </c>
      <c r="BQ81" s="57">
        <f t="shared" si="70"/>
        <v>0</v>
      </c>
      <c r="BR81" s="57"/>
      <c r="BS81" s="57">
        <f t="shared" ref="BS81:BZ81" si="71">LN(BS79/BS80)</f>
        <v>3.1446566794717814E-3</v>
      </c>
      <c r="BT81" s="57">
        <f t="shared" si="71"/>
        <v>1.3793322132335769E-2</v>
      </c>
      <c r="BU81" s="57">
        <f t="shared" si="71"/>
        <v>4.6192619475354498E-3</v>
      </c>
      <c r="BV81" s="57">
        <f t="shared" si="71"/>
        <v>1.506430697023111E-2</v>
      </c>
      <c r="BW81" s="57">
        <f t="shared" si="71"/>
        <v>1.6529301951210506E-2</v>
      </c>
      <c r="BX81" s="57"/>
      <c r="BY81" s="57">
        <f t="shared" si="71"/>
        <v>-4.0322635279384511E-3</v>
      </c>
      <c r="BZ81" s="57">
        <f t="shared" si="71"/>
        <v>5.7158413839948623E-2</v>
      </c>
      <c r="CA81" s="57"/>
      <c r="CB81" s="57">
        <f t="shared" ref="CB81:CF81" si="72">LN(CB79/CB80)</f>
        <v>2.5148014283228153E-2</v>
      </c>
      <c r="CC81" s="57"/>
      <c r="CD81" s="57"/>
      <c r="CE81" s="57">
        <f t="shared" si="72"/>
        <v>3.8033189014134456E-3</v>
      </c>
      <c r="CF81" s="57">
        <f t="shared" si="72"/>
        <v>-1.3721530640901989E-2</v>
      </c>
    </row>
    <row r="82" spans="1:85" x14ac:dyDescent="0.2">
      <c r="C82" t="s">
        <v>427</v>
      </c>
      <c r="E82" s="2" t="s">
        <v>389</v>
      </c>
      <c r="F82" t="s">
        <v>428</v>
      </c>
      <c r="G82" s="39"/>
      <c r="H82" s="34">
        <v>25747.976190476191</v>
      </c>
      <c r="I82" s="34">
        <v>1903.4190476190477</v>
      </c>
      <c r="J82" s="34">
        <v>92.071428571428569</v>
      </c>
      <c r="K82" s="34">
        <v>833.75238095238092</v>
      </c>
      <c r="L82" s="34"/>
      <c r="M82" s="34"/>
      <c r="N82" s="34">
        <v>1530.0428571428572</v>
      </c>
      <c r="O82" s="34"/>
      <c r="P82" s="34">
        <v>1094.6571428571426</v>
      </c>
      <c r="Q82" s="34">
        <v>149.9047619047619</v>
      </c>
      <c r="R82" s="34">
        <v>32.5</v>
      </c>
      <c r="S82" s="34">
        <v>342.71428571428572</v>
      </c>
      <c r="T82" s="34">
        <v>31.1</v>
      </c>
      <c r="U82" s="34">
        <v>152.30952380952382</v>
      </c>
      <c r="V82" s="34"/>
      <c r="W82" s="34"/>
      <c r="X82" s="34">
        <v>1553.0761904761905</v>
      </c>
      <c r="Y82" s="34">
        <v>2173.7619047619046</v>
      </c>
      <c r="Z82" s="34">
        <v>401.04285714285714</v>
      </c>
      <c r="AA82" s="34"/>
      <c r="AB82" s="34">
        <v>677.25238095238092</v>
      </c>
      <c r="AC82" s="34">
        <v>269.65238095238084</v>
      </c>
      <c r="AD82" s="34">
        <v>80.561904761904742</v>
      </c>
      <c r="AE82" s="34">
        <v>1023.9904761904761</v>
      </c>
      <c r="AF82" s="34">
        <v>361.57142857142856</v>
      </c>
      <c r="AG82" s="34"/>
      <c r="AH82" s="34"/>
      <c r="AI82" s="34">
        <v>1458.1999999999998</v>
      </c>
      <c r="AJ82" s="34">
        <v>75.86666666666666</v>
      </c>
      <c r="AK82" s="34"/>
      <c r="AL82" s="34">
        <v>21.142857142857142</v>
      </c>
      <c r="AM82" s="34">
        <v>67.547619047619051</v>
      </c>
      <c r="AN82" s="34"/>
      <c r="AO82" s="34">
        <v>123519.84285714284</v>
      </c>
      <c r="AP82" s="34">
        <v>5532.0952380952385</v>
      </c>
      <c r="AQ82" s="34">
        <v>865.80952380952385</v>
      </c>
      <c r="AR82" s="34"/>
      <c r="AS82" s="34">
        <v>366.13333333333338</v>
      </c>
      <c r="AT82" s="34"/>
      <c r="AU82" s="34">
        <v>153.28571428571428</v>
      </c>
      <c r="AV82" s="34">
        <v>481.8095238095238</v>
      </c>
      <c r="AW82" s="34">
        <v>2801.1904761904761</v>
      </c>
      <c r="AX82" s="34"/>
      <c r="AY82" s="34">
        <v>1551.8333333333333</v>
      </c>
      <c r="AZ82" s="34">
        <v>1060.8571428571429</v>
      </c>
      <c r="BA82" s="34">
        <v>2383.7142857142858</v>
      </c>
      <c r="BB82" s="34">
        <v>336.79047619047611</v>
      </c>
      <c r="BC82" s="34"/>
      <c r="BD82" s="34">
        <v>716.02857142857135</v>
      </c>
      <c r="BE82" s="34">
        <v>370</v>
      </c>
      <c r="BF82" s="34">
        <v>1636.4285714285713</v>
      </c>
      <c r="BG82" s="34">
        <v>194.68095238095239</v>
      </c>
      <c r="BH82" s="34"/>
      <c r="BI82" s="34">
        <v>1173.3809523809523</v>
      </c>
      <c r="BJ82" s="34">
        <v>253.62857142857143</v>
      </c>
      <c r="BK82" s="34"/>
      <c r="BL82" s="34"/>
      <c r="BM82" s="34"/>
      <c r="BN82" s="34">
        <v>731.85714285714289</v>
      </c>
      <c r="BO82" s="34">
        <v>68.952380952380949</v>
      </c>
      <c r="BP82" s="34">
        <v>98.019047619047626</v>
      </c>
      <c r="BQ82" s="34">
        <v>373.78095238095239</v>
      </c>
      <c r="BR82" s="34"/>
      <c r="BS82" s="34">
        <v>1249.4047619047617</v>
      </c>
      <c r="BT82" s="34">
        <v>147.86190476190473</v>
      </c>
      <c r="BU82" s="34">
        <v>18409.904761904763</v>
      </c>
      <c r="BV82" s="34">
        <v>3380.6666666666665</v>
      </c>
      <c r="BW82" s="34">
        <v>253.64285714285714</v>
      </c>
      <c r="BX82" s="34"/>
      <c r="BY82" s="34">
        <v>449.79999999999995</v>
      </c>
      <c r="BZ82" s="34">
        <v>116.33333333333333</v>
      </c>
      <c r="CA82" s="34"/>
      <c r="CB82" s="34">
        <v>497.05714285714288</v>
      </c>
      <c r="CC82" s="34"/>
      <c r="CD82" s="34"/>
      <c r="CE82" s="34">
        <v>3409.5571428571429</v>
      </c>
      <c r="CF82" s="34">
        <v>2040.7476190476193</v>
      </c>
    </row>
    <row r="83" spans="1:85" x14ac:dyDescent="0.2">
      <c r="C83" t="s">
        <v>236</v>
      </c>
      <c r="E83" s="2" t="s">
        <v>389</v>
      </c>
      <c r="F83" t="s">
        <v>29</v>
      </c>
      <c r="H83" s="6">
        <f>(21*H82+H79)/22</f>
        <v>26899.113636363636</v>
      </c>
      <c r="I83" s="6">
        <f t="shared" ref="I83:BT83" si="73">(21*I82+I79)/22</f>
        <v>1912.9</v>
      </c>
      <c r="J83" s="6">
        <f t="shared" si="73"/>
        <v>92.068181818181813</v>
      </c>
      <c r="K83" s="6">
        <f t="shared" si="73"/>
        <v>851.44545454545448</v>
      </c>
      <c r="L83" s="6"/>
      <c r="M83" s="6"/>
      <c r="N83" s="6">
        <f t="shared" si="73"/>
        <v>1529.4045454545455</v>
      </c>
      <c r="O83" s="6"/>
      <c r="P83" s="6">
        <f t="shared" si="73"/>
        <v>1118.6727272727271</v>
      </c>
      <c r="Q83" s="6">
        <f t="shared" si="73"/>
        <v>150.36363636363637</v>
      </c>
      <c r="R83" s="6">
        <f t="shared" si="73"/>
        <v>33.477272727272727</v>
      </c>
      <c r="S83" s="6">
        <f t="shared" si="73"/>
        <v>344.90909090909093</v>
      </c>
      <c r="T83" s="6">
        <f t="shared" si="73"/>
        <v>31.459090909090911</v>
      </c>
      <c r="U83" s="6">
        <f t="shared" si="73"/>
        <v>153.29545454545456</v>
      </c>
      <c r="V83" s="6"/>
      <c r="W83" s="6"/>
      <c r="X83" s="6">
        <f t="shared" si="73"/>
        <v>1630.9363636363639</v>
      </c>
      <c r="Y83" s="6">
        <f t="shared" si="73"/>
        <v>2289.681818181818</v>
      </c>
      <c r="Z83" s="6">
        <f t="shared" si="73"/>
        <v>403.31363636363636</v>
      </c>
      <c r="AA83" s="6"/>
      <c r="AB83" s="6">
        <f t="shared" si="73"/>
        <v>723.33181818181811</v>
      </c>
      <c r="AC83" s="6">
        <f t="shared" si="73"/>
        <v>270.62272727272716</v>
      </c>
      <c r="AD83" s="6">
        <f t="shared" si="73"/>
        <v>80.672727272727244</v>
      </c>
      <c r="AE83" s="6">
        <f t="shared" si="73"/>
        <v>1093.5363636363636</v>
      </c>
      <c r="AF83" s="6">
        <f t="shared" si="73"/>
        <v>376.90909090909093</v>
      </c>
      <c r="AG83" s="6"/>
      <c r="AH83" s="6"/>
      <c r="AI83" s="6">
        <f t="shared" si="73"/>
        <v>1469.1909090909089</v>
      </c>
      <c r="AJ83" s="6">
        <f t="shared" si="73"/>
        <v>76.827272727272714</v>
      </c>
      <c r="AK83" s="6"/>
      <c r="AL83" s="6">
        <f t="shared" si="73"/>
        <v>21.136363636363637</v>
      </c>
      <c r="AM83" s="6">
        <f t="shared" si="73"/>
        <v>67.795454545454547</v>
      </c>
      <c r="AN83" s="6"/>
      <c r="AO83" s="6">
        <f t="shared" si="73"/>
        <v>123584.75909090908</v>
      </c>
      <c r="AP83" s="6">
        <f t="shared" si="73"/>
        <v>5566.1818181818189</v>
      </c>
      <c r="AQ83" s="6">
        <f t="shared" si="73"/>
        <v>907.90909090909088</v>
      </c>
      <c r="AR83" s="6"/>
      <c r="AS83" s="6">
        <f t="shared" si="73"/>
        <v>380.80909090909097</v>
      </c>
      <c r="AT83" s="6"/>
      <c r="AU83" s="6">
        <f t="shared" si="73"/>
        <v>157.40909090909091</v>
      </c>
      <c r="AV83" s="6">
        <f t="shared" si="73"/>
        <v>477.40909090909093</v>
      </c>
      <c r="AW83" s="6">
        <f t="shared" si="73"/>
        <v>2815.2272727272725</v>
      </c>
      <c r="AX83" s="6"/>
      <c r="AY83" s="6">
        <f t="shared" si="73"/>
        <v>1611.7045454545455</v>
      </c>
      <c r="AZ83" s="6">
        <f t="shared" si="73"/>
        <v>1059.4545454545455</v>
      </c>
      <c r="BA83" s="6">
        <f t="shared" si="73"/>
        <v>2484.4545454545455</v>
      </c>
      <c r="BB83" s="6">
        <f t="shared" si="73"/>
        <v>336.20909090909083</v>
      </c>
      <c r="BC83" s="6"/>
      <c r="BD83" s="6">
        <f t="shared" si="73"/>
        <v>714.3</v>
      </c>
      <c r="BE83" s="6">
        <f t="shared" si="73"/>
        <v>370</v>
      </c>
      <c r="BF83" s="6">
        <f t="shared" si="73"/>
        <v>1654.9545454545455</v>
      </c>
      <c r="BG83" s="6">
        <f t="shared" si="73"/>
        <v>195.83181818181819</v>
      </c>
      <c r="BH83" s="6"/>
      <c r="BI83" s="6">
        <f t="shared" si="73"/>
        <v>1230.4545454545455</v>
      </c>
      <c r="BJ83" s="6">
        <f t="shared" si="73"/>
        <v>265.28181818181815</v>
      </c>
      <c r="BK83" s="6"/>
      <c r="BL83" s="6"/>
      <c r="BM83" s="6"/>
      <c r="BN83" s="6">
        <f t="shared" si="73"/>
        <v>732.22727272727275</v>
      </c>
      <c r="BO83" s="6">
        <f t="shared" si="73"/>
        <v>69.5</v>
      </c>
      <c r="BP83" s="6">
        <f t="shared" si="73"/>
        <v>98.790909090909096</v>
      </c>
      <c r="BQ83" s="6">
        <f t="shared" si="73"/>
        <v>389.24545454545455</v>
      </c>
      <c r="BR83" s="6"/>
      <c r="BS83" s="6">
        <f t="shared" si="73"/>
        <v>1250.522727272727</v>
      </c>
      <c r="BT83" s="6">
        <f t="shared" si="73"/>
        <v>147.7772727272727</v>
      </c>
      <c r="BU83" s="6">
        <f t="shared" ref="BU83:CF83" si="74">(21*BU82+BU79)/22</f>
        <v>18904.590909090908</v>
      </c>
      <c r="BV83" s="6">
        <f t="shared" si="74"/>
        <v>3409.409090909091</v>
      </c>
      <c r="BW83" s="6">
        <f t="shared" si="74"/>
        <v>255.97727272727272</v>
      </c>
      <c r="BX83" s="6"/>
      <c r="BY83" s="6">
        <f t="shared" si="74"/>
        <v>451.85454545454542</v>
      </c>
      <c r="BZ83" s="6">
        <f t="shared" si="74"/>
        <v>121.68181818181819</v>
      </c>
      <c r="CA83" s="6"/>
      <c r="CB83" s="6">
        <f t="shared" si="74"/>
        <v>501.91818181818184</v>
      </c>
      <c r="CC83" s="6"/>
      <c r="CD83" s="6"/>
      <c r="CE83" s="6">
        <f t="shared" si="74"/>
        <v>3422.2136363636364</v>
      </c>
      <c r="CF83" s="6">
        <f t="shared" si="74"/>
        <v>2043.3954545454546</v>
      </c>
    </row>
    <row r="84" spans="1:85" x14ac:dyDescent="0.2">
      <c r="C84" t="s">
        <v>429</v>
      </c>
      <c r="E84" s="2" t="s">
        <v>389</v>
      </c>
      <c r="F84" t="s">
        <v>430</v>
      </c>
      <c r="G84" s="39"/>
      <c r="H84" s="17">
        <v>983572</v>
      </c>
      <c r="I84" s="17">
        <v>11645</v>
      </c>
      <c r="J84" s="17">
        <v>1665</v>
      </c>
      <c r="K84" s="17">
        <v>35982</v>
      </c>
      <c r="L84" s="17"/>
      <c r="M84" s="17"/>
      <c r="N84" s="17">
        <v>66704</v>
      </c>
      <c r="O84" s="17"/>
      <c r="P84" s="17">
        <v>28584</v>
      </c>
      <c r="Q84" s="17">
        <v>6710</v>
      </c>
      <c r="R84" s="17">
        <v>1247</v>
      </c>
      <c r="S84" s="17">
        <v>16260</v>
      </c>
      <c r="T84" s="17">
        <v>1962</v>
      </c>
      <c r="U84" s="17">
        <v>11483</v>
      </c>
      <c r="V84" s="17"/>
      <c r="W84" s="17"/>
      <c r="X84" s="17">
        <v>57155</v>
      </c>
      <c r="Y84" s="17">
        <v>86018</v>
      </c>
      <c r="Z84" s="17">
        <v>21885</v>
      </c>
      <c r="AA84" s="17"/>
      <c r="AB84" s="17">
        <v>28400</v>
      </c>
      <c r="AC84" s="17">
        <v>20187</v>
      </c>
      <c r="AD84" s="17">
        <v>3697</v>
      </c>
      <c r="AE84" s="17">
        <v>47074</v>
      </c>
      <c r="AF84" s="17">
        <v>10595</v>
      </c>
      <c r="AG84" s="17"/>
      <c r="AH84" s="17"/>
      <c r="AI84" s="17">
        <v>21499</v>
      </c>
      <c r="AJ84" s="17">
        <v>2787</v>
      </c>
      <c r="AK84" s="17"/>
      <c r="AL84" s="17">
        <v>1220</v>
      </c>
      <c r="AM84" s="17">
        <v>5517</v>
      </c>
      <c r="AN84" s="17"/>
      <c r="AO84" s="17">
        <v>1325641</v>
      </c>
      <c r="AP84" s="17">
        <v>314722</v>
      </c>
      <c r="AQ84" s="17">
        <v>15341</v>
      </c>
      <c r="AR84" s="17"/>
      <c r="AS84" s="17">
        <v>27098</v>
      </c>
      <c r="AT84" s="17"/>
      <c r="AU84" s="17">
        <v>9846</v>
      </c>
      <c r="AV84" s="17">
        <v>13228</v>
      </c>
      <c r="AW84" s="17">
        <v>150917</v>
      </c>
      <c r="AX84" s="17"/>
      <c r="AY84" s="17">
        <v>34073</v>
      </c>
      <c r="AZ84" s="17">
        <v>41639</v>
      </c>
      <c r="BA84" s="17">
        <v>51213</v>
      </c>
      <c r="BB84" s="17">
        <v>8676</v>
      </c>
      <c r="BC84" s="17"/>
      <c r="BD84" s="17">
        <v>27274</v>
      </c>
      <c r="BE84" s="17">
        <v>6065</v>
      </c>
      <c r="BF84" s="17">
        <v>64793</v>
      </c>
      <c r="BG84" s="17">
        <v>11508</v>
      </c>
      <c r="BH84" s="17"/>
      <c r="BI84" s="17">
        <v>53969</v>
      </c>
      <c r="BJ84" s="17">
        <v>10724</v>
      </c>
      <c r="BK84" s="17"/>
      <c r="BL84" s="17"/>
      <c r="BM84" s="17"/>
      <c r="BN84" s="17">
        <v>33367</v>
      </c>
      <c r="BO84" s="17">
        <v>4225</v>
      </c>
      <c r="BP84" s="17">
        <v>5859</v>
      </c>
      <c r="BQ84" s="17">
        <v>2767</v>
      </c>
      <c r="BR84" s="17"/>
      <c r="BS84" s="17">
        <v>55757</v>
      </c>
      <c r="BT84" s="17">
        <v>6858</v>
      </c>
      <c r="BU84" s="17">
        <v>734576</v>
      </c>
      <c r="BV84" s="17">
        <v>157492</v>
      </c>
      <c r="BW84" s="17">
        <v>12816</v>
      </c>
      <c r="BX84" s="17"/>
      <c r="BY84" s="17">
        <v>22330</v>
      </c>
      <c r="BZ84" s="17">
        <v>3695</v>
      </c>
      <c r="CA84" s="17"/>
      <c r="CB84" s="17">
        <v>22725</v>
      </c>
      <c r="CC84" s="17"/>
      <c r="CD84" s="17"/>
      <c r="CE84" s="17">
        <v>144185</v>
      </c>
      <c r="CF84" s="17">
        <v>100618</v>
      </c>
      <c r="CG84" s="6"/>
    </row>
    <row r="85" spans="1:85" x14ac:dyDescent="0.2">
      <c r="C85" t="s">
        <v>431</v>
      </c>
      <c r="E85" s="2" t="s">
        <v>389</v>
      </c>
      <c r="F85" t="s">
        <v>29</v>
      </c>
      <c r="H85" s="19">
        <f>(H58-H84)/H84</f>
        <v>0.10072978897325259</v>
      </c>
      <c r="I85" s="19">
        <f>(I58-I84)/I84</f>
        <v>6.7239158437097463E-2</v>
      </c>
      <c r="J85" s="19">
        <f>(J58-J84)/J84</f>
        <v>-2.8228228228228229E-2</v>
      </c>
      <c r="K85" s="19">
        <f>(K58-K84)/K84</f>
        <v>4.3716302595742315E-2</v>
      </c>
      <c r="L85" s="19"/>
      <c r="M85" s="19"/>
      <c r="N85" s="19">
        <f>(N58-N84)/N84</f>
        <v>3.6984288798272966E-2</v>
      </c>
      <c r="O85" s="19"/>
      <c r="P85" s="19">
        <f>(P58-P84)/P84</f>
        <v>7.423733557234817E-2</v>
      </c>
      <c r="Q85" s="19">
        <f t="shared" ref="Q85:T85" si="75">(Q58-Q84)/Q84</f>
        <v>0.11773472429210134</v>
      </c>
      <c r="R85" s="19">
        <f t="shared" si="75"/>
        <v>-1.764234161988773E-2</v>
      </c>
      <c r="S85" s="19">
        <f t="shared" si="75"/>
        <v>0.16845018450184501</v>
      </c>
      <c r="T85" s="19">
        <f t="shared" si="75"/>
        <v>0.33435270132517841</v>
      </c>
      <c r="U85" s="19">
        <f>(U58-U84)/U84</f>
        <v>0.10415396673343202</v>
      </c>
      <c r="V85" s="57"/>
      <c r="W85" s="19"/>
      <c r="X85" s="19">
        <f t="shared" ref="X85:AF85" si="76">(X58-X84)/X84</f>
        <v>0.10074359198670282</v>
      </c>
      <c r="Y85" s="19">
        <f t="shared" si="76"/>
        <v>6.3475086609779352E-2</v>
      </c>
      <c r="Z85" s="19">
        <f t="shared" si="76"/>
        <v>0.12291523874800091</v>
      </c>
      <c r="AA85" s="19"/>
      <c r="AB85" s="19">
        <f t="shared" si="76"/>
        <v>0.10390845070422536</v>
      </c>
      <c r="AC85" s="19">
        <f t="shared" si="76"/>
        <v>0.10704909099915787</v>
      </c>
      <c r="AD85" s="19">
        <f t="shared" si="76"/>
        <v>1.5147416824452259E-2</v>
      </c>
      <c r="AE85" s="19">
        <f t="shared" si="76"/>
        <v>2.2305306538641288E-2</v>
      </c>
      <c r="AF85" s="19">
        <f t="shared" si="76"/>
        <v>0.12675790467201511</v>
      </c>
      <c r="AG85" s="19"/>
      <c r="AH85" s="19"/>
      <c r="AI85" s="19">
        <f>(AI58-AI84)/AI84</f>
        <v>7.2375459323689467E-2</v>
      </c>
      <c r="AJ85" s="19">
        <f>(AJ58-AJ84)/AJ84</f>
        <v>-3.9110154287764619E-2</v>
      </c>
      <c r="AK85" s="19"/>
      <c r="AL85" s="19">
        <f>(AL58-AL84)/AL84</f>
        <v>4.7540983606557376E-2</v>
      </c>
      <c r="AM85" s="19">
        <f>(AM58-AM84)/AM84</f>
        <v>2.2294725394235999E-2</v>
      </c>
      <c r="AN85" s="19"/>
      <c r="AO85" s="19">
        <f>(AO58-AO84)/AO84</f>
        <v>9.9892052222283409E-2</v>
      </c>
      <c r="AP85" s="19">
        <f>(AP58-AP84)/AP84</f>
        <v>0.15763753407769396</v>
      </c>
      <c r="AQ85" s="19">
        <f>(AQ58-AQ84)/AQ84</f>
        <v>0.45596766833974317</v>
      </c>
      <c r="AR85" s="19"/>
      <c r="AS85" s="19">
        <f>(AS58-AS84)/AS84</f>
        <v>3.9744630600044281E-2</v>
      </c>
      <c r="AT85" s="19"/>
      <c r="AU85" s="19">
        <f>(AU58-AU84)/AU84</f>
        <v>0.12543164736949014</v>
      </c>
      <c r="AV85" s="19">
        <f>(AV58-AV84)/AV84</f>
        <v>0.10326579981856668</v>
      </c>
      <c r="AW85" s="19">
        <f>(AW58-AW84)/AW84</f>
        <v>0.10710523002710098</v>
      </c>
      <c r="AX85" s="19"/>
      <c r="AY85" s="19">
        <f>(AY58-AY84)/AY84</f>
        <v>0.27036069615237873</v>
      </c>
      <c r="AZ85" s="19">
        <f>(AZ58-AZ84)/AZ84</f>
        <v>9.9786258075362039E-2</v>
      </c>
      <c r="BA85" s="19">
        <f>(BA58-BA84)/BA84</f>
        <v>0.15228555249643644</v>
      </c>
      <c r="BB85" s="19">
        <f>(BB58-BB84)/BB84</f>
        <v>0.1582526509912402</v>
      </c>
      <c r="BC85" s="19"/>
      <c r="BD85" s="19">
        <f>(BD58-BD84)/BD84</f>
        <v>1.7049204370462711E-2</v>
      </c>
      <c r="BE85" s="19">
        <f>(BE58-BE84)/BE84</f>
        <v>-1.7147568013190437E-2</v>
      </c>
      <c r="BF85" s="19">
        <f>(BF58-BF84)/BF84</f>
        <v>0.18344574259565077</v>
      </c>
      <c r="BG85" s="19">
        <f>(BG58-BG84)/BG84</f>
        <v>0.12704205769899202</v>
      </c>
      <c r="BH85" s="19"/>
      <c r="BI85" s="19">
        <f>(BI58-BI84)/BI84</f>
        <v>0.15149437640126739</v>
      </c>
      <c r="BJ85" s="19">
        <f>(BJ58-BJ84)/BJ84</f>
        <v>9.3994778067885115E-2</v>
      </c>
      <c r="BK85" s="19"/>
      <c r="BL85" s="19"/>
      <c r="BM85" s="19"/>
      <c r="BN85" s="19">
        <f>(BN58-BN84)/BN84</f>
        <v>2.0499295711331553E-2</v>
      </c>
      <c r="BO85" s="19">
        <f>(BO58-BO84)/BO84</f>
        <v>4.0710059171597632E-2</v>
      </c>
      <c r="BP85" s="19">
        <f>(BP58-BP84)/BP84</f>
        <v>5.273937532002048E-2</v>
      </c>
      <c r="BQ85" s="19">
        <f>(BQ58-BQ84)/BQ84</f>
        <v>6.4691001084206723E-2</v>
      </c>
      <c r="BR85" s="19"/>
      <c r="BS85" s="19">
        <f t="shared" ref="BS85:BZ85" si="77">(BS58-BS84)/BS84</f>
        <v>2.6812776871065515E-2</v>
      </c>
      <c r="BT85" s="19">
        <f t="shared" si="77"/>
        <v>0.22557596967045787</v>
      </c>
      <c r="BU85" s="19">
        <f t="shared" si="77"/>
        <v>7.9169480081026339E-2</v>
      </c>
      <c r="BV85" s="19">
        <f t="shared" si="77"/>
        <v>0.12212048865974144</v>
      </c>
      <c r="BW85" s="19">
        <f t="shared" si="77"/>
        <v>0.20333957553058676</v>
      </c>
      <c r="BX85" s="19"/>
      <c r="BY85" s="19">
        <f t="shared" si="77"/>
        <v>0.15329153605015675</v>
      </c>
      <c r="BZ85" s="19">
        <f t="shared" si="77"/>
        <v>0.14830852503382949</v>
      </c>
      <c r="CA85" s="19"/>
      <c r="CB85" s="19">
        <f>(CB58-CB84)/CB84</f>
        <v>8.6248624862486245E-2</v>
      </c>
      <c r="CC85" s="19"/>
      <c r="CD85" s="19"/>
      <c r="CE85" s="19">
        <f t="shared" ref="CE85:CF85" si="78">(CE58-CE84)/CE84</f>
        <v>0.12372299476367167</v>
      </c>
      <c r="CF85" s="19">
        <f t="shared" si="78"/>
        <v>0.12389433302192451</v>
      </c>
    </row>
    <row r="86" spans="1:85" s="233" customFormat="1" hidden="1" x14ac:dyDescent="0.2">
      <c r="A86"/>
      <c r="E86" s="234"/>
      <c r="H86" s="235"/>
      <c r="I86" s="235"/>
      <c r="J86" s="235"/>
      <c r="K86" s="235"/>
      <c r="L86" s="235"/>
      <c r="M86" s="235"/>
      <c r="N86" s="235"/>
      <c r="O86" s="235"/>
      <c r="P86" s="235"/>
      <c r="Q86" s="235"/>
      <c r="R86" s="235"/>
      <c r="S86" s="235"/>
      <c r="T86" s="235"/>
      <c r="U86" s="235"/>
      <c r="V86" s="235"/>
      <c r="W86" s="235"/>
      <c r="X86" s="235"/>
      <c r="Y86" s="235"/>
      <c r="Z86" s="235"/>
      <c r="AA86" s="235"/>
      <c r="AB86" s="235"/>
      <c r="AC86" s="235"/>
      <c r="AD86" s="235"/>
      <c r="AE86" s="235"/>
      <c r="AF86" s="235"/>
      <c r="AG86" s="235"/>
      <c r="AH86" s="235"/>
      <c r="AI86" s="235"/>
      <c r="AJ86" s="235"/>
      <c r="AK86" s="235"/>
      <c r="AL86" s="235"/>
      <c r="AM86" s="235"/>
      <c r="AN86" s="235"/>
      <c r="AO86" s="235"/>
      <c r="AP86" s="235"/>
      <c r="AQ86" s="235"/>
      <c r="AR86" s="235"/>
      <c r="AS86" s="235"/>
      <c r="AT86" s="235"/>
      <c r="AU86" s="235"/>
      <c r="AV86" s="235"/>
      <c r="AW86" s="235"/>
      <c r="AX86" s="235"/>
      <c r="AY86" s="235"/>
      <c r="AZ86" s="235"/>
      <c r="BA86" s="235"/>
      <c r="BB86" s="235"/>
      <c r="BC86" s="235"/>
      <c r="BD86" s="235"/>
      <c r="BE86" s="235"/>
      <c r="BF86" s="235"/>
      <c r="BG86" s="235"/>
      <c r="BH86" s="235"/>
      <c r="BI86" s="235"/>
      <c r="BJ86" s="235"/>
      <c r="BK86" s="235"/>
      <c r="BL86" s="235"/>
      <c r="BM86" s="235"/>
      <c r="BN86" s="235"/>
      <c r="BO86" s="235"/>
      <c r="BP86" s="235"/>
      <c r="BQ86" s="235"/>
      <c r="BR86" s="235"/>
      <c r="BS86" s="235"/>
      <c r="BT86" s="235"/>
      <c r="BU86" s="235"/>
      <c r="BV86" s="235"/>
      <c r="BW86" s="235"/>
      <c r="BX86" s="235"/>
      <c r="BY86" s="235"/>
      <c r="BZ86" s="235"/>
      <c r="CA86" s="235"/>
      <c r="CB86" s="235"/>
      <c r="CC86" s="235"/>
      <c r="CD86" s="236"/>
    </row>
    <row r="87" spans="1:85" x14ac:dyDescent="0.2"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7"/>
      <c r="AL87" s="17"/>
      <c r="AM87" s="17"/>
      <c r="AN87" s="17"/>
      <c r="AO87" s="17"/>
      <c r="AP87" s="17"/>
      <c r="AQ87" s="17"/>
      <c r="AR87" s="17"/>
      <c r="AS87" s="17"/>
      <c r="AT87" s="17"/>
      <c r="AU87" s="17"/>
      <c r="AV87" s="17"/>
      <c r="AW87" s="17"/>
      <c r="AX87" s="17"/>
      <c r="AY87" s="17"/>
      <c r="AZ87" s="17"/>
      <c r="BA87" s="17"/>
      <c r="BB87" s="17"/>
      <c r="BC87" s="17"/>
      <c r="BD87" s="17"/>
      <c r="BE87" s="17"/>
      <c r="BF87" s="17"/>
      <c r="BG87" s="17"/>
      <c r="BH87" s="17"/>
      <c r="BI87" s="17"/>
      <c r="BJ87" s="17"/>
      <c r="BK87" s="17"/>
      <c r="BL87" s="17"/>
      <c r="BM87" s="17"/>
      <c r="BN87" s="17"/>
      <c r="BO87" s="17"/>
      <c r="BP87" s="17"/>
      <c r="BQ87" s="17"/>
      <c r="BR87" s="17"/>
      <c r="BS87" s="17"/>
      <c r="BT87" s="17"/>
      <c r="BU87" s="17"/>
      <c r="BV87" s="17"/>
      <c r="BW87" s="17"/>
      <c r="BX87" s="17"/>
      <c r="BY87" s="17"/>
      <c r="BZ87" s="17"/>
      <c r="CA87" s="17"/>
      <c r="CB87" s="17"/>
      <c r="CC87" s="17"/>
    </row>
    <row r="88" spans="1:85" x14ac:dyDescent="0.2">
      <c r="H88" s="22"/>
      <c r="I88" s="237"/>
      <c r="J88" s="237"/>
      <c r="K88" s="237"/>
      <c r="L88" s="237"/>
      <c r="M88" s="237"/>
      <c r="N88" s="237"/>
      <c r="O88" s="237"/>
      <c r="P88" s="237"/>
      <c r="Q88" s="237"/>
      <c r="R88" s="237"/>
      <c r="S88" s="237"/>
      <c r="T88" s="237"/>
      <c r="U88" s="237"/>
      <c r="V88" s="237"/>
      <c r="W88" s="237"/>
      <c r="X88" s="237"/>
      <c r="Y88" s="237"/>
      <c r="Z88" s="237"/>
      <c r="AA88" s="237"/>
      <c r="AB88" s="237"/>
      <c r="AC88" s="237"/>
      <c r="AD88" s="237"/>
      <c r="AE88" s="237"/>
      <c r="AF88" s="237"/>
      <c r="AG88" s="237"/>
      <c r="AH88" s="237"/>
      <c r="AI88" s="237"/>
      <c r="AJ88" s="237"/>
      <c r="AK88" s="237"/>
      <c r="AL88" s="237"/>
      <c r="AM88" s="237"/>
      <c r="AN88" s="237"/>
      <c r="AO88" s="237"/>
      <c r="AP88" s="237"/>
      <c r="AQ88" s="237"/>
      <c r="AR88" s="237"/>
      <c r="AS88" s="237"/>
      <c r="AT88" s="237"/>
      <c r="AU88" s="237"/>
      <c r="AV88" s="237"/>
      <c r="AW88" s="237"/>
      <c r="AX88" s="237"/>
      <c r="AY88" s="237"/>
      <c r="AZ88" s="237"/>
      <c r="BA88" s="237"/>
      <c r="BB88" s="237"/>
      <c r="BC88" s="237"/>
      <c r="BD88" s="237"/>
      <c r="BE88" s="237"/>
      <c r="BF88" s="237"/>
      <c r="BG88" s="237"/>
      <c r="BH88" s="237"/>
      <c r="BI88" s="237"/>
      <c r="BJ88" s="237"/>
      <c r="BK88" s="237"/>
      <c r="BL88" s="237"/>
      <c r="BM88" s="237"/>
      <c r="BN88" s="237"/>
      <c r="BO88" s="237"/>
      <c r="BP88" s="237"/>
      <c r="BQ88" s="237"/>
      <c r="BR88" s="237"/>
      <c r="BS88" s="237"/>
      <c r="BT88" s="237"/>
      <c r="BU88" s="237"/>
      <c r="BV88" s="237"/>
      <c r="BW88" s="237"/>
      <c r="BX88" s="237"/>
      <c r="BY88" s="237"/>
      <c r="BZ88" s="237"/>
      <c r="CA88" s="237"/>
      <c r="CB88" s="237"/>
      <c r="CC88" s="237"/>
    </row>
    <row r="89" spans="1:85" x14ac:dyDescent="0.2">
      <c r="B89" s="216" t="s">
        <v>432</v>
      </c>
    </row>
    <row r="90" spans="1:85" x14ac:dyDescent="0.2">
      <c r="B90" s="216"/>
    </row>
    <row r="91" spans="1:85" x14ac:dyDescent="0.2">
      <c r="C91" t="str">
        <f>C102</f>
        <v>Constant</v>
      </c>
      <c r="E91" s="2" t="s">
        <v>389</v>
      </c>
      <c r="F91" t="s">
        <v>433</v>
      </c>
      <c r="H91" s="21">
        <v>1</v>
      </c>
      <c r="I91" s="21">
        <v>1</v>
      </c>
      <c r="J91" s="21">
        <v>1</v>
      </c>
      <c r="K91" s="21">
        <v>1</v>
      </c>
      <c r="L91" s="21"/>
      <c r="M91" s="21"/>
      <c r="N91" s="21">
        <v>1</v>
      </c>
      <c r="O91" s="21"/>
      <c r="P91" s="21">
        <v>1</v>
      </c>
      <c r="Q91" s="21">
        <v>1</v>
      </c>
      <c r="R91" s="21">
        <v>1</v>
      </c>
      <c r="S91" s="21">
        <v>1</v>
      </c>
      <c r="T91" s="21">
        <v>1</v>
      </c>
      <c r="U91" s="21">
        <v>1</v>
      </c>
      <c r="V91" s="21"/>
      <c r="W91" s="21"/>
      <c r="X91" s="21">
        <v>1</v>
      </c>
      <c r="Y91" s="21">
        <v>1</v>
      </c>
      <c r="Z91" s="21">
        <v>1</v>
      </c>
      <c r="AA91" s="21"/>
      <c r="AB91" s="21">
        <v>1</v>
      </c>
      <c r="AC91" s="21">
        <v>1</v>
      </c>
      <c r="AD91" s="21">
        <v>1</v>
      </c>
      <c r="AE91" s="21">
        <v>1</v>
      </c>
      <c r="AF91" s="21">
        <v>1</v>
      </c>
      <c r="AG91" s="21"/>
      <c r="AH91" s="21"/>
      <c r="AI91" s="21">
        <v>1</v>
      </c>
      <c r="AJ91" s="21">
        <v>1</v>
      </c>
      <c r="AK91" s="21"/>
      <c r="AL91" s="21">
        <v>1</v>
      </c>
      <c r="AM91" s="21">
        <v>1</v>
      </c>
      <c r="AN91" s="21"/>
      <c r="AO91" s="21">
        <v>1</v>
      </c>
      <c r="AP91" s="21">
        <v>1</v>
      </c>
      <c r="AQ91" s="21">
        <v>1</v>
      </c>
      <c r="AR91" s="21"/>
      <c r="AS91" s="21">
        <v>1</v>
      </c>
      <c r="AT91" s="21"/>
      <c r="AU91" s="21">
        <v>1</v>
      </c>
      <c r="AV91" s="21">
        <v>1</v>
      </c>
      <c r="AW91" s="21">
        <v>1</v>
      </c>
      <c r="AX91" s="21"/>
      <c r="AY91" s="21">
        <v>1</v>
      </c>
      <c r="AZ91" s="21">
        <v>1</v>
      </c>
      <c r="BA91" s="21">
        <v>1</v>
      </c>
      <c r="BB91" s="21">
        <v>1</v>
      </c>
      <c r="BC91" s="21"/>
      <c r="BD91" s="21">
        <v>1</v>
      </c>
      <c r="BE91" s="21">
        <v>1</v>
      </c>
      <c r="BF91" s="21">
        <v>1</v>
      </c>
      <c r="BG91" s="21">
        <v>1</v>
      </c>
      <c r="BH91" s="21"/>
      <c r="BI91" s="21">
        <v>1</v>
      </c>
      <c r="BJ91" s="21">
        <v>1</v>
      </c>
      <c r="BK91" s="21"/>
      <c r="BL91" s="21"/>
      <c r="BM91" s="21"/>
      <c r="BN91" s="21">
        <v>1</v>
      </c>
      <c r="BO91" s="21">
        <v>1</v>
      </c>
      <c r="BP91" s="21">
        <v>1</v>
      </c>
      <c r="BQ91" s="21">
        <v>1</v>
      </c>
      <c r="BR91" s="21"/>
      <c r="BS91" s="21">
        <v>1</v>
      </c>
      <c r="BT91" s="21">
        <v>1</v>
      </c>
      <c r="BU91" s="21">
        <v>1</v>
      </c>
      <c r="BV91" s="21">
        <v>1</v>
      </c>
      <c r="BW91" s="21">
        <v>1</v>
      </c>
      <c r="BX91" s="21"/>
      <c r="BY91" s="21">
        <v>1</v>
      </c>
      <c r="BZ91" s="21">
        <v>1</v>
      </c>
      <c r="CA91" s="21"/>
      <c r="CB91" s="21">
        <v>1</v>
      </c>
      <c r="CC91" s="21"/>
      <c r="CD91" s="21"/>
      <c r="CE91" s="21">
        <v>1</v>
      </c>
      <c r="CF91" s="21">
        <v>1</v>
      </c>
    </row>
    <row r="92" spans="1:85" x14ac:dyDescent="0.2">
      <c r="C92" t="str">
        <f>C103</f>
        <v>Capital Price / OM&amp;A Price</v>
      </c>
      <c r="E92" s="2" t="s">
        <v>389</v>
      </c>
      <c r="F92" t="s">
        <v>29</v>
      </c>
      <c r="H92" s="27">
        <f>H45/H75</f>
        <v>0.12442421521724158</v>
      </c>
      <c r="I92" s="27">
        <f>I45/I75</f>
        <v>0.15688189120347065</v>
      </c>
      <c r="J92" s="27">
        <f>J45/J75</f>
        <v>0.14777260291684033</v>
      </c>
      <c r="K92" s="27">
        <f>K45/K75</f>
        <v>0.13648619271954657</v>
      </c>
      <c r="L92" s="27"/>
      <c r="M92" s="27"/>
      <c r="N92" s="27">
        <f>N45/N75</f>
        <v>0.12952023227206591</v>
      </c>
      <c r="O92" s="27"/>
      <c r="P92" s="27">
        <f t="shared" ref="P92:U92" si="79">P45/P75</f>
        <v>0.14755222480344227</v>
      </c>
      <c r="Q92" s="27">
        <f t="shared" si="79"/>
        <v>0.13855080536336117</v>
      </c>
      <c r="R92" s="27">
        <f t="shared" si="79"/>
        <v>0.14585865990710148</v>
      </c>
      <c r="S92" s="27">
        <f t="shared" si="79"/>
        <v>0.15294871556267356</v>
      </c>
      <c r="T92" s="27">
        <f t="shared" si="79"/>
        <v>0.12538767291310179</v>
      </c>
      <c r="U92" s="27">
        <f t="shared" si="79"/>
        <v>0.12156249322293675</v>
      </c>
      <c r="V92" s="27"/>
      <c r="W92" s="27"/>
      <c r="X92" s="27">
        <f t="shared" ref="X92:AF92" si="80">X45/X75</f>
        <v>0.14285552355466766</v>
      </c>
      <c r="Y92" s="27">
        <f t="shared" si="80"/>
        <v>0.12156249322293675</v>
      </c>
      <c r="Z92" s="27">
        <f t="shared" si="80"/>
        <v>0.1419981786090623</v>
      </c>
      <c r="AA92" s="27"/>
      <c r="AB92" s="27">
        <f t="shared" si="80"/>
        <v>0.12156249322293675</v>
      </c>
      <c r="AC92" s="27">
        <f t="shared" si="80"/>
        <v>0.14535468712290761</v>
      </c>
      <c r="AD92" s="27">
        <f t="shared" si="80"/>
        <v>0.14777260291684033</v>
      </c>
      <c r="AE92" s="27">
        <f t="shared" si="80"/>
        <v>0.14585865990710148</v>
      </c>
      <c r="AF92" s="27">
        <f t="shared" si="80"/>
        <v>0.12952023227206591</v>
      </c>
      <c r="AG92" s="27"/>
      <c r="AH92" s="27"/>
      <c r="AI92" s="27">
        <f>AI45/AI75</f>
        <v>0.12692109171542548</v>
      </c>
      <c r="AJ92" s="27">
        <f>AJ45/AJ75</f>
        <v>0.14585865990710148</v>
      </c>
      <c r="AK92" s="27"/>
      <c r="AL92" s="27">
        <f>AL45/AL75</f>
        <v>0.15998734005360798</v>
      </c>
      <c r="AM92" s="27">
        <f>AM45/AM75</f>
        <v>0.15998734005360798</v>
      </c>
      <c r="AN92" s="27"/>
      <c r="AO92" s="27">
        <f>AO45/AO75</f>
        <v>0.13146703687380043</v>
      </c>
      <c r="AP92" s="27">
        <f>AP45/AP75</f>
        <v>0.12538767291310179</v>
      </c>
      <c r="AQ92" s="27">
        <f>AQ45/AQ75</f>
        <v>0.13261768279235389</v>
      </c>
      <c r="AR92" s="27"/>
      <c r="AS92" s="27">
        <f>AS45/AS75</f>
        <v>0.15306075775749653</v>
      </c>
      <c r="AT92" s="27"/>
      <c r="AU92" s="27">
        <f>AU45/AU75</f>
        <v>0.14484161152603028</v>
      </c>
      <c r="AV92" s="27">
        <f>AV45/AV75</f>
        <v>0.14354915118838427</v>
      </c>
      <c r="AW92" s="27">
        <f>AW45/AW75</f>
        <v>0.1419981786090623</v>
      </c>
      <c r="AX92" s="27"/>
      <c r="AY92" s="27">
        <f>AY45/AY75</f>
        <v>0.12952023227206591</v>
      </c>
      <c r="AZ92" s="27">
        <f>AZ45/AZ75</f>
        <v>0.12839036151804092</v>
      </c>
      <c r="BA92" s="27">
        <f>BA45/BA75</f>
        <v>0.14755222480344227</v>
      </c>
      <c r="BB92" s="27">
        <f>BB45/BB75</f>
        <v>0.14755222480344227</v>
      </c>
      <c r="BC92" s="27"/>
      <c r="BD92" s="27">
        <f>BD45/BD75</f>
        <v>0.15644463830068783</v>
      </c>
      <c r="BE92" s="27">
        <f>BE45/BE75</f>
        <v>0.14063913317622595</v>
      </c>
      <c r="BF92" s="27">
        <f>BF45/BF75</f>
        <v>0.12692109171542548</v>
      </c>
      <c r="BG92" s="27">
        <f>BG45/BG75</f>
        <v>0.12839036151804092</v>
      </c>
      <c r="BH92" s="27"/>
      <c r="BI92" s="27">
        <f>BI45/BI75</f>
        <v>0.12442421521724158</v>
      </c>
      <c r="BJ92" s="27">
        <f>BJ45/BJ75</f>
        <v>0.1699977112743411</v>
      </c>
      <c r="BK92" s="27"/>
      <c r="BL92" s="27"/>
      <c r="BM92" s="27"/>
      <c r="BN92" s="27">
        <f>BN45/BN75</f>
        <v>0.15688189120347065</v>
      </c>
      <c r="BO92" s="27">
        <f>BO45/BO75</f>
        <v>0.1699977112743411</v>
      </c>
      <c r="BP92" s="27">
        <f>BP45/BP75</f>
        <v>0.14702356312856596</v>
      </c>
      <c r="BQ92" s="27">
        <f>BQ45/BQ75</f>
        <v>0.14777260291684033</v>
      </c>
      <c r="BR92" s="27"/>
      <c r="BS92" s="27">
        <f t="shared" ref="BS92:BZ92" si="81">BS45/BS75</f>
        <v>0.14777260291684033</v>
      </c>
      <c r="BT92" s="27">
        <f t="shared" si="81"/>
        <v>0.13787034750228427</v>
      </c>
      <c r="BU92" s="27">
        <f t="shared" si="81"/>
        <v>0.12442421521724158</v>
      </c>
      <c r="BV92" s="27">
        <f t="shared" si="81"/>
        <v>0.12383423748379112</v>
      </c>
      <c r="BW92" s="27">
        <f t="shared" si="81"/>
        <v>0.13261768279235389</v>
      </c>
      <c r="BX92" s="27"/>
      <c r="BY92" s="27">
        <f t="shared" si="81"/>
        <v>0.14755222480344227</v>
      </c>
      <c r="BZ92" s="27">
        <f t="shared" si="81"/>
        <v>0.146058721539992</v>
      </c>
      <c r="CA92" s="27"/>
      <c r="CB92" s="27">
        <f>CB45/CB75</f>
        <v>0.16147479716766566</v>
      </c>
      <c r="CC92" s="27"/>
      <c r="CD92" s="27"/>
      <c r="CE92" s="27">
        <f>CE45/CE75</f>
        <v>0.15306075775749653</v>
      </c>
      <c r="CF92" s="27">
        <f t="shared" ref="CF92" si="82">CF45/CF75</f>
        <v>0.13332967418011496</v>
      </c>
    </row>
    <row r="93" spans="1:85" x14ac:dyDescent="0.2">
      <c r="C93" t="str">
        <f>C104</f>
        <v>Customers</v>
      </c>
      <c r="E93" s="2" t="s">
        <v>389</v>
      </c>
      <c r="F93" t="s">
        <v>29</v>
      </c>
      <c r="H93" s="17">
        <f>H58</f>
        <v>1082647</v>
      </c>
      <c r="I93" s="17">
        <f>I58</f>
        <v>12428</v>
      </c>
      <c r="J93" s="17">
        <f>J58</f>
        <v>1618</v>
      </c>
      <c r="K93" s="17">
        <f>K58</f>
        <v>37555</v>
      </c>
      <c r="L93" s="17"/>
      <c r="M93" s="17"/>
      <c r="N93" s="17">
        <f>N58</f>
        <v>69171</v>
      </c>
      <c r="O93" s="17"/>
      <c r="P93" s="17">
        <f t="shared" ref="P93:U93" si="83">P58</f>
        <v>30706</v>
      </c>
      <c r="Q93" s="17">
        <f t="shared" si="83"/>
        <v>7500</v>
      </c>
      <c r="R93" s="17">
        <f t="shared" si="83"/>
        <v>1225</v>
      </c>
      <c r="S93" s="17">
        <f t="shared" si="83"/>
        <v>18999</v>
      </c>
      <c r="T93" s="17">
        <f t="shared" si="83"/>
        <v>2618</v>
      </c>
      <c r="U93" s="17">
        <f t="shared" si="83"/>
        <v>12679</v>
      </c>
      <c r="V93" s="17"/>
      <c r="W93" s="17"/>
      <c r="X93" s="17">
        <f t="shared" ref="X93:AF93" si="84">X58</f>
        <v>62913</v>
      </c>
      <c r="Y93" s="17">
        <f t="shared" si="84"/>
        <v>91478</v>
      </c>
      <c r="Z93" s="17">
        <f t="shared" si="84"/>
        <v>24575</v>
      </c>
      <c r="AA93" s="17"/>
      <c r="AB93" s="17">
        <f t="shared" si="84"/>
        <v>31351</v>
      </c>
      <c r="AC93" s="17">
        <f t="shared" si="84"/>
        <v>22348</v>
      </c>
      <c r="AD93" s="17">
        <f t="shared" si="84"/>
        <v>3753</v>
      </c>
      <c r="AE93" s="17">
        <f t="shared" si="84"/>
        <v>48124</v>
      </c>
      <c r="AF93" s="17">
        <f t="shared" si="84"/>
        <v>11938</v>
      </c>
      <c r="AG93" s="17"/>
      <c r="AH93" s="17"/>
      <c r="AI93" s="17">
        <f>AI58</f>
        <v>23055</v>
      </c>
      <c r="AJ93" s="17">
        <f>AJ58</f>
        <v>2678</v>
      </c>
      <c r="AK93" s="17"/>
      <c r="AL93" s="17">
        <f>AL58</f>
        <v>1278</v>
      </c>
      <c r="AM93" s="17">
        <f>AM58</f>
        <v>5640</v>
      </c>
      <c r="AN93" s="17"/>
      <c r="AO93" s="17">
        <f>AO58</f>
        <v>1458062</v>
      </c>
      <c r="AP93" s="17">
        <f>AP58</f>
        <v>364334</v>
      </c>
      <c r="AQ93" s="17">
        <f>AQ58</f>
        <v>22336</v>
      </c>
      <c r="AR93" s="17"/>
      <c r="AS93" s="17">
        <f>AS58</f>
        <v>28175</v>
      </c>
      <c r="AT93" s="17"/>
      <c r="AU93" s="17">
        <f>AU58</f>
        <v>11081</v>
      </c>
      <c r="AV93" s="17">
        <f>AV58</f>
        <v>14594</v>
      </c>
      <c r="AW93" s="17">
        <f>AW58</f>
        <v>167081</v>
      </c>
      <c r="AX93" s="17"/>
      <c r="AY93" s="17">
        <f>AY58</f>
        <v>43285</v>
      </c>
      <c r="AZ93" s="17">
        <f>AZ58</f>
        <v>45794</v>
      </c>
      <c r="BA93" s="17">
        <f>BA58</f>
        <v>59012</v>
      </c>
      <c r="BB93" s="17">
        <f>BB58</f>
        <v>10049</v>
      </c>
      <c r="BC93" s="17"/>
      <c r="BD93" s="17">
        <f>BD58</f>
        <v>27739</v>
      </c>
      <c r="BE93" s="17">
        <f>BE58</f>
        <v>5961</v>
      </c>
      <c r="BF93" s="17">
        <f>BF58</f>
        <v>76679</v>
      </c>
      <c r="BG93" s="17">
        <f>BG58</f>
        <v>12970</v>
      </c>
      <c r="BH93" s="17"/>
      <c r="BI93" s="17">
        <f>BI58</f>
        <v>62145</v>
      </c>
      <c r="BJ93" s="17">
        <f>BJ58</f>
        <v>11732</v>
      </c>
      <c r="BK93" s="17"/>
      <c r="BL93" s="17"/>
      <c r="BM93" s="17"/>
      <c r="BN93" s="17">
        <f>BN58</f>
        <v>34051</v>
      </c>
      <c r="BO93" s="17">
        <f>BO58</f>
        <v>4397</v>
      </c>
      <c r="BP93" s="17">
        <f>BP58</f>
        <v>6168</v>
      </c>
      <c r="BQ93" s="17">
        <f>BQ58</f>
        <v>2946</v>
      </c>
      <c r="BR93" s="17"/>
      <c r="BS93" s="17">
        <f t="shared" ref="BS93:BZ93" si="85">BS58</f>
        <v>57252</v>
      </c>
      <c r="BT93" s="17">
        <f t="shared" si="85"/>
        <v>8405</v>
      </c>
      <c r="BU93" s="17">
        <f t="shared" si="85"/>
        <v>792732</v>
      </c>
      <c r="BV93" s="17">
        <f t="shared" si="85"/>
        <v>176725</v>
      </c>
      <c r="BW93" s="17">
        <f t="shared" si="85"/>
        <v>15422</v>
      </c>
      <c r="BX93" s="17"/>
      <c r="BY93" s="17">
        <f t="shared" si="85"/>
        <v>25753</v>
      </c>
      <c r="BZ93" s="17">
        <f t="shared" si="85"/>
        <v>4243</v>
      </c>
      <c r="CA93" s="17"/>
      <c r="CB93" s="17">
        <f>CB58</f>
        <v>24685</v>
      </c>
      <c r="CC93" s="17"/>
      <c r="CD93" s="17"/>
      <c r="CE93" s="17">
        <f t="shared" ref="CE93:CF93" si="86">CE58</f>
        <v>162024</v>
      </c>
      <c r="CF93" s="17">
        <f t="shared" si="86"/>
        <v>113084</v>
      </c>
    </row>
    <row r="94" spans="1:85" x14ac:dyDescent="0.2">
      <c r="C94" t="str">
        <f>C105</f>
        <v>Capacity</v>
      </c>
      <c r="E94" s="2" t="s">
        <v>389</v>
      </c>
      <c r="F94" t="s">
        <v>29</v>
      </c>
      <c r="H94" s="17">
        <f>H68</f>
        <v>6110911.2599999998</v>
      </c>
      <c r="I94" s="17">
        <f>I68</f>
        <v>50393</v>
      </c>
      <c r="J94" s="17">
        <f>J68</f>
        <v>8722</v>
      </c>
      <c r="K94" s="17">
        <f>K68</f>
        <v>219364</v>
      </c>
      <c r="L94" s="17"/>
      <c r="M94" s="17"/>
      <c r="N94" s="17">
        <f>N68</f>
        <v>379690</v>
      </c>
      <c r="O94" s="17"/>
      <c r="P94" s="17">
        <f t="shared" ref="P94:U94" si="87">P68</f>
        <v>116948</v>
      </c>
      <c r="Q94" s="17">
        <f t="shared" si="87"/>
        <v>39945</v>
      </c>
      <c r="R94" s="17">
        <f t="shared" si="87"/>
        <v>8879</v>
      </c>
      <c r="S94" s="17">
        <f t="shared" si="87"/>
        <v>70523</v>
      </c>
      <c r="T94" s="17">
        <f t="shared" si="87"/>
        <v>7643</v>
      </c>
      <c r="U94" s="17">
        <f t="shared" si="87"/>
        <v>65612</v>
      </c>
      <c r="V94" s="17"/>
      <c r="W94" s="17"/>
      <c r="X94" s="17">
        <f t="shared" ref="X94:AF94" si="88">X68</f>
        <v>314474</v>
      </c>
      <c r="Y94" s="17">
        <f t="shared" si="88"/>
        <v>656700</v>
      </c>
      <c r="Z94" s="17">
        <f t="shared" si="88"/>
        <v>136289</v>
      </c>
      <c r="AA94" s="17"/>
      <c r="AB94" s="17">
        <f t="shared" si="88"/>
        <v>143420</v>
      </c>
      <c r="AC94" s="17">
        <f t="shared" si="88"/>
        <v>116734</v>
      </c>
      <c r="AD94" s="17">
        <f t="shared" si="88"/>
        <v>18859</v>
      </c>
      <c r="AE94" s="17">
        <f t="shared" si="88"/>
        <v>206940</v>
      </c>
      <c r="AF94" s="17">
        <f t="shared" si="88"/>
        <v>69436</v>
      </c>
      <c r="AG94" s="17"/>
      <c r="AH94" s="17"/>
      <c r="AI94" s="17">
        <f>AI68</f>
        <v>214152</v>
      </c>
      <c r="AJ94" s="17">
        <f>AJ68</f>
        <v>22617</v>
      </c>
      <c r="AK94" s="17"/>
      <c r="AL94" s="17">
        <f>AL68</f>
        <v>7653</v>
      </c>
      <c r="AM94" s="17">
        <f>AM68</f>
        <v>40003</v>
      </c>
      <c r="AN94" s="17"/>
      <c r="AO94" s="17">
        <f>AO68</f>
        <v>6832143</v>
      </c>
      <c r="AP94" s="17">
        <f>AP68</f>
        <v>1518168</v>
      </c>
      <c r="AQ94" s="17">
        <f>AQ68</f>
        <v>66861</v>
      </c>
      <c r="AR94" s="17"/>
      <c r="AS94" s="17">
        <f>AS68</f>
        <v>147462</v>
      </c>
      <c r="AT94" s="17"/>
      <c r="AU94" s="17">
        <f>AU68</f>
        <v>50701</v>
      </c>
      <c r="AV94" s="17">
        <f>AV68</f>
        <v>69984</v>
      </c>
      <c r="AW94" s="17">
        <f>AW68</f>
        <v>719375</v>
      </c>
      <c r="AX94" s="17"/>
      <c r="AY94" s="17">
        <f>AY68</f>
        <v>194762</v>
      </c>
      <c r="AZ94" s="17">
        <f>AZ68</f>
        <v>204588</v>
      </c>
      <c r="BA94" s="17">
        <f>BA68</f>
        <v>269269</v>
      </c>
      <c r="BB94" s="17">
        <f>BB68</f>
        <v>52067</v>
      </c>
      <c r="BC94" s="17"/>
      <c r="BD94" s="17">
        <f>BD68</f>
        <v>138403</v>
      </c>
      <c r="BE94" s="17">
        <f>BE68</f>
        <v>26895</v>
      </c>
      <c r="BF94" s="17">
        <f>BF68</f>
        <v>380100</v>
      </c>
      <c r="BG94" s="17">
        <f>BG68</f>
        <v>53650</v>
      </c>
      <c r="BH94" s="17"/>
      <c r="BI94" s="17">
        <f>BI68</f>
        <v>244040</v>
      </c>
      <c r="BJ94" s="17">
        <f>BJ68</f>
        <v>47940</v>
      </c>
      <c r="BK94" s="17"/>
      <c r="BL94" s="17"/>
      <c r="BM94" s="17"/>
      <c r="BN94" s="17">
        <f>BN68</f>
        <v>156336</v>
      </c>
      <c r="BO94" s="17">
        <f>BO68</f>
        <v>19991</v>
      </c>
      <c r="BP94" s="17">
        <f>BP68</f>
        <v>39622</v>
      </c>
      <c r="BQ94" s="17">
        <f>BQ68</f>
        <v>22753</v>
      </c>
      <c r="BR94" s="17"/>
      <c r="BS94" s="17">
        <f t="shared" ref="BS94:BZ94" si="89">BS68</f>
        <v>221752</v>
      </c>
      <c r="BT94" s="17">
        <f t="shared" si="89"/>
        <v>48436</v>
      </c>
      <c r="BU94" s="17">
        <f t="shared" si="89"/>
        <v>5018278</v>
      </c>
      <c r="BV94" s="17">
        <f t="shared" si="89"/>
        <v>750598</v>
      </c>
      <c r="BW94" s="17">
        <f t="shared" si="89"/>
        <v>37410</v>
      </c>
      <c r="BX94" s="17"/>
      <c r="BY94" s="17">
        <f t="shared" si="89"/>
        <v>104372</v>
      </c>
      <c r="BZ94" s="17">
        <f t="shared" si="89"/>
        <v>19206</v>
      </c>
      <c r="CA94" s="17"/>
      <c r="CB94" s="17">
        <f>CB68</f>
        <v>94390</v>
      </c>
      <c r="CC94" s="17"/>
      <c r="CD94" s="17"/>
      <c r="CE94" s="17">
        <f t="shared" ref="CE94:CF94" si="90">CE68</f>
        <v>681698</v>
      </c>
      <c r="CF94" s="17">
        <f t="shared" si="90"/>
        <v>580026</v>
      </c>
    </row>
    <row r="95" spans="1:85" x14ac:dyDescent="0.2">
      <c r="C95" t="str">
        <f>C106</f>
        <v>Deliveries</v>
      </c>
      <c r="E95" s="2" t="s">
        <v>389</v>
      </c>
      <c r="F95" t="s">
        <v>29</v>
      </c>
      <c r="H95" s="24">
        <f>H61</f>
        <v>26593222139.9939</v>
      </c>
      <c r="I95" s="24">
        <f>I61</f>
        <v>259205058.25999999</v>
      </c>
      <c r="J95" s="24">
        <f>J61</f>
        <v>29389495.199999999</v>
      </c>
      <c r="K95" s="24">
        <f>K61</f>
        <v>933904891</v>
      </c>
      <c r="L95" s="24"/>
      <c r="M95" s="24"/>
      <c r="N95" s="24">
        <f>N61</f>
        <v>1475693036</v>
      </c>
      <c r="O95" s="24"/>
      <c r="P95" s="24">
        <f t="shared" ref="P95:U95" si="91">P61</f>
        <v>473671196.62</v>
      </c>
      <c r="Q95" s="24">
        <f t="shared" si="91"/>
        <v>143399152.44</v>
      </c>
      <c r="R95" s="24">
        <f t="shared" si="91"/>
        <v>22171237</v>
      </c>
      <c r="S95" s="24">
        <f t="shared" si="91"/>
        <v>307114331.24000001</v>
      </c>
      <c r="T95" s="24">
        <f t="shared" si="91"/>
        <v>29873676</v>
      </c>
      <c r="U95" s="24">
        <f t="shared" si="91"/>
        <v>229429362.31</v>
      </c>
      <c r="V95" s="24"/>
      <c r="W95" s="24"/>
      <c r="X95" s="24">
        <f t="shared" ref="X95:AF95" si="92">X61</f>
        <v>1216684917</v>
      </c>
      <c r="Y95" s="24">
        <f t="shared" si="92"/>
        <v>2079326273.51</v>
      </c>
      <c r="Z95" s="24">
        <f t="shared" si="92"/>
        <v>622802695.65999997</v>
      </c>
      <c r="AA95" s="24"/>
      <c r="AB95" s="24">
        <f t="shared" si="92"/>
        <v>538318913.91999996</v>
      </c>
      <c r="AC95" s="24">
        <f t="shared" si="92"/>
        <v>600408654.86000001</v>
      </c>
      <c r="AD95" s="24">
        <f t="shared" si="92"/>
        <v>69548121.870000005</v>
      </c>
      <c r="AE95" s="24">
        <f t="shared" si="92"/>
        <v>832850456.66999996</v>
      </c>
      <c r="AF95" s="24">
        <f t="shared" si="92"/>
        <v>250477958.25</v>
      </c>
      <c r="AG95" s="24"/>
      <c r="AH95" s="24"/>
      <c r="AI95" s="24">
        <f>AI61</f>
        <v>490257699</v>
      </c>
      <c r="AJ95" s="24">
        <f>AJ61</f>
        <v>74071635.840000004</v>
      </c>
      <c r="AK95" s="24"/>
      <c r="AL95" s="24">
        <f>AL61</f>
        <v>19121513</v>
      </c>
      <c r="AM95" s="24">
        <f>AM61</f>
        <v>136699534.22999999</v>
      </c>
      <c r="AN95" s="24"/>
      <c r="AO95" s="24">
        <f>AO61</f>
        <v>37510274764.791</v>
      </c>
      <c r="AP95" s="24">
        <f>AP61</f>
        <v>7227010710.3999996</v>
      </c>
      <c r="AQ95" s="24">
        <f>AQ61</f>
        <v>284511952.69999999</v>
      </c>
      <c r="AR95" s="24"/>
      <c r="AS95" s="24">
        <f>AS61</f>
        <v>670533564.44000006</v>
      </c>
      <c r="AT95" s="24"/>
      <c r="AU95" s="24">
        <f>AU61</f>
        <v>233891267.38</v>
      </c>
      <c r="AV95" s="24">
        <f>AV61</f>
        <v>295650254.85000002</v>
      </c>
      <c r="AW95" s="24">
        <f>AW61</f>
        <v>3141190451.5500002</v>
      </c>
      <c r="AX95" s="24"/>
      <c r="AY95" s="24">
        <f>AY61</f>
        <v>942618501</v>
      </c>
      <c r="AZ95" s="24">
        <f>AZ61</f>
        <v>814341250.85000002</v>
      </c>
      <c r="BA95" s="24">
        <f>BA61</f>
        <v>1240642700.4200001</v>
      </c>
      <c r="BB95" s="24">
        <f>BB61</f>
        <v>262165091.56</v>
      </c>
      <c r="BC95" s="24"/>
      <c r="BD95" s="24">
        <f>BD61</f>
        <v>535447145.63999999</v>
      </c>
      <c r="BE95" s="24">
        <f>BE61</f>
        <v>112647367.72</v>
      </c>
      <c r="BF95" s="24">
        <f>BF61</f>
        <v>1634061181.3900001</v>
      </c>
      <c r="BG95" s="24">
        <f>BG61</f>
        <v>261042801.73800001</v>
      </c>
      <c r="BH95" s="24"/>
      <c r="BI95" s="24">
        <f>BI61</f>
        <v>1063604780.79</v>
      </c>
      <c r="BJ95" s="24">
        <f>BJ61</f>
        <v>178765390</v>
      </c>
      <c r="BK95" s="24"/>
      <c r="BL95" s="24"/>
      <c r="BM95" s="24"/>
      <c r="BN95" s="24">
        <f>BN61</f>
        <v>600605520.54999995</v>
      </c>
      <c r="BO95" s="24">
        <f>BO61</f>
        <v>84600757</v>
      </c>
      <c r="BP95" s="24">
        <f>BP61</f>
        <v>100610016.89</v>
      </c>
      <c r="BQ95" s="24">
        <f>BQ61</f>
        <v>79693745.219999999</v>
      </c>
      <c r="BR95" s="24"/>
      <c r="BS95" s="24">
        <f t="shared" ref="BS95:BZ95" si="93">BS61</f>
        <v>935081541.07000005</v>
      </c>
      <c r="BT95" s="24">
        <f t="shared" si="93"/>
        <v>178841860</v>
      </c>
      <c r="BU95" s="24">
        <f t="shared" si="93"/>
        <v>23214950029.394699</v>
      </c>
      <c r="BV95" s="24">
        <f t="shared" si="93"/>
        <v>3536772944</v>
      </c>
      <c r="BW95" s="24">
        <f t="shared" si="93"/>
        <v>143616155</v>
      </c>
      <c r="BX95" s="24"/>
      <c r="BY95" s="24">
        <f t="shared" si="93"/>
        <v>368103150</v>
      </c>
      <c r="BZ95" s="24">
        <f t="shared" si="93"/>
        <v>112706270.20999999</v>
      </c>
      <c r="CA95" s="24"/>
      <c r="CB95" s="24">
        <f>CB61</f>
        <v>435760353.69999999</v>
      </c>
      <c r="CC95" s="24"/>
      <c r="CD95" s="24"/>
      <c r="CE95" s="24">
        <f t="shared" ref="CE95:CF95" si="94">CE61</f>
        <v>3234983176.4713402</v>
      </c>
      <c r="CF95" s="24">
        <f t="shared" si="94"/>
        <v>2800991463.6999998</v>
      </c>
    </row>
    <row r="96" spans="1:85" x14ac:dyDescent="0.2">
      <c r="C96" t="str">
        <f>C117</f>
        <v>Average Line Length</v>
      </c>
      <c r="E96" s="2" t="s">
        <v>389</v>
      </c>
      <c r="F96" t="s">
        <v>29</v>
      </c>
      <c r="H96" s="22">
        <f t="shared" ref="H96:BU96" si="95">H83</f>
        <v>26899.113636363636</v>
      </c>
      <c r="I96" s="22">
        <f t="shared" si="95"/>
        <v>1912.9</v>
      </c>
      <c r="J96" s="22">
        <f t="shared" si="95"/>
        <v>92.068181818181813</v>
      </c>
      <c r="K96" s="22">
        <f t="shared" si="95"/>
        <v>851.44545454545448</v>
      </c>
      <c r="L96" s="22"/>
      <c r="M96" s="22"/>
      <c r="N96" s="22">
        <f t="shared" si="95"/>
        <v>1529.4045454545455</v>
      </c>
      <c r="O96" s="22"/>
      <c r="P96" s="22">
        <f t="shared" si="95"/>
        <v>1118.6727272727271</v>
      </c>
      <c r="Q96" s="22">
        <f t="shared" si="95"/>
        <v>150.36363636363637</v>
      </c>
      <c r="R96" s="22">
        <f t="shared" si="95"/>
        <v>33.477272727272727</v>
      </c>
      <c r="S96" s="22">
        <f t="shared" si="95"/>
        <v>344.90909090909093</v>
      </c>
      <c r="T96" s="22">
        <f t="shared" si="95"/>
        <v>31.459090909090911</v>
      </c>
      <c r="U96" s="22">
        <f t="shared" si="95"/>
        <v>153.29545454545456</v>
      </c>
      <c r="V96" s="22"/>
      <c r="W96" s="22"/>
      <c r="X96" s="22">
        <f t="shared" si="95"/>
        <v>1630.9363636363639</v>
      </c>
      <c r="Y96" s="22">
        <f t="shared" si="95"/>
        <v>2289.681818181818</v>
      </c>
      <c r="Z96" s="22">
        <f t="shared" si="95"/>
        <v>403.31363636363636</v>
      </c>
      <c r="AA96" s="22"/>
      <c r="AB96" s="22">
        <f t="shared" si="95"/>
        <v>723.33181818181811</v>
      </c>
      <c r="AC96" s="22">
        <f t="shared" si="95"/>
        <v>270.62272727272716</v>
      </c>
      <c r="AD96" s="22">
        <f t="shared" si="95"/>
        <v>80.672727272727244</v>
      </c>
      <c r="AE96" s="22">
        <f t="shared" si="95"/>
        <v>1093.5363636363636</v>
      </c>
      <c r="AF96" s="22">
        <f t="shared" si="95"/>
        <v>376.90909090909093</v>
      </c>
      <c r="AG96" s="22"/>
      <c r="AH96" s="22"/>
      <c r="AI96" s="22">
        <f t="shared" si="95"/>
        <v>1469.1909090909089</v>
      </c>
      <c r="AJ96" s="22">
        <f t="shared" si="95"/>
        <v>76.827272727272714</v>
      </c>
      <c r="AK96" s="22"/>
      <c r="AL96" s="22">
        <f t="shared" si="95"/>
        <v>21.136363636363637</v>
      </c>
      <c r="AM96" s="22">
        <f>AM83</f>
        <v>67.795454545454547</v>
      </c>
      <c r="AN96" s="22"/>
      <c r="AO96" s="22">
        <f t="shared" si="95"/>
        <v>123584.75909090908</v>
      </c>
      <c r="AP96" s="22">
        <f t="shared" si="95"/>
        <v>5566.1818181818189</v>
      </c>
      <c r="AQ96" s="22">
        <f t="shared" si="95"/>
        <v>907.90909090909088</v>
      </c>
      <c r="AR96" s="22"/>
      <c r="AS96" s="22">
        <f t="shared" si="95"/>
        <v>380.80909090909097</v>
      </c>
      <c r="AT96" s="22"/>
      <c r="AU96" s="22">
        <f t="shared" si="95"/>
        <v>157.40909090909091</v>
      </c>
      <c r="AV96" s="22">
        <f t="shared" si="95"/>
        <v>477.40909090909093</v>
      </c>
      <c r="AW96" s="22">
        <f t="shared" si="95"/>
        <v>2815.2272727272725</v>
      </c>
      <c r="AX96" s="22"/>
      <c r="AY96" s="22">
        <f t="shared" si="95"/>
        <v>1611.7045454545455</v>
      </c>
      <c r="AZ96" s="22">
        <f t="shared" si="95"/>
        <v>1059.4545454545455</v>
      </c>
      <c r="BA96" s="22">
        <f t="shared" si="95"/>
        <v>2484.4545454545455</v>
      </c>
      <c r="BB96" s="22">
        <f t="shared" si="95"/>
        <v>336.20909090909083</v>
      </c>
      <c r="BC96" s="22"/>
      <c r="BD96" s="22">
        <f t="shared" si="95"/>
        <v>714.3</v>
      </c>
      <c r="BE96" s="22">
        <f t="shared" si="95"/>
        <v>370</v>
      </c>
      <c r="BF96" s="22">
        <f t="shared" si="95"/>
        <v>1654.9545454545455</v>
      </c>
      <c r="BG96" s="22">
        <f t="shared" si="95"/>
        <v>195.83181818181819</v>
      </c>
      <c r="BH96" s="22"/>
      <c r="BI96" s="22">
        <f t="shared" si="95"/>
        <v>1230.4545454545455</v>
      </c>
      <c r="BJ96" s="22">
        <f t="shared" si="95"/>
        <v>265.28181818181815</v>
      </c>
      <c r="BK96" s="22"/>
      <c r="BL96" s="22"/>
      <c r="BM96" s="22"/>
      <c r="BN96" s="22">
        <f t="shared" si="95"/>
        <v>732.22727272727275</v>
      </c>
      <c r="BO96" s="22">
        <f t="shared" si="95"/>
        <v>69.5</v>
      </c>
      <c r="BP96" s="22">
        <f t="shared" si="95"/>
        <v>98.790909090909096</v>
      </c>
      <c r="BQ96" s="22">
        <f t="shared" si="95"/>
        <v>389.24545454545455</v>
      </c>
      <c r="BR96" s="22"/>
      <c r="BS96" s="22">
        <f t="shared" si="95"/>
        <v>1250.522727272727</v>
      </c>
      <c r="BT96" s="22">
        <f t="shared" si="95"/>
        <v>147.7772727272727</v>
      </c>
      <c r="BU96" s="22">
        <f t="shared" si="95"/>
        <v>18904.590909090908</v>
      </c>
      <c r="BV96" s="22">
        <f t="shared" ref="BV96:CB96" si="96">BV83</f>
        <v>3409.409090909091</v>
      </c>
      <c r="BW96" s="22">
        <f t="shared" si="96"/>
        <v>255.97727272727272</v>
      </c>
      <c r="BX96" s="22"/>
      <c r="BY96" s="22">
        <f t="shared" si="96"/>
        <v>451.85454545454542</v>
      </c>
      <c r="BZ96" s="22">
        <f t="shared" si="96"/>
        <v>121.68181818181819</v>
      </c>
      <c r="CA96" s="22"/>
      <c r="CB96" s="22">
        <f t="shared" si="96"/>
        <v>501.91818181818184</v>
      </c>
      <c r="CC96" s="22"/>
      <c r="CD96" s="22"/>
      <c r="CE96" s="22">
        <f t="shared" ref="CE96:CF96" si="97">CE83</f>
        <v>3422.2136363636364</v>
      </c>
      <c r="CF96" s="22">
        <f t="shared" si="97"/>
        <v>2043.3954545454546</v>
      </c>
    </row>
    <row r="97" spans="2:84" x14ac:dyDescent="0.2">
      <c r="C97" t="str">
        <f>C118</f>
        <v>Customers Added in last 10 years</v>
      </c>
      <c r="E97" s="2" t="s">
        <v>389</v>
      </c>
      <c r="F97" t="s">
        <v>29</v>
      </c>
      <c r="H97" s="20">
        <f t="shared" ref="H97:BU97" si="98">H85</f>
        <v>0.10072978897325259</v>
      </c>
      <c r="I97" s="20">
        <f t="shared" si="98"/>
        <v>6.7239158437097463E-2</v>
      </c>
      <c r="J97" s="20">
        <f t="shared" si="98"/>
        <v>-2.8228228228228229E-2</v>
      </c>
      <c r="K97" s="20">
        <f t="shared" si="98"/>
        <v>4.3716302595742315E-2</v>
      </c>
      <c r="L97" s="20"/>
      <c r="M97" s="20"/>
      <c r="N97" s="20">
        <f t="shared" si="98"/>
        <v>3.6984288798272966E-2</v>
      </c>
      <c r="O97" s="20"/>
      <c r="P97" s="20">
        <f t="shared" si="98"/>
        <v>7.423733557234817E-2</v>
      </c>
      <c r="Q97" s="20">
        <f t="shared" si="98"/>
        <v>0.11773472429210134</v>
      </c>
      <c r="R97" s="20">
        <f t="shared" si="98"/>
        <v>-1.764234161988773E-2</v>
      </c>
      <c r="S97" s="20">
        <f t="shared" si="98"/>
        <v>0.16845018450184501</v>
      </c>
      <c r="T97" s="20">
        <f t="shared" si="98"/>
        <v>0.33435270132517841</v>
      </c>
      <c r="U97" s="20">
        <f t="shared" si="98"/>
        <v>0.10415396673343202</v>
      </c>
      <c r="V97" s="20"/>
      <c r="W97" s="20"/>
      <c r="X97" s="20">
        <f t="shared" si="98"/>
        <v>0.10074359198670282</v>
      </c>
      <c r="Y97" s="20">
        <f t="shared" si="98"/>
        <v>6.3475086609779352E-2</v>
      </c>
      <c r="Z97" s="20">
        <f t="shared" si="98"/>
        <v>0.12291523874800091</v>
      </c>
      <c r="AA97" s="20"/>
      <c r="AB97" s="20">
        <f t="shared" si="98"/>
        <v>0.10390845070422536</v>
      </c>
      <c r="AC97" s="20">
        <f t="shared" si="98"/>
        <v>0.10704909099915787</v>
      </c>
      <c r="AD97" s="20">
        <f t="shared" si="98"/>
        <v>1.5147416824452259E-2</v>
      </c>
      <c r="AE97" s="20">
        <f t="shared" si="98"/>
        <v>2.2305306538641288E-2</v>
      </c>
      <c r="AF97" s="20">
        <f t="shared" si="98"/>
        <v>0.12675790467201511</v>
      </c>
      <c r="AG97" s="20"/>
      <c r="AH97" s="20"/>
      <c r="AI97" s="20">
        <f t="shared" si="98"/>
        <v>7.2375459323689467E-2</v>
      </c>
      <c r="AJ97" s="20">
        <f t="shared" si="98"/>
        <v>-3.9110154287764619E-2</v>
      </c>
      <c r="AK97" s="20"/>
      <c r="AL97" s="20">
        <f t="shared" si="98"/>
        <v>4.7540983606557376E-2</v>
      </c>
      <c r="AM97" s="20">
        <f t="shared" si="98"/>
        <v>2.2294725394235999E-2</v>
      </c>
      <c r="AN97" s="20"/>
      <c r="AO97" s="20">
        <f t="shared" si="98"/>
        <v>9.9892052222283409E-2</v>
      </c>
      <c r="AP97" s="20">
        <f t="shared" si="98"/>
        <v>0.15763753407769396</v>
      </c>
      <c r="AQ97" s="20">
        <f t="shared" si="98"/>
        <v>0.45596766833974317</v>
      </c>
      <c r="AR97" s="20"/>
      <c r="AS97" s="20">
        <f t="shared" si="98"/>
        <v>3.9744630600044281E-2</v>
      </c>
      <c r="AT97" s="20"/>
      <c r="AU97" s="20">
        <f t="shared" si="98"/>
        <v>0.12543164736949014</v>
      </c>
      <c r="AV97" s="20">
        <f t="shared" si="98"/>
        <v>0.10326579981856668</v>
      </c>
      <c r="AW97" s="20">
        <f t="shared" si="98"/>
        <v>0.10710523002710098</v>
      </c>
      <c r="AX97" s="20"/>
      <c r="AY97" s="20">
        <f t="shared" si="98"/>
        <v>0.27036069615237873</v>
      </c>
      <c r="AZ97" s="20">
        <f t="shared" si="98"/>
        <v>9.9786258075362039E-2</v>
      </c>
      <c r="BA97" s="20">
        <f t="shared" si="98"/>
        <v>0.15228555249643644</v>
      </c>
      <c r="BB97" s="20">
        <f t="shared" si="98"/>
        <v>0.1582526509912402</v>
      </c>
      <c r="BC97" s="20"/>
      <c r="BD97" s="20">
        <f t="shared" si="98"/>
        <v>1.7049204370462711E-2</v>
      </c>
      <c r="BE97" s="20">
        <f t="shared" si="98"/>
        <v>-1.7147568013190437E-2</v>
      </c>
      <c r="BF97" s="20">
        <f t="shared" si="98"/>
        <v>0.18344574259565077</v>
      </c>
      <c r="BG97" s="20">
        <f t="shared" si="98"/>
        <v>0.12704205769899202</v>
      </c>
      <c r="BH97" s="20"/>
      <c r="BI97" s="20">
        <f t="shared" si="98"/>
        <v>0.15149437640126739</v>
      </c>
      <c r="BJ97" s="20">
        <f t="shared" si="98"/>
        <v>9.3994778067885115E-2</v>
      </c>
      <c r="BK97" s="20"/>
      <c r="BL97" s="20"/>
      <c r="BM97" s="20"/>
      <c r="BN97" s="20">
        <f t="shared" si="98"/>
        <v>2.0499295711331553E-2</v>
      </c>
      <c r="BO97" s="20">
        <f t="shared" si="98"/>
        <v>4.0710059171597632E-2</v>
      </c>
      <c r="BP97" s="20">
        <f t="shared" si="98"/>
        <v>5.273937532002048E-2</v>
      </c>
      <c r="BQ97" s="20">
        <f t="shared" si="98"/>
        <v>6.4691001084206723E-2</v>
      </c>
      <c r="BR97" s="20"/>
      <c r="BS97" s="20">
        <f t="shared" si="98"/>
        <v>2.6812776871065515E-2</v>
      </c>
      <c r="BT97" s="20">
        <f t="shared" si="98"/>
        <v>0.22557596967045787</v>
      </c>
      <c r="BU97" s="20">
        <f t="shared" si="98"/>
        <v>7.9169480081026339E-2</v>
      </c>
      <c r="BV97" s="20">
        <f t="shared" ref="BV97:CB97" si="99">BV85</f>
        <v>0.12212048865974144</v>
      </c>
      <c r="BW97" s="20">
        <f t="shared" si="99"/>
        <v>0.20333957553058676</v>
      </c>
      <c r="BX97" s="20"/>
      <c r="BY97" s="20">
        <f t="shared" si="99"/>
        <v>0.15329153605015675</v>
      </c>
      <c r="BZ97" s="20">
        <f t="shared" si="99"/>
        <v>0.14830852503382949</v>
      </c>
      <c r="CA97" s="20"/>
      <c r="CB97" s="20">
        <f t="shared" si="99"/>
        <v>8.6248624862486245E-2</v>
      </c>
      <c r="CC97" s="20"/>
      <c r="CD97" s="20"/>
      <c r="CE97" s="20">
        <f t="shared" ref="CE97:CF97" si="100">CE85</f>
        <v>0.12372299476367167</v>
      </c>
      <c r="CF97" s="20">
        <f t="shared" si="100"/>
        <v>0.12389433302192451</v>
      </c>
    </row>
    <row r="98" spans="2:84" x14ac:dyDescent="0.2">
      <c r="C98" t="str">
        <f>C119</f>
        <v>Trend</v>
      </c>
      <c r="E98" s="2" t="s">
        <v>389</v>
      </c>
      <c r="F98" t="s">
        <v>434</v>
      </c>
      <c r="H98">
        <v>17</v>
      </c>
      <c r="I98">
        <f>$H$98</f>
        <v>17</v>
      </c>
      <c r="J98">
        <f t="shared" ref="J98:BU98" si="101">$H$98</f>
        <v>17</v>
      </c>
      <c r="K98">
        <f t="shared" si="101"/>
        <v>17</v>
      </c>
      <c r="N98">
        <f t="shared" si="101"/>
        <v>17</v>
      </c>
      <c r="P98">
        <f t="shared" si="101"/>
        <v>17</v>
      </c>
      <c r="Q98">
        <f t="shared" si="101"/>
        <v>17</v>
      </c>
      <c r="R98">
        <f t="shared" si="101"/>
        <v>17</v>
      </c>
      <c r="S98">
        <f t="shared" si="101"/>
        <v>17</v>
      </c>
      <c r="T98">
        <f t="shared" si="101"/>
        <v>17</v>
      </c>
      <c r="U98">
        <f t="shared" si="101"/>
        <v>17</v>
      </c>
      <c r="X98">
        <f t="shared" si="101"/>
        <v>17</v>
      </c>
      <c r="Y98">
        <f t="shared" si="101"/>
        <v>17</v>
      </c>
      <c r="Z98">
        <f t="shared" si="101"/>
        <v>17</v>
      </c>
      <c r="AB98">
        <f t="shared" si="101"/>
        <v>17</v>
      </c>
      <c r="AC98">
        <f t="shared" si="101"/>
        <v>17</v>
      </c>
      <c r="AD98">
        <f t="shared" si="101"/>
        <v>17</v>
      </c>
      <c r="AE98">
        <f t="shared" si="101"/>
        <v>17</v>
      </c>
      <c r="AF98">
        <f t="shared" si="101"/>
        <v>17</v>
      </c>
      <c r="AI98">
        <f t="shared" si="101"/>
        <v>17</v>
      </c>
      <c r="AJ98">
        <f t="shared" si="101"/>
        <v>17</v>
      </c>
      <c r="AL98">
        <f t="shared" si="101"/>
        <v>17</v>
      </c>
      <c r="AM98">
        <f t="shared" si="101"/>
        <v>17</v>
      </c>
      <c r="AO98">
        <f t="shared" si="101"/>
        <v>17</v>
      </c>
      <c r="AP98">
        <f t="shared" si="101"/>
        <v>17</v>
      </c>
      <c r="AQ98">
        <f t="shared" si="101"/>
        <v>17</v>
      </c>
      <c r="AR98">
        <f t="shared" si="101"/>
        <v>17</v>
      </c>
      <c r="AS98">
        <f t="shared" si="101"/>
        <v>17</v>
      </c>
      <c r="AU98">
        <f t="shared" si="101"/>
        <v>17</v>
      </c>
      <c r="AV98">
        <f t="shared" si="101"/>
        <v>17</v>
      </c>
      <c r="AW98">
        <f t="shared" si="101"/>
        <v>17</v>
      </c>
      <c r="AY98">
        <f t="shared" si="101"/>
        <v>17</v>
      </c>
      <c r="AZ98">
        <f t="shared" si="101"/>
        <v>17</v>
      </c>
      <c r="BA98">
        <f t="shared" si="101"/>
        <v>17</v>
      </c>
      <c r="BB98">
        <f t="shared" si="101"/>
        <v>17</v>
      </c>
      <c r="BD98">
        <f t="shared" si="101"/>
        <v>17</v>
      </c>
      <c r="BE98">
        <f t="shared" si="101"/>
        <v>17</v>
      </c>
      <c r="BF98">
        <f t="shared" si="101"/>
        <v>17</v>
      </c>
      <c r="BG98">
        <f t="shared" si="101"/>
        <v>17</v>
      </c>
      <c r="BI98">
        <f t="shared" si="101"/>
        <v>17</v>
      </c>
      <c r="BJ98">
        <f t="shared" si="101"/>
        <v>17</v>
      </c>
      <c r="BN98">
        <f t="shared" si="101"/>
        <v>17</v>
      </c>
      <c r="BO98">
        <f t="shared" si="101"/>
        <v>17</v>
      </c>
      <c r="BP98">
        <f t="shared" si="101"/>
        <v>17</v>
      </c>
      <c r="BQ98">
        <f t="shared" si="101"/>
        <v>17</v>
      </c>
      <c r="BS98">
        <f t="shared" si="101"/>
        <v>17</v>
      </c>
      <c r="BT98">
        <f t="shared" si="101"/>
        <v>17</v>
      </c>
      <c r="BU98">
        <f t="shared" si="101"/>
        <v>17</v>
      </c>
      <c r="BV98">
        <f t="shared" ref="BV98:CF98" si="102">$H$98</f>
        <v>17</v>
      </c>
      <c r="BW98">
        <f t="shared" si="102"/>
        <v>17</v>
      </c>
      <c r="BY98">
        <f t="shared" si="102"/>
        <v>17</v>
      </c>
      <c r="BZ98">
        <f t="shared" si="102"/>
        <v>17</v>
      </c>
      <c r="CB98">
        <f t="shared" si="102"/>
        <v>17</v>
      </c>
      <c r="CE98">
        <f t="shared" si="102"/>
        <v>17</v>
      </c>
      <c r="CF98">
        <f t="shared" si="102"/>
        <v>17</v>
      </c>
    </row>
    <row r="100" spans="2:84" x14ac:dyDescent="0.2">
      <c r="B100" s="216" t="s">
        <v>435</v>
      </c>
    </row>
    <row r="101" spans="2:84" x14ac:dyDescent="0.2">
      <c r="B101" s="216"/>
    </row>
    <row r="102" spans="2:84" x14ac:dyDescent="0.2">
      <c r="C102" t="s">
        <v>122</v>
      </c>
      <c r="E102" s="2" t="s">
        <v>389</v>
      </c>
      <c r="F102" s="33" t="s">
        <v>436</v>
      </c>
      <c r="G102" s="238"/>
      <c r="H102" s="239">
        <v>12.817219145404639</v>
      </c>
      <c r="I102" s="223">
        <v>12.809732041092667</v>
      </c>
      <c r="J102">
        <v>12.815667288766317</v>
      </c>
      <c r="K102">
        <v>12.814549938113361</v>
      </c>
      <c r="N102">
        <v>12.816805233884939</v>
      </c>
      <c r="P102">
        <v>12.81288440307239</v>
      </c>
      <c r="Q102">
        <v>12.81331330994302</v>
      </c>
      <c r="R102">
        <v>12.814736982825067</v>
      </c>
      <c r="S102">
        <v>12.812338831390388</v>
      </c>
      <c r="T102">
        <v>12.810934558134596</v>
      </c>
      <c r="U102">
        <v>12.811148202512005</v>
      </c>
      <c r="X102">
        <v>12.821412544937436</v>
      </c>
      <c r="Y102">
        <v>12.819095782593745</v>
      </c>
      <c r="Z102">
        <v>12.812096781482326</v>
      </c>
      <c r="AB102">
        <v>12.815345078290729</v>
      </c>
      <c r="AC102">
        <v>12.815711468242117</v>
      </c>
      <c r="AD102">
        <v>12.812372588661209</v>
      </c>
      <c r="AE102">
        <v>12.816091448430351</v>
      </c>
      <c r="AF102">
        <v>12.814546852239651</v>
      </c>
      <c r="AG102">
        <v>12.810940759039308</v>
      </c>
      <c r="AI102">
        <v>12.81145662132478</v>
      </c>
      <c r="AJ102">
        <v>12.814922528786086</v>
      </c>
      <c r="AL102">
        <v>12.817662753008971</v>
      </c>
      <c r="AM102">
        <v>12.806567709189416</v>
      </c>
      <c r="AO102">
        <v>12.815090519596231</v>
      </c>
      <c r="AP102">
        <v>12.815281989642113</v>
      </c>
      <c r="AQ102">
        <v>12.815901074724351</v>
      </c>
      <c r="AR102">
        <v>12.813206597855897</v>
      </c>
      <c r="AS102">
        <v>12.814116835927887</v>
      </c>
      <c r="AU102">
        <v>12.812859046489152</v>
      </c>
      <c r="AV102">
        <v>12.819461334344746</v>
      </c>
      <c r="AW102">
        <v>12.813083541286099</v>
      </c>
      <c r="AX102">
        <v>12.814420946768353</v>
      </c>
      <c r="AY102">
        <v>12.819261214706257</v>
      </c>
      <c r="AZ102">
        <v>12.814306444850608</v>
      </c>
      <c r="BA102">
        <v>12.787701892268222</v>
      </c>
      <c r="BB102">
        <v>12.810935258155617</v>
      </c>
      <c r="BD102" s="240">
        <v>12.814773798938791</v>
      </c>
      <c r="BE102">
        <v>12.831090199996751</v>
      </c>
      <c r="BF102">
        <v>12.811928566157505</v>
      </c>
      <c r="BG102">
        <v>12.814734709841771</v>
      </c>
      <c r="BH102">
        <v>12.814137975902941</v>
      </c>
      <c r="BI102">
        <v>12.819457458886518</v>
      </c>
      <c r="BJ102">
        <v>12.814374704096441</v>
      </c>
      <c r="BL102">
        <v>12.812937993392623</v>
      </c>
      <c r="BN102">
        <v>12.806437742471982</v>
      </c>
      <c r="BO102">
        <v>12.822060011014516</v>
      </c>
      <c r="BP102">
        <v>12.812317891678893</v>
      </c>
      <c r="BQ102">
        <v>12.814570121024731</v>
      </c>
      <c r="BS102">
        <v>12.809840579464703</v>
      </c>
      <c r="BT102">
        <v>12.814244071673096</v>
      </c>
      <c r="BU102">
        <v>12.802268129032575</v>
      </c>
      <c r="BV102">
        <v>12.814879887835255</v>
      </c>
      <c r="BW102">
        <v>12.815287046759257</v>
      </c>
      <c r="BY102">
        <v>12.815763359841434</v>
      </c>
      <c r="BZ102">
        <v>12.815289735331385</v>
      </c>
      <c r="CA102">
        <v>12.814503173948188</v>
      </c>
      <c r="CB102">
        <v>12.813463903341642</v>
      </c>
      <c r="CC102">
        <v>12.813263187749161</v>
      </c>
      <c r="CE102" s="240">
        <v>12.820177946526355</v>
      </c>
      <c r="CF102" s="240">
        <v>12.816571389915095</v>
      </c>
    </row>
    <row r="103" spans="2:84" x14ac:dyDescent="0.2">
      <c r="C103" t="s">
        <v>437</v>
      </c>
      <c r="E103" s="2" t="s">
        <v>389</v>
      </c>
      <c r="F103" s="33" t="s">
        <v>436</v>
      </c>
      <c r="G103" s="33"/>
      <c r="H103" s="239">
        <v>0.62712970811613922</v>
      </c>
      <c r="I103" s="223">
        <v>0.62643242664315246</v>
      </c>
      <c r="J103">
        <v>0.62653853064688692</v>
      </c>
      <c r="K103">
        <v>0.6328047547232748</v>
      </c>
      <c r="N103">
        <v>0.62645281025512112</v>
      </c>
      <c r="P103">
        <v>0.62777892695115167</v>
      </c>
      <c r="Q103">
        <v>0.62722193683244376</v>
      </c>
      <c r="R103">
        <v>0.62665786861574369</v>
      </c>
      <c r="S103">
        <v>0.6293676487913592</v>
      </c>
      <c r="T103">
        <v>0.63118119214696933</v>
      </c>
      <c r="U103">
        <v>0.62748695413763633</v>
      </c>
      <c r="X103">
        <v>0.62821524004612495</v>
      </c>
      <c r="Y103">
        <v>0.62671730298834671</v>
      </c>
      <c r="Z103">
        <v>0.62771962840268625</v>
      </c>
      <c r="AB103">
        <v>0.62607624823750918</v>
      </c>
      <c r="AC103">
        <v>0.62209521131343637</v>
      </c>
      <c r="AD103">
        <v>0.62704150513783619</v>
      </c>
      <c r="AE103">
        <v>0.62747095513449158</v>
      </c>
      <c r="AF103">
        <v>0.6287665026882101</v>
      </c>
      <c r="AG103">
        <v>0.62628012665005395</v>
      </c>
      <c r="AI103">
        <v>0.62561845200004551</v>
      </c>
      <c r="AJ103">
        <v>0.62749416150340098</v>
      </c>
      <c r="AL103">
        <v>0.62696440111624496</v>
      </c>
      <c r="AM103">
        <v>0.630250030542991</v>
      </c>
      <c r="AO103">
        <v>0.63013282520267999</v>
      </c>
      <c r="AP103">
        <v>0.62764389189673109</v>
      </c>
      <c r="AQ103">
        <v>0.62779738691986353</v>
      </c>
      <c r="AR103">
        <v>0.62593041592282184</v>
      </c>
      <c r="AS103">
        <v>0.62903862070960403</v>
      </c>
      <c r="AU103">
        <v>0.62667799323262352</v>
      </c>
      <c r="AV103">
        <v>0.62706798998948121</v>
      </c>
      <c r="AW103">
        <v>0.63057730008522872</v>
      </c>
      <c r="AX103">
        <v>0.62706462770942051</v>
      </c>
      <c r="AY103">
        <v>0.62545240797989465</v>
      </c>
      <c r="AZ103">
        <v>0.62769902096511809</v>
      </c>
      <c r="BA103">
        <v>0.62881456567055571</v>
      </c>
      <c r="BB103">
        <v>0.62469391589931944</v>
      </c>
      <c r="BD103" s="240">
        <v>0.62569353366657343</v>
      </c>
      <c r="BE103">
        <v>0.62680751453324146</v>
      </c>
      <c r="BF103">
        <v>0.62460732905682403</v>
      </c>
      <c r="BG103">
        <v>0.62743525406525413</v>
      </c>
      <c r="BH103">
        <v>0.62651916394216123</v>
      </c>
      <c r="BI103">
        <v>0.62689304939036861</v>
      </c>
      <c r="BJ103">
        <v>0.62692417872216433</v>
      </c>
      <c r="BL103">
        <v>0.62560506060476007</v>
      </c>
      <c r="BN103">
        <v>0.63089926250244477</v>
      </c>
      <c r="BO103">
        <v>0.62426122025757624</v>
      </c>
      <c r="BP103">
        <v>0.62763723446719488</v>
      </c>
      <c r="BQ103">
        <v>0.62666654379396858</v>
      </c>
      <c r="BS103">
        <v>0.63219180354371862</v>
      </c>
      <c r="BT103">
        <v>0.62698617183391536</v>
      </c>
      <c r="BU103">
        <v>0.63227166604871299</v>
      </c>
      <c r="BV103">
        <v>0.62695084028967196</v>
      </c>
      <c r="BW103">
        <v>0.62622775446724177</v>
      </c>
      <c r="BY103">
        <v>0.62845189561653692</v>
      </c>
      <c r="BZ103">
        <v>0.62705212360064444</v>
      </c>
      <c r="CA103">
        <v>0.62665140849649814</v>
      </c>
      <c r="CB103">
        <v>0.62689728434480774</v>
      </c>
      <c r="CC103">
        <v>0.62650156425066361</v>
      </c>
      <c r="CE103" s="240">
        <v>0.62523314168334332</v>
      </c>
      <c r="CF103" s="240">
        <v>0.62625791288463828</v>
      </c>
    </row>
    <row r="104" spans="2:84" x14ac:dyDescent="0.2">
      <c r="C104" t="s">
        <v>438</v>
      </c>
      <c r="E104" s="2" t="s">
        <v>389</v>
      </c>
      <c r="F104" s="33" t="s">
        <v>436</v>
      </c>
      <c r="G104" s="33"/>
      <c r="H104" s="239">
        <v>0.42381762023795266</v>
      </c>
      <c r="I104" s="223">
        <v>0.45713993689039062</v>
      </c>
      <c r="J104">
        <v>0.4439023607460244</v>
      </c>
      <c r="K104">
        <v>0.44057142147939932</v>
      </c>
      <c r="N104">
        <v>0.43873386187248575</v>
      </c>
      <c r="P104">
        <v>0.44479564805494209</v>
      </c>
      <c r="Q104">
        <v>0.44755158910340032</v>
      </c>
      <c r="R104">
        <v>0.44524665751828291</v>
      </c>
      <c r="S104">
        <v>0.44061715082506375</v>
      </c>
      <c r="T104">
        <v>0.44745410998208301</v>
      </c>
      <c r="U104">
        <v>0.44313835605104801</v>
      </c>
      <c r="X104">
        <v>0.42638488478866743</v>
      </c>
      <c r="Y104">
        <v>0.45244742162916041</v>
      </c>
      <c r="Z104">
        <v>0.45271762057555354</v>
      </c>
      <c r="AB104">
        <v>0.44682826788847246</v>
      </c>
      <c r="AC104">
        <v>0.45201542149564689</v>
      </c>
      <c r="AD104">
        <v>0.4464027375197227</v>
      </c>
      <c r="AE104">
        <v>0.43862936786240148</v>
      </c>
      <c r="AF104">
        <v>0.43902133767751522</v>
      </c>
      <c r="AG104">
        <v>0.4744381767411836</v>
      </c>
      <c r="AI104">
        <v>0.43647701585188614</v>
      </c>
      <c r="AJ104">
        <v>0.43962692290821337</v>
      </c>
      <c r="AL104">
        <v>0.45389437066785804</v>
      </c>
      <c r="AM104">
        <v>0.44425993474703762</v>
      </c>
      <c r="AO104">
        <v>0.40372588554868494</v>
      </c>
      <c r="AP104">
        <v>0.44481289096321819</v>
      </c>
      <c r="AQ104">
        <v>0.44245966585891083</v>
      </c>
      <c r="AR104">
        <v>0.44821775695201793</v>
      </c>
      <c r="AS104">
        <v>0.44290459816855243</v>
      </c>
      <c r="AU104">
        <v>0.448688905956176</v>
      </c>
      <c r="AV104">
        <v>0.43982965445396532</v>
      </c>
      <c r="AW104">
        <v>0.4500217885029455</v>
      </c>
      <c r="AX104">
        <v>0.4457443182280692</v>
      </c>
      <c r="AY104">
        <v>0.45820846274877775</v>
      </c>
      <c r="AZ104">
        <v>0.44786381497226846</v>
      </c>
      <c r="BA104">
        <v>0.49067198763245296</v>
      </c>
      <c r="BB104">
        <v>0.44850949404180862</v>
      </c>
      <c r="BD104" s="240">
        <v>0.44530287863498574</v>
      </c>
      <c r="BE104">
        <v>0.42476869962767549</v>
      </c>
      <c r="BF104">
        <v>0.45612132967833618</v>
      </c>
      <c r="BG104">
        <v>0.44337554057814377</v>
      </c>
      <c r="BH104">
        <v>0.44709862395546524</v>
      </c>
      <c r="BI104">
        <v>0.45682379493569403</v>
      </c>
      <c r="BJ104">
        <v>0.44494767057280865</v>
      </c>
      <c r="BL104">
        <v>0.37201213786515019</v>
      </c>
      <c r="BN104">
        <v>0.44131893231242408</v>
      </c>
      <c r="BO104">
        <v>0.43709079094380021</v>
      </c>
      <c r="BP104">
        <v>0.45048620372916154</v>
      </c>
      <c r="BQ104">
        <v>0.44556299156779983</v>
      </c>
      <c r="BS104">
        <v>0.42625427330755833</v>
      </c>
      <c r="BT104">
        <v>0.44494104793733213</v>
      </c>
      <c r="BU104">
        <v>0.46436063113248105</v>
      </c>
      <c r="BV104">
        <v>0.44037823971385298</v>
      </c>
      <c r="BW104">
        <v>0.44449362529585673</v>
      </c>
      <c r="BY104">
        <v>0.44342744550240265</v>
      </c>
      <c r="BZ104">
        <v>0.44683231305323856</v>
      </c>
      <c r="CA104">
        <v>0.45067578913947226</v>
      </c>
      <c r="CB104">
        <v>0.44532584848564594</v>
      </c>
      <c r="CC104">
        <v>0.44551658211236922</v>
      </c>
      <c r="CE104" s="240">
        <v>0.48009712300465496</v>
      </c>
      <c r="CF104" s="240">
        <v>0.4358896076051535</v>
      </c>
    </row>
    <row r="105" spans="2:84" x14ac:dyDescent="0.2">
      <c r="C105" t="s">
        <v>439</v>
      </c>
      <c r="E105" s="2" t="s">
        <v>389</v>
      </c>
      <c r="F105" s="33" t="s">
        <v>436</v>
      </c>
      <c r="G105" s="33"/>
      <c r="H105" s="239">
        <v>0.19096276480396263</v>
      </c>
      <c r="I105" s="223">
        <v>0.15665784699970534</v>
      </c>
      <c r="J105">
        <v>0.1617444919555816</v>
      </c>
      <c r="K105">
        <v>0.16082604962565611</v>
      </c>
      <c r="N105">
        <v>0.16310337583390586</v>
      </c>
      <c r="P105">
        <v>0.16252049393951762</v>
      </c>
      <c r="Q105">
        <v>0.15481466094418173</v>
      </c>
      <c r="R105">
        <v>0.15517605381023231</v>
      </c>
      <c r="S105">
        <v>0.16553001458055727</v>
      </c>
      <c r="T105">
        <v>0.16256292839174574</v>
      </c>
      <c r="U105">
        <v>0.16819202909035297</v>
      </c>
      <c r="X105">
        <v>0.16915297456674111</v>
      </c>
      <c r="Y105">
        <v>0.16696938333937167</v>
      </c>
      <c r="Z105">
        <v>0.15509730054549328</v>
      </c>
      <c r="AB105">
        <v>0.16157425539342624</v>
      </c>
      <c r="AC105">
        <v>0.15455513331555285</v>
      </c>
      <c r="AD105">
        <v>0.16160336889525384</v>
      </c>
      <c r="AE105">
        <v>0.16456895098040686</v>
      </c>
      <c r="AF105">
        <v>0.15671309770681655</v>
      </c>
      <c r="AG105">
        <v>0.1441581876797372</v>
      </c>
      <c r="AI105">
        <v>0.17461819600232706</v>
      </c>
      <c r="AJ105">
        <v>0.15973801818190592</v>
      </c>
      <c r="AL105">
        <v>0.15558244874183169</v>
      </c>
      <c r="AM105">
        <v>0.16039174713949583</v>
      </c>
      <c r="AO105">
        <v>0.19340777889018368</v>
      </c>
      <c r="AP105">
        <v>0.16028930385074378</v>
      </c>
      <c r="AQ105">
        <v>0.16088555495078627</v>
      </c>
      <c r="AR105">
        <v>0.16089871597868671</v>
      </c>
      <c r="AS105">
        <v>0.16303950431475447</v>
      </c>
      <c r="AU105">
        <v>0.16588739365653263</v>
      </c>
      <c r="AV105">
        <v>0.15708779987464641</v>
      </c>
      <c r="AW105">
        <v>0.15932646742524642</v>
      </c>
      <c r="AX105">
        <v>0.15813459527300394</v>
      </c>
      <c r="AY105">
        <v>0.16040733392949291</v>
      </c>
      <c r="AZ105">
        <v>0.15920812956331759</v>
      </c>
      <c r="BA105">
        <v>0.13794101340892354</v>
      </c>
      <c r="BB105">
        <v>0.16228813491112656</v>
      </c>
      <c r="BD105" s="240">
        <v>0.15851879459963403</v>
      </c>
      <c r="BE105">
        <v>0.14776809242987449</v>
      </c>
      <c r="BF105">
        <v>0.15299708425545441</v>
      </c>
      <c r="BG105">
        <v>0.16051635196057754</v>
      </c>
      <c r="BH105">
        <v>0.15840720771787323</v>
      </c>
      <c r="BI105">
        <v>0.15097438860357479</v>
      </c>
      <c r="BJ105">
        <v>0.16021524631856379</v>
      </c>
      <c r="BL105">
        <v>0.22133468679295701</v>
      </c>
      <c r="BN105">
        <v>0.16787525933291775</v>
      </c>
      <c r="BO105">
        <v>0.1556297157235631</v>
      </c>
      <c r="BP105">
        <v>0.15673422967828587</v>
      </c>
      <c r="BQ105">
        <v>0.15984140060233723</v>
      </c>
      <c r="BS105">
        <v>0.1755219698118943</v>
      </c>
      <c r="BT105">
        <v>0.15947803333162081</v>
      </c>
      <c r="BU105">
        <v>0.13103812705228901</v>
      </c>
      <c r="BV105">
        <v>0.16531318919302812</v>
      </c>
      <c r="BW105">
        <v>0.16304420261765296</v>
      </c>
      <c r="BY105">
        <v>0.1623917780574746</v>
      </c>
      <c r="BZ105">
        <v>0.15925517629622021</v>
      </c>
      <c r="CA105">
        <v>0.1613932911786638</v>
      </c>
      <c r="CB105">
        <v>0.16259340762324623</v>
      </c>
      <c r="CC105">
        <v>0.1624092653520125</v>
      </c>
      <c r="CE105" s="240">
        <v>0.13324360811210118</v>
      </c>
      <c r="CF105" s="240">
        <v>0.16831921619179602</v>
      </c>
    </row>
    <row r="106" spans="2:84" x14ac:dyDescent="0.2">
      <c r="C106" t="s">
        <v>440</v>
      </c>
      <c r="E106" s="2" t="s">
        <v>389</v>
      </c>
      <c r="F106" s="33" t="s">
        <v>436</v>
      </c>
      <c r="G106" s="237"/>
      <c r="H106" s="239">
        <v>9.4677511393098171E-2</v>
      </c>
      <c r="I106" s="223">
        <v>0.11095634019827018</v>
      </c>
      <c r="J106">
        <v>9.9479524361308885E-2</v>
      </c>
      <c r="K106">
        <v>0.11006314761137045</v>
      </c>
      <c r="N106">
        <v>0.10907159670629264</v>
      </c>
      <c r="P106">
        <v>0.10179342606131343</v>
      </c>
      <c r="Q106">
        <v>0.10977007445625103</v>
      </c>
      <c r="R106">
        <v>0.10876831095024361</v>
      </c>
      <c r="S106">
        <v>0.10466523755598584</v>
      </c>
      <c r="T106">
        <v>0.10661130436832145</v>
      </c>
      <c r="U106">
        <v>0.1018364785179439</v>
      </c>
      <c r="X106">
        <v>0.11285150840872868</v>
      </c>
      <c r="Y106">
        <v>8.6397660773184212E-2</v>
      </c>
      <c r="Z106">
        <v>0.1057203064698805</v>
      </c>
      <c r="AB106">
        <v>0.10431420693070237</v>
      </c>
      <c r="AC106">
        <v>9.2676138236125125E-2</v>
      </c>
      <c r="AD106">
        <v>0.10612395466848289</v>
      </c>
      <c r="AE106">
        <v>0.10433170770676883</v>
      </c>
      <c r="AF106">
        <v>0.11427851674253658</v>
      </c>
      <c r="AG106">
        <v>9.5699160131832592E-2</v>
      </c>
      <c r="AI106">
        <v>0.10573805416740537</v>
      </c>
      <c r="AJ106">
        <v>0.10851015848503008</v>
      </c>
      <c r="AL106">
        <v>9.9503014400384018E-2</v>
      </c>
      <c r="AM106">
        <v>0.11689601504617993</v>
      </c>
      <c r="AO106">
        <v>0.10604040724435995</v>
      </c>
      <c r="AP106">
        <v>0.10539415660645776</v>
      </c>
      <c r="AQ106">
        <v>0.10313938778589071</v>
      </c>
      <c r="AR106">
        <v>0.10307493055803828</v>
      </c>
      <c r="AS106">
        <v>0.10524242364690309</v>
      </c>
      <c r="AU106">
        <v>0.10020252734990942</v>
      </c>
      <c r="AV106">
        <v>0.10423208482699614</v>
      </c>
      <c r="AW106">
        <v>0.10628989100841502</v>
      </c>
      <c r="AX106">
        <v>0.10737515684912674</v>
      </c>
      <c r="AY106">
        <v>0.10062789653882867</v>
      </c>
      <c r="AZ106">
        <v>0.10380892089426159</v>
      </c>
      <c r="BA106">
        <v>0.10317535760217442</v>
      </c>
      <c r="BB106">
        <v>0.1083221198069267</v>
      </c>
      <c r="BD106" s="240">
        <v>0.10727913758209669</v>
      </c>
      <c r="BE106">
        <v>0.11598211536671865</v>
      </c>
      <c r="BF106">
        <v>0.10317943236699752</v>
      </c>
      <c r="BG106">
        <v>0.10657520088673479</v>
      </c>
      <c r="BH106">
        <v>0.10527782657464585</v>
      </c>
      <c r="BI106">
        <v>0.10513039650977005</v>
      </c>
      <c r="BJ106">
        <v>0.10578038524992366</v>
      </c>
      <c r="BL106">
        <v>9.0321762302703806E-2</v>
      </c>
      <c r="BN106">
        <v>0.10111247781969618</v>
      </c>
      <c r="BO106">
        <v>0.10923611475842263</v>
      </c>
      <c r="BP106">
        <v>0.10739102691223297</v>
      </c>
      <c r="BQ106">
        <v>0.10708229676935903</v>
      </c>
      <c r="BS106">
        <v>0.10676639878525551</v>
      </c>
      <c r="BT106">
        <v>0.10513060531848911</v>
      </c>
      <c r="BU106">
        <v>8.9453099906663405E-2</v>
      </c>
      <c r="BV106">
        <v>0.10395212049695503</v>
      </c>
      <c r="BW106">
        <v>0.10219327879520154</v>
      </c>
      <c r="BY106">
        <v>0.10415743115331262</v>
      </c>
      <c r="BZ106">
        <v>0.1042627293398468</v>
      </c>
      <c r="CA106">
        <v>0.10057762104709515</v>
      </c>
      <c r="CB106">
        <v>0.10388159705056238</v>
      </c>
      <c r="CC106">
        <v>0.1083093955727209</v>
      </c>
      <c r="CE106" s="240">
        <v>0.10888926911656939</v>
      </c>
      <c r="CF106" s="240">
        <v>0.10745367871077752</v>
      </c>
    </row>
    <row r="107" spans="2:84" x14ac:dyDescent="0.2">
      <c r="C107" t="s">
        <v>127</v>
      </c>
      <c r="E107" s="2" t="s">
        <v>389</v>
      </c>
      <c r="F107" s="33" t="s">
        <v>436</v>
      </c>
      <c r="G107" s="33"/>
      <c r="H107" s="239">
        <v>0.12150468166324147</v>
      </c>
      <c r="I107" s="223">
        <v>0.12359159685608501</v>
      </c>
      <c r="J107">
        <v>0.12324787238901624</v>
      </c>
      <c r="K107">
        <v>0.13217376575351314</v>
      </c>
      <c r="N107">
        <v>0.12288769765677032</v>
      </c>
      <c r="P107">
        <v>0.12919440994006814</v>
      </c>
      <c r="Q107">
        <v>0.12487470386764654</v>
      </c>
      <c r="R107">
        <v>0.12097350377727345</v>
      </c>
      <c r="S107">
        <v>0.12794174119086588</v>
      </c>
      <c r="T107">
        <v>0.13706018401500897</v>
      </c>
      <c r="U107">
        <v>0.12870964222518633</v>
      </c>
      <c r="X107">
        <v>0.13726772631351714</v>
      </c>
      <c r="Y107">
        <v>0.12198175940059586</v>
      </c>
      <c r="Z107">
        <v>0.12676771898688943</v>
      </c>
      <c r="AB107">
        <v>0.12171966210426044</v>
      </c>
      <c r="AC107">
        <v>0.11428480170755995</v>
      </c>
      <c r="AD107">
        <v>0.12321666434535516</v>
      </c>
      <c r="AE107">
        <v>0.13002499084082975</v>
      </c>
      <c r="AF107">
        <v>0.12618436838216662</v>
      </c>
      <c r="AG107">
        <v>0.12000471124962564</v>
      </c>
      <c r="AI107">
        <v>0.13146065398894646</v>
      </c>
      <c r="AJ107">
        <v>0.1218073782663498</v>
      </c>
      <c r="AL107">
        <v>0.12595743134646198</v>
      </c>
      <c r="AM107">
        <v>0.13567249409377924</v>
      </c>
      <c r="AO107">
        <v>0.12455488549148441</v>
      </c>
      <c r="AP107">
        <v>0.12368805787968395</v>
      </c>
      <c r="AQ107">
        <v>0.12460459341251928</v>
      </c>
      <c r="AR107">
        <v>0.11836281035814622</v>
      </c>
      <c r="AS107">
        <v>0.13311598005915859</v>
      </c>
      <c r="AU107">
        <v>0.12499651430944181</v>
      </c>
      <c r="AV107">
        <v>0.12617818185698848</v>
      </c>
      <c r="AW107">
        <v>0.13060779866809447</v>
      </c>
      <c r="AX107">
        <v>0.12542391091997662</v>
      </c>
      <c r="AY107">
        <v>0.1313154023425287</v>
      </c>
      <c r="AZ107">
        <v>0.12893595599785801</v>
      </c>
      <c r="BA107">
        <v>0.12284409942711516</v>
      </c>
      <c r="BB107">
        <v>0.11202169308850274</v>
      </c>
      <c r="BD107" s="240">
        <v>0.12071467044070472</v>
      </c>
      <c r="BE107">
        <v>0.111167860155029</v>
      </c>
      <c r="BF107">
        <v>0.12795101592373048</v>
      </c>
      <c r="BG107">
        <v>0.12693574858162182</v>
      </c>
      <c r="BH107">
        <v>0.12261170231418994</v>
      </c>
      <c r="BI107">
        <v>0.12510208424137748</v>
      </c>
      <c r="BJ107">
        <v>0.12357587300745609</v>
      </c>
      <c r="BL107">
        <v>0.11810437475003943</v>
      </c>
      <c r="BN107">
        <v>0.14193855805786137</v>
      </c>
      <c r="BO107">
        <v>0.11139862192050343</v>
      </c>
      <c r="BP107">
        <v>0.12416910854387986</v>
      </c>
      <c r="BQ107">
        <v>0.12342821347674704</v>
      </c>
      <c r="BS107">
        <v>0.14249648757510736</v>
      </c>
      <c r="BT107">
        <v>0.12527638712442601</v>
      </c>
      <c r="BU107">
        <v>0.12445997451312252</v>
      </c>
      <c r="BV107">
        <v>0.12307953610340672</v>
      </c>
      <c r="BW107">
        <v>0.12100049828728121</v>
      </c>
      <c r="BY107">
        <v>0.1233185145088953</v>
      </c>
      <c r="BZ107">
        <v>0.12567133584468748</v>
      </c>
      <c r="CA107">
        <v>0.12078347002043022</v>
      </c>
      <c r="CB107">
        <v>0.12657540754975516</v>
      </c>
      <c r="CC107">
        <v>0.13015388559119367</v>
      </c>
      <c r="CE107" s="240">
        <v>0.12362413787767235</v>
      </c>
      <c r="CF107" s="240">
        <v>0.12189278087833144</v>
      </c>
    </row>
    <row r="108" spans="2:84" x14ac:dyDescent="0.2">
      <c r="C108" t="s">
        <v>128</v>
      </c>
      <c r="E108" s="2" t="s">
        <v>389</v>
      </c>
      <c r="F108" s="33" t="s">
        <v>436</v>
      </c>
      <c r="G108" s="33"/>
      <c r="H108" s="239">
        <v>-0.37229165620323451</v>
      </c>
      <c r="I108" s="223">
        <v>-0.40029655329034286</v>
      </c>
      <c r="J108">
        <v>-0.35409746395880048</v>
      </c>
      <c r="K108">
        <v>-0.38079269995727272</v>
      </c>
      <c r="N108">
        <v>-0.37238802143178218</v>
      </c>
      <c r="P108">
        <v>-0.3479372427761262</v>
      </c>
      <c r="Q108">
        <v>-0.39556858220062985</v>
      </c>
      <c r="R108">
        <v>-0.41443878646004056</v>
      </c>
      <c r="S108">
        <v>-0.42901924253101764</v>
      </c>
      <c r="T108">
        <v>-0.33467907529638907</v>
      </c>
      <c r="U108">
        <v>-0.39218484854447522</v>
      </c>
      <c r="X108">
        <v>-0.36636745662078835</v>
      </c>
      <c r="Y108">
        <v>-0.45925238847230287</v>
      </c>
      <c r="Z108">
        <v>-0.37266565684339747</v>
      </c>
      <c r="AB108">
        <v>-0.37734922005510918</v>
      </c>
      <c r="AC108">
        <v>-0.35842476957809133</v>
      </c>
      <c r="AD108">
        <v>-0.35454392671765556</v>
      </c>
      <c r="AE108">
        <v>-0.39269300695857801</v>
      </c>
      <c r="AF108">
        <v>-0.389404678686189</v>
      </c>
      <c r="AG108">
        <v>-0.37945720060836563</v>
      </c>
      <c r="AI108">
        <v>-0.31747603649379857</v>
      </c>
      <c r="AJ108">
        <v>-0.22895369706124347</v>
      </c>
      <c r="AL108">
        <v>-0.43886947995862802</v>
      </c>
      <c r="AM108">
        <v>-0.37337600290101314</v>
      </c>
      <c r="AO108">
        <v>-0.40141903726022066</v>
      </c>
      <c r="AP108">
        <v>-0.37924679976802611</v>
      </c>
      <c r="AQ108">
        <v>-0.37932477859397951</v>
      </c>
      <c r="AR108">
        <v>-0.32350172182936532</v>
      </c>
      <c r="AS108">
        <v>-0.37138961260064557</v>
      </c>
      <c r="AU108">
        <v>-0.3742197508901331</v>
      </c>
      <c r="AV108">
        <v>-0.37768395522454962</v>
      </c>
      <c r="AW108">
        <v>-0.38956149181062166</v>
      </c>
      <c r="AX108">
        <v>-0.31507885698961069</v>
      </c>
      <c r="AY108">
        <v>-0.46205209541916481</v>
      </c>
      <c r="AZ108">
        <v>-0.37218652822928527</v>
      </c>
      <c r="BA108">
        <v>-0.30443575165854886</v>
      </c>
      <c r="BB108">
        <v>-0.37415836912025918</v>
      </c>
      <c r="BD108" s="240">
        <v>-0.35102507535006755</v>
      </c>
      <c r="BE108">
        <v>-0.51829590350545818</v>
      </c>
      <c r="BF108">
        <v>-0.40931439487207433</v>
      </c>
      <c r="BG108">
        <v>-0.37469032273540276</v>
      </c>
      <c r="BH108">
        <v>-0.39600165294843515</v>
      </c>
      <c r="BI108">
        <v>-0.405987541344832</v>
      </c>
      <c r="BJ108">
        <v>-0.37280827648908577</v>
      </c>
      <c r="BL108">
        <v>-0.51307049283325834</v>
      </c>
      <c r="BN108">
        <v>-0.40964494938947582</v>
      </c>
      <c r="BO108">
        <v>-0.25488962993383857</v>
      </c>
      <c r="BP108">
        <v>-0.40561202090393783</v>
      </c>
      <c r="BQ108">
        <v>-0.33851096182861345</v>
      </c>
      <c r="BS108">
        <v>-0.44696440822760047</v>
      </c>
      <c r="BT108">
        <v>-0.39134946530999126</v>
      </c>
      <c r="BU108">
        <v>-0.35637045987491234</v>
      </c>
      <c r="BV108">
        <v>-0.37352077511780502</v>
      </c>
      <c r="BW108">
        <v>-0.24160753933709078</v>
      </c>
      <c r="BY108">
        <v>-0.3760580341659242</v>
      </c>
      <c r="BZ108">
        <v>-0.39025396151577973</v>
      </c>
      <c r="CA108">
        <v>-0.41490662478154905</v>
      </c>
      <c r="CB108">
        <v>-0.38195668509070285</v>
      </c>
      <c r="CC108">
        <v>-0.3902227978483408</v>
      </c>
      <c r="CE108" s="240">
        <v>-0.34806187446929693</v>
      </c>
      <c r="CF108" s="240">
        <v>-0.34925812609869589</v>
      </c>
    </row>
    <row r="109" spans="2:84" x14ac:dyDescent="0.2">
      <c r="C109" t="s">
        <v>129</v>
      </c>
      <c r="E109" s="2" t="s">
        <v>389</v>
      </c>
      <c r="F109" s="33" t="s">
        <v>436</v>
      </c>
      <c r="G109" s="33"/>
      <c r="H109" s="239">
        <v>0.25107352360474089</v>
      </c>
      <c r="I109" s="223">
        <v>0.22272730217267106</v>
      </c>
      <c r="J109">
        <v>0.21300959127088095</v>
      </c>
      <c r="K109">
        <v>0.17335542337902538</v>
      </c>
      <c r="N109">
        <v>0.18996236641101552</v>
      </c>
      <c r="P109">
        <v>0.20381579665316127</v>
      </c>
      <c r="Q109">
        <v>0.25152891820417489</v>
      </c>
      <c r="R109">
        <v>0.17811555362105094</v>
      </c>
      <c r="S109">
        <v>0.16844599337173957</v>
      </c>
      <c r="T109">
        <v>0.20463766697671296</v>
      </c>
      <c r="U109">
        <v>0.16958826570242688</v>
      </c>
      <c r="X109">
        <v>0.18249730011161983</v>
      </c>
      <c r="Y109">
        <v>0.15794361855622402</v>
      </c>
      <c r="Z109">
        <v>0.11632977868088479</v>
      </c>
      <c r="AB109">
        <v>0.18855649782772993</v>
      </c>
      <c r="AC109">
        <v>0.21778015067159809</v>
      </c>
      <c r="AD109">
        <v>0.1956193740023032</v>
      </c>
      <c r="AE109">
        <v>0.18107885978200972</v>
      </c>
      <c r="AF109">
        <v>0.17302448085604266</v>
      </c>
      <c r="AG109">
        <v>0.2037462989516087</v>
      </c>
      <c r="AI109">
        <v>0.27740749094919742</v>
      </c>
      <c r="AJ109">
        <v>0.23571949757047889</v>
      </c>
      <c r="AL109">
        <v>0.17421493243426237</v>
      </c>
      <c r="AM109">
        <v>0.10588288610709412</v>
      </c>
      <c r="AO109">
        <v>0.18618116751437797</v>
      </c>
      <c r="AP109">
        <v>0.19081218843470027</v>
      </c>
      <c r="AQ109">
        <v>0.1805822018903388</v>
      </c>
      <c r="AR109">
        <v>0.25101480115264524</v>
      </c>
      <c r="AS109">
        <v>0.18884973319552725</v>
      </c>
      <c r="AU109">
        <v>0.18686585189078467</v>
      </c>
      <c r="AV109">
        <v>0.17512836761040085</v>
      </c>
      <c r="AW109">
        <v>0.1674170193964844</v>
      </c>
      <c r="AX109">
        <v>0.21824049077183857</v>
      </c>
      <c r="AY109">
        <v>0.17121564819836485</v>
      </c>
      <c r="AZ109">
        <v>0.18869188478016991</v>
      </c>
      <c r="BA109">
        <v>0.2328630013255388</v>
      </c>
      <c r="BB109">
        <v>0.19218571466043591</v>
      </c>
      <c r="BD109" s="240">
        <v>0.20632116545564333</v>
      </c>
      <c r="BE109">
        <v>0.16659946607288456</v>
      </c>
      <c r="BF109">
        <v>0.17928178064532294</v>
      </c>
      <c r="BG109">
        <v>0.19330688239669644</v>
      </c>
      <c r="BH109">
        <v>0.18084866382798676</v>
      </c>
      <c r="BI109">
        <v>0.1859902829732617</v>
      </c>
      <c r="BJ109">
        <v>0.2290697476813679</v>
      </c>
      <c r="BL109">
        <v>6.6008262535650897E-3</v>
      </c>
      <c r="BN109">
        <v>0.16813952291116996</v>
      </c>
      <c r="BO109">
        <v>0.23846949280649632</v>
      </c>
      <c r="BP109">
        <v>0.17994301787009193</v>
      </c>
      <c r="BQ109">
        <v>0.17481390584244072</v>
      </c>
      <c r="BS109">
        <v>0.15426972026093408</v>
      </c>
      <c r="BT109">
        <v>0.17867650841945085</v>
      </c>
      <c r="BU109">
        <v>0.20320354247111899</v>
      </c>
      <c r="BV109">
        <v>0.18635031529150531</v>
      </c>
      <c r="BW109">
        <v>0.30866308158943717</v>
      </c>
      <c r="BY109">
        <v>0.18276575431779585</v>
      </c>
      <c r="BZ109">
        <v>0.19466101229742394</v>
      </c>
      <c r="CA109">
        <v>0.18263289182349302</v>
      </c>
      <c r="CB109">
        <v>0.19408398963548201</v>
      </c>
      <c r="CC109">
        <v>0.21380425825097774</v>
      </c>
      <c r="CE109" s="240">
        <v>0.20334885650391998</v>
      </c>
      <c r="CF109" s="240">
        <v>0.20491353114258057</v>
      </c>
    </row>
    <row r="110" spans="2:84" x14ac:dyDescent="0.2">
      <c r="C110" t="s">
        <v>130</v>
      </c>
      <c r="E110" s="2" t="s">
        <v>389</v>
      </c>
      <c r="F110" s="33" t="s">
        <v>436</v>
      </c>
      <c r="G110" s="33"/>
      <c r="H110" s="239">
        <v>0.14596830485981666</v>
      </c>
      <c r="I110" s="223">
        <v>0.17177849581388829</v>
      </c>
      <c r="J110">
        <v>0.15483886501318267</v>
      </c>
      <c r="K110">
        <v>0.17794974498286584</v>
      </c>
      <c r="N110">
        <v>0.17188676846649997</v>
      </c>
      <c r="P110">
        <v>0.16001913836834675</v>
      </c>
      <c r="Q110">
        <v>0.17826995710647331</v>
      </c>
      <c r="R110">
        <v>0.17432798980667397</v>
      </c>
      <c r="S110">
        <v>0.16437855724120906</v>
      </c>
      <c r="T110">
        <v>0.16941256687878514</v>
      </c>
      <c r="U110">
        <v>0.15529711493754556</v>
      </c>
      <c r="X110">
        <v>0.18664684042524549</v>
      </c>
      <c r="Y110">
        <v>0.1547561951000799</v>
      </c>
      <c r="Z110">
        <v>0.14311942948519987</v>
      </c>
      <c r="AB110">
        <v>0.16396621973346462</v>
      </c>
      <c r="AC110">
        <v>0.13416837582546362</v>
      </c>
      <c r="AD110">
        <v>0.16890950559847798</v>
      </c>
      <c r="AE110">
        <v>0.1640777783447091</v>
      </c>
      <c r="AF110">
        <v>0.21577666473416468</v>
      </c>
      <c r="AG110">
        <v>0.14260908353524326</v>
      </c>
      <c r="AI110">
        <v>0.15393852902841731</v>
      </c>
      <c r="AJ110">
        <v>0.18140575466897618</v>
      </c>
      <c r="AL110">
        <v>0.14620866802689342</v>
      </c>
      <c r="AM110">
        <v>0.20678713176491742</v>
      </c>
      <c r="AO110">
        <v>0.15656134120190557</v>
      </c>
      <c r="AP110">
        <v>0.16404114759948579</v>
      </c>
      <c r="AQ110">
        <v>0.16782890461962829</v>
      </c>
      <c r="AR110">
        <v>0.15957942932999436</v>
      </c>
      <c r="AS110">
        <v>0.16660033235186913</v>
      </c>
      <c r="AU110">
        <v>0.15194285464472035</v>
      </c>
      <c r="AV110">
        <v>0.16973497702744425</v>
      </c>
      <c r="AW110">
        <v>0.16720910089759156</v>
      </c>
      <c r="AX110">
        <v>0.17101722675154812</v>
      </c>
      <c r="AY110">
        <v>0.14751708740856675</v>
      </c>
      <c r="AZ110">
        <v>0.16766663884915775</v>
      </c>
      <c r="BA110">
        <v>0.16213456734626613</v>
      </c>
      <c r="BB110">
        <v>0.17567013467705989</v>
      </c>
      <c r="BD110" s="240">
        <v>0.17125280694478112</v>
      </c>
      <c r="BE110">
        <v>0.17821555056517674</v>
      </c>
      <c r="BF110">
        <v>0.16291602092212651</v>
      </c>
      <c r="BG110">
        <v>0.17114358176948108</v>
      </c>
      <c r="BH110">
        <v>0.16716122087415469</v>
      </c>
      <c r="BI110">
        <v>0.15716899407163007</v>
      </c>
      <c r="BJ110">
        <v>0.16151670357314785</v>
      </c>
      <c r="BL110">
        <v>0.1422161409682251</v>
      </c>
      <c r="BN110">
        <v>0.15569732564767053</v>
      </c>
      <c r="BO110">
        <v>0.17968558232475068</v>
      </c>
      <c r="BP110">
        <v>0.16936180917785057</v>
      </c>
      <c r="BQ110">
        <v>0.17654307212838749</v>
      </c>
      <c r="BS110">
        <v>0.16679861288402542</v>
      </c>
      <c r="BT110">
        <v>0.16929474667119218</v>
      </c>
      <c r="BU110">
        <v>0.14636389987504791</v>
      </c>
      <c r="BV110">
        <v>0.16484460359808092</v>
      </c>
      <c r="BW110">
        <v>0.15542489375565871</v>
      </c>
      <c r="BY110">
        <v>0.16373590283611791</v>
      </c>
      <c r="BZ110">
        <v>0.16202335231267001</v>
      </c>
      <c r="CA110">
        <v>0.14954689120769832</v>
      </c>
      <c r="CB110">
        <v>0.1597645481501179</v>
      </c>
      <c r="CC110">
        <v>0.14705809784239759</v>
      </c>
      <c r="CE110" s="240">
        <v>0.16900299808417318</v>
      </c>
      <c r="CF110" s="240">
        <v>0.16731089891616763</v>
      </c>
    </row>
    <row r="111" spans="2:84" x14ac:dyDescent="0.2">
      <c r="C111" t="s">
        <v>131</v>
      </c>
      <c r="E111" s="2" t="s">
        <v>389</v>
      </c>
      <c r="F111" s="33" t="s">
        <v>436</v>
      </c>
      <c r="G111" s="33"/>
      <c r="H111" s="239">
        <v>5.503990155228089E-2</v>
      </c>
      <c r="I111" s="223">
        <v>4.916034883349274E-2</v>
      </c>
      <c r="J111">
        <v>5.3284587002275452E-2</v>
      </c>
      <c r="K111">
        <v>4.6438770495822568E-2</v>
      </c>
      <c r="N111">
        <v>5.4123928392651788E-2</v>
      </c>
      <c r="P111">
        <v>5.3204514285881799E-2</v>
      </c>
      <c r="Q111">
        <v>5.3512745703827136E-2</v>
      </c>
      <c r="R111">
        <v>5.2580154946279323E-2</v>
      </c>
      <c r="S111">
        <v>5.4667101446115196E-2</v>
      </c>
      <c r="T111">
        <v>5.0296776035877011E-2</v>
      </c>
      <c r="U111">
        <v>5.4182273542130122E-2</v>
      </c>
      <c r="X111">
        <v>5.13127303109433E-2</v>
      </c>
      <c r="Y111">
        <v>5.288435121579127E-2</v>
      </c>
      <c r="Z111">
        <v>5.147941371628928E-2</v>
      </c>
      <c r="AB111">
        <v>5.4158651158093707E-2</v>
      </c>
      <c r="AC111">
        <v>5.8419685387726017E-2</v>
      </c>
      <c r="AD111">
        <v>5.3813202937880944E-2</v>
      </c>
      <c r="AE111">
        <v>5.5239256895829203E-2</v>
      </c>
      <c r="AF111">
        <v>4.9449949373317037E-2</v>
      </c>
      <c r="AG111">
        <v>5.510177459757104E-2</v>
      </c>
      <c r="AI111">
        <v>3.92884225511968E-2</v>
      </c>
      <c r="AJ111">
        <v>5.0210375098082127E-2</v>
      </c>
      <c r="AL111">
        <v>5.2589972630502468E-2</v>
      </c>
      <c r="AM111">
        <v>4.8389909273165221E-2</v>
      </c>
      <c r="AO111">
        <v>6.0341732873607445E-2</v>
      </c>
      <c r="AP111">
        <v>5.4713049229756505E-2</v>
      </c>
      <c r="AQ111">
        <v>5.0898468907486172E-2</v>
      </c>
      <c r="AR111">
        <v>5.3634879307653871E-2</v>
      </c>
      <c r="AS111">
        <v>5.3265333346367405E-2</v>
      </c>
      <c r="AU111">
        <v>5.4883074935938692E-2</v>
      </c>
      <c r="AV111">
        <v>5.2741199780716452E-2</v>
      </c>
      <c r="AW111">
        <v>5.5237188358003841E-2</v>
      </c>
      <c r="AX111">
        <v>5.3501901429098941E-2</v>
      </c>
      <c r="AY111">
        <v>5.6033918204693167E-2</v>
      </c>
      <c r="AZ111">
        <v>5.0554854145639982E-2</v>
      </c>
      <c r="BA111">
        <v>5.4390477619424615E-2</v>
      </c>
      <c r="BB111">
        <v>5.6170591256039626E-2</v>
      </c>
      <c r="BD111" s="240">
        <v>5.4009750189700778E-2</v>
      </c>
      <c r="BE111">
        <v>5.4392669295586948E-2</v>
      </c>
      <c r="BF111">
        <v>5.5090168412796126E-2</v>
      </c>
      <c r="BG111">
        <v>5.3716614384770489E-2</v>
      </c>
      <c r="BH111">
        <v>5.353540498508691E-2</v>
      </c>
      <c r="BI111">
        <v>5.3225749366978548E-2</v>
      </c>
      <c r="BJ111">
        <v>5.4270127536606649E-2</v>
      </c>
      <c r="BL111">
        <v>5.3855187171518715E-2</v>
      </c>
      <c r="BN111">
        <v>5.3373379568857682E-2</v>
      </c>
      <c r="BO111">
        <v>5.5167258833257127E-2</v>
      </c>
      <c r="BP111">
        <v>4.6101284287109245E-2</v>
      </c>
      <c r="BQ111">
        <v>5.4131604166514968E-2</v>
      </c>
      <c r="BS111">
        <v>5.9101216571373683E-2</v>
      </c>
      <c r="BT111">
        <v>5.4762699359683475E-2</v>
      </c>
      <c r="BU111">
        <v>5.3565988595264846E-2</v>
      </c>
      <c r="BV111">
        <v>5.4044621134801796E-2</v>
      </c>
      <c r="BW111">
        <v>5.3358879624143984E-2</v>
      </c>
      <c r="BY111">
        <v>5.5990134811783165E-2</v>
      </c>
      <c r="BZ111">
        <v>5.4452989613549385E-2</v>
      </c>
      <c r="CA111">
        <v>5.0135942746284523E-2</v>
      </c>
      <c r="CB111">
        <v>5.3965274109464501E-2</v>
      </c>
      <c r="CC111">
        <v>5.2537973833140517E-2</v>
      </c>
      <c r="CE111" s="240">
        <v>5.2298936624469383E-2</v>
      </c>
      <c r="CF111" s="240">
        <v>5.5403825613348445E-2</v>
      </c>
    </row>
    <row r="112" spans="2:84" x14ac:dyDescent="0.2">
      <c r="C112" t="s">
        <v>132</v>
      </c>
      <c r="E112" s="2" t="s">
        <v>389</v>
      </c>
      <c r="F112" s="33" t="s">
        <v>436</v>
      </c>
      <c r="G112" s="33"/>
      <c r="H112" s="239">
        <v>8.1411608494639243E-3</v>
      </c>
      <c r="I112" s="223">
        <v>8.3780809469955475E-3</v>
      </c>
      <c r="J112">
        <v>9.7871670027535052E-3</v>
      </c>
      <c r="K112">
        <v>1.635269041024201E-2</v>
      </c>
      <c r="N112">
        <v>9.421783718003951E-3</v>
      </c>
      <c r="P112">
        <v>1.0619573680694994E-2</v>
      </c>
      <c r="Q112">
        <v>9.2589979425976576E-3</v>
      </c>
      <c r="R112">
        <v>1.0484673502828501E-2</v>
      </c>
      <c r="S112">
        <v>7.9388349901480249E-3</v>
      </c>
      <c r="T112">
        <v>1.3605974269170984E-2</v>
      </c>
      <c r="U112">
        <v>9.5944400375493899E-3</v>
      </c>
      <c r="X112">
        <v>1.0491982213276518E-2</v>
      </c>
      <c r="Y112">
        <v>1.0884982180299985E-2</v>
      </c>
      <c r="Z112">
        <v>1.1006053941147842E-2</v>
      </c>
      <c r="AB112">
        <v>9.4711672338345654E-3</v>
      </c>
      <c r="AC112">
        <v>8.0165151496298659E-3</v>
      </c>
      <c r="AD112">
        <v>9.6281305977349296E-3</v>
      </c>
      <c r="AE112">
        <v>8.7768246463334476E-3</v>
      </c>
      <c r="AF112">
        <v>1.1464544361095563E-2</v>
      </c>
      <c r="AG112">
        <v>9.1021959170886624E-3</v>
      </c>
      <c r="AI112">
        <v>2.5779559549943265E-2</v>
      </c>
      <c r="AJ112">
        <v>1.1840717811787527E-2</v>
      </c>
      <c r="AL112">
        <v>1.1165903805033572E-2</v>
      </c>
      <c r="AM112">
        <v>1.306357983546147E-2</v>
      </c>
      <c r="AO112">
        <v>7.0053012385223878E-3</v>
      </c>
      <c r="AP112">
        <v>9.4875654709910551E-3</v>
      </c>
      <c r="AQ112">
        <v>1.07932400511217E-2</v>
      </c>
      <c r="AR112">
        <v>8.9648463668951517E-3</v>
      </c>
      <c r="AS112">
        <v>1.0124985957135957E-2</v>
      </c>
      <c r="AU112">
        <v>9.1358843325688444E-3</v>
      </c>
      <c r="AV112">
        <v>1.1020866526093354E-2</v>
      </c>
      <c r="AW112">
        <v>1.0118646189356317E-2</v>
      </c>
      <c r="AX112">
        <v>9.9979889545190881E-3</v>
      </c>
      <c r="AY112">
        <v>9.9902254520090605E-3</v>
      </c>
      <c r="AZ112">
        <v>1.0346625185687741E-2</v>
      </c>
      <c r="BA112">
        <v>9.2014059929463876E-3</v>
      </c>
      <c r="BB112">
        <v>7.9296125178026644E-3</v>
      </c>
      <c r="BD112" s="240">
        <v>9.5805310949350631E-3</v>
      </c>
      <c r="BE112">
        <v>6.4690505508058771E-3</v>
      </c>
      <c r="BF112">
        <v>8.6619930215187102E-3</v>
      </c>
      <c r="BG112">
        <v>1.0171824601749035E-2</v>
      </c>
      <c r="BH112">
        <v>1.0015898125792844E-2</v>
      </c>
      <c r="BI112">
        <v>1.0145632960995909E-2</v>
      </c>
      <c r="BJ112">
        <v>9.3677093679656043E-3</v>
      </c>
      <c r="BL112">
        <v>9.4352482025605311E-3</v>
      </c>
      <c r="BN112">
        <v>1.1248129432982201E-2</v>
      </c>
      <c r="BO112">
        <v>8.9178394128427985E-3</v>
      </c>
      <c r="BP112">
        <v>1.8022794006242293E-2</v>
      </c>
      <c r="BQ112">
        <v>9.3352609250269558E-3</v>
      </c>
      <c r="BS112">
        <v>6.5931192565729102E-3</v>
      </c>
      <c r="BT112">
        <v>9.537342017168271E-3</v>
      </c>
      <c r="BU112">
        <v>1.3022518819600537E-2</v>
      </c>
      <c r="BV112">
        <v>9.5187289016650523E-3</v>
      </c>
      <c r="BW112">
        <v>9.8020658333177746E-3</v>
      </c>
      <c r="BY112">
        <v>8.7628386700441263E-3</v>
      </c>
      <c r="BZ112">
        <v>9.9897516161615574E-3</v>
      </c>
      <c r="CA112">
        <v>1.0791809526784157E-2</v>
      </c>
      <c r="CB112">
        <v>9.7205101496112833E-3</v>
      </c>
      <c r="CC112">
        <v>1.1579271828662918E-2</v>
      </c>
      <c r="CE112" s="240">
        <v>1.0697811739488916E-2</v>
      </c>
      <c r="CF112" s="240">
        <v>8.3371804494174473E-3</v>
      </c>
    </row>
    <row r="113" spans="1:84" x14ac:dyDescent="0.2">
      <c r="C113" t="s">
        <v>133</v>
      </c>
      <c r="E113" s="2" t="s">
        <v>389</v>
      </c>
      <c r="F113" s="33" t="s">
        <v>436</v>
      </c>
      <c r="G113" s="33"/>
      <c r="H113" s="239">
        <v>4.0338828404695715E-4</v>
      </c>
      <c r="I113" s="223">
        <v>5.9946940642715829E-3</v>
      </c>
      <c r="J113">
        <v>-6.5025914175914634E-4</v>
      </c>
      <c r="K113">
        <v>1.6759843612100256E-3</v>
      </c>
      <c r="N113">
        <v>-2.6035614297739706E-4</v>
      </c>
      <c r="P113">
        <v>-2.2490720512663431E-4</v>
      </c>
      <c r="Q113">
        <v>8.5376572339093681E-4</v>
      </c>
      <c r="R113">
        <v>-9.4108140005183527E-4</v>
      </c>
      <c r="S113">
        <v>6.1302371553551005E-5</v>
      </c>
      <c r="T113">
        <v>6.8268178762295739E-4</v>
      </c>
      <c r="U113">
        <v>3.4373713503621506E-5</v>
      </c>
      <c r="X113">
        <v>2.2701363569527511E-3</v>
      </c>
      <c r="Y113">
        <v>-3.2346528351723247E-4</v>
      </c>
      <c r="Z113">
        <v>1.140042255446172E-3</v>
      </c>
      <c r="AB113">
        <v>-2.1441362403668007E-4</v>
      </c>
      <c r="AC113">
        <v>-2.3827479727646372E-3</v>
      </c>
      <c r="AD113">
        <v>-1.5707053355296097E-5</v>
      </c>
      <c r="AE113">
        <v>-3.8825942909598288E-4</v>
      </c>
      <c r="AF113">
        <v>2.7192736585223976E-3</v>
      </c>
      <c r="AG113">
        <v>-8.2985391367038086E-4</v>
      </c>
      <c r="AI113">
        <v>-1.4134374886796142E-3</v>
      </c>
      <c r="AJ113">
        <v>8.9397456847595258E-4</v>
      </c>
      <c r="AL113">
        <v>-1.1294551958965504E-3</v>
      </c>
      <c r="AM113">
        <v>1.2109405594558365E-3</v>
      </c>
      <c r="AO113">
        <v>-1.094344426412347E-3</v>
      </c>
      <c r="AP113">
        <v>-9.2664484729276797E-5</v>
      </c>
      <c r="AQ113">
        <v>2.0223953221643332E-3</v>
      </c>
      <c r="AR113">
        <v>3.0843628318241723E-4</v>
      </c>
      <c r="AS113">
        <v>3.1725297581755574E-4</v>
      </c>
      <c r="AU113">
        <v>-4.4748950522163766E-4</v>
      </c>
      <c r="AV113">
        <v>-3.0347596960900169E-4</v>
      </c>
      <c r="AW113">
        <v>-1.0413741656456477E-4</v>
      </c>
      <c r="AX113">
        <v>-9.667838359062042E-5</v>
      </c>
      <c r="AY113">
        <v>-2.2259690703941293E-3</v>
      </c>
      <c r="AZ113">
        <v>2.5923324333866349E-3</v>
      </c>
      <c r="BA113">
        <v>3.2685217636735375E-4</v>
      </c>
      <c r="BB113">
        <v>1.4274970927439234E-3</v>
      </c>
      <c r="BD113" s="240">
        <v>-2.4676475388385466E-4</v>
      </c>
      <c r="BE113">
        <v>-1.4618171876717989E-4</v>
      </c>
      <c r="BF113">
        <v>-1.2931521650270394E-3</v>
      </c>
      <c r="BG113">
        <v>-1.8589471029353821E-4</v>
      </c>
      <c r="BH113">
        <v>-4.6541624922236124E-5</v>
      </c>
      <c r="BI113">
        <v>3.9913554246706617E-5</v>
      </c>
      <c r="BJ113">
        <v>-3.7943535359061253E-4</v>
      </c>
      <c r="BL113">
        <v>8.561929233125154E-6</v>
      </c>
      <c r="BN113">
        <v>-1.6964015473627803E-4</v>
      </c>
      <c r="BO113">
        <v>-3.2773297847610294E-4</v>
      </c>
      <c r="BP113">
        <v>-5.7988406067078779E-3</v>
      </c>
      <c r="BQ113">
        <v>-4.2344457436627181E-4</v>
      </c>
      <c r="BS113">
        <v>-3.7832146181729365E-4</v>
      </c>
      <c r="BT113">
        <v>-5.761489034696865E-4</v>
      </c>
      <c r="BU113">
        <v>8.631702700449273E-4</v>
      </c>
      <c r="BV113">
        <v>1.0600679838934646E-4</v>
      </c>
      <c r="BW113">
        <v>1.687118599302817E-5</v>
      </c>
      <c r="BY113">
        <v>-1.367785384319864E-3</v>
      </c>
      <c r="BZ113">
        <v>-7.2531054784727433E-4</v>
      </c>
      <c r="CA113">
        <v>2.4768257822905815E-3</v>
      </c>
      <c r="CB113">
        <v>-1.6300306147759569E-4</v>
      </c>
      <c r="CC113">
        <v>-8.87775861540957E-4</v>
      </c>
      <c r="CE113" s="240">
        <v>-5.0436281801816141E-4</v>
      </c>
      <c r="CF113" s="240">
        <v>-5.7365548392321331E-4</v>
      </c>
    </row>
    <row r="114" spans="1:84" x14ac:dyDescent="0.2">
      <c r="C114" t="s">
        <v>134</v>
      </c>
      <c r="E114" s="2" t="s">
        <v>389</v>
      </c>
      <c r="F114" s="33" t="s">
        <v>436</v>
      </c>
      <c r="G114" s="33"/>
      <c r="H114" s="239">
        <v>0.10194906102051043</v>
      </c>
      <c r="I114" s="223">
        <v>0.13797223539543702</v>
      </c>
      <c r="J114">
        <v>0.11557135318483555</v>
      </c>
      <c r="K114">
        <v>0.15689125870107565</v>
      </c>
      <c r="N114">
        <v>0.1420445459839475</v>
      </c>
      <c r="P114">
        <v>0.11784423877075456</v>
      </c>
      <c r="Q114">
        <v>0.12466894617253094</v>
      </c>
      <c r="R114">
        <v>0.16991427230225328</v>
      </c>
      <c r="S114">
        <v>0.17821776452137159</v>
      </c>
      <c r="T114">
        <v>0.11405953951133221</v>
      </c>
      <c r="U114">
        <v>0.15457317439348905</v>
      </c>
      <c r="X114">
        <v>0.14857425884810532</v>
      </c>
      <c r="Y114">
        <v>0.20277109741824062</v>
      </c>
      <c r="Z114">
        <v>0.16927832986658353</v>
      </c>
      <c r="AB114">
        <v>0.14169574192628809</v>
      </c>
      <c r="AC114">
        <v>0.10564678612297607</v>
      </c>
      <c r="AD114">
        <v>0.12594028554582348</v>
      </c>
      <c r="AE114">
        <v>0.15376739376769985</v>
      </c>
      <c r="AF114">
        <v>0.17713174311737548</v>
      </c>
      <c r="AG114">
        <v>0.12686878444662444</v>
      </c>
      <c r="AI114">
        <v>6.3150409965432669E-2</v>
      </c>
      <c r="AJ114">
        <v>5.6930975555831653E-2</v>
      </c>
      <c r="AL114">
        <v>0.17368009391936112</v>
      </c>
      <c r="AM114">
        <v>0.2065999902162769</v>
      </c>
      <c r="AO114">
        <v>0.14619652124988428</v>
      </c>
      <c r="AP114">
        <v>0.141222278744879</v>
      </c>
      <c r="AQ114">
        <v>0.1482847141632227</v>
      </c>
      <c r="AR114">
        <v>8.1072932846977142E-2</v>
      </c>
      <c r="AS114">
        <v>0.1401574964782081</v>
      </c>
      <c r="AU114">
        <v>0.13473180879929952</v>
      </c>
      <c r="AV114">
        <v>0.15126628844982973</v>
      </c>
      <c r="AW114">
        <v>0.15909842334365082</v>
      </c>
      <c r="AX114">
        <v>0.10029623231852544</v>
      </c>
      <c r="AY114">
        <v>0.18397040305579559</v>
      </c>
      <c r="AZ114">
        <v>0.14104798504886482</v>
      </c>
      <c r="BA114">
        <v>8.3835597524175937E-2</v>
      </c>
      <c r="BB114">
        <v>0.14433696871551771</v>
      </c>
      <c r="BD114" s="240">
        <v>0.12437820874556793</v>
      </c>
      <c r="BE114">
        <v>0.2326447049863789</v>
      </c>
      <c r="BF114">
        <v>0.16333677799130095</v>
      </c>
      <c r="BG114">
        <v>0.14207316580340745</v>
      </c>
      <c r="BH114">
        <v>0.15695911132868196</v>
      </c>
      <c r="BI114">
        <v>0.15314585004078135</v>
      </c>
      <c r="BJ114">
        <v>0.11920026770553258</v>
      </c>
      <c r="BL114">
        <v>0.29721991232518447</v>
      </c>
      <c r="BN114">
        <v>0.1644240448695794</v>
      </c>
      <c r="BO114">
        <v>6.0242307161694902E-2</v>
      </c>
      <c r="BP114">
        <v>0.16295763663883825</v>
      </c>
      <c r="BQ114">
        <v>0.13835080358585455</v>
      </c>
      <c r="BS114">
        <v>0.19561400337153279</v>
      </c>
      <c r="BT114">
        <v>0.15732468491725349</v>
      </c>
      <c r="BU114">
        <v>0.1136957198299523</v>
      </c>
      <c r="BV114">
        <v>0.14168298109989297</v>
      </c>
      <c r="BW114">
        <v>1.0267065243983853E-2</v>
      </c>
      <c r="BY114">
        <v>0.14373198907844248</v>
      </c>
      <c r="BZ114">
        <v>0.14463975314387012</v>
      </c>
      <c r="CA114">
        <v>0.1539784609852605</v>
      </c>
      <c r="CB114">
        <v>0.13961842490702145</v>
      </c>
      <c r="CC114">
        <v>0.12574468926822333</v>
      </c>
      <c r="CE114" s="240">
        <v>0.12197014541504286</v>
      </c>
      <c r="CF114" s="240">
        <v>0.12037419191948384</v>
      </c>
    </row>
    <row r="115" spans="1:84" x14ac:dyDescent="0.2">
      <c r="C115" t="s">
        <v>135</v>
      </c>
      <c r="E115" s="2" t="s">
        <v>389</v>
      </c>
      <c r="F115" s="33" t="s">
        <v>436</v>
      </c>
      <c r="G115" s="33"/>
      <c r="H115" s="239">
        <v>9.1189738655948011E-2</v>
      </c>
      <c r="I115" s="223">
        <v>0.10143528458581824</v>
      </c>
      <c r="J115">
        <v>7.0267007453026831E-2</v>
      </c>
      <c r="K115">
        <v>5.232124614429616E-2</v>
      </c>
      <c r="N115">
        <v>6.003319427512703E-2</v>
      </c>
      <c r="P115">
        <v>6.051504417461831E-2</v>
      </c>
      <c r="Q115">
        <v>0.10565182817113133</v>
      </c>
      <c r="R115">
        <v>7.102823441438598E-2</v>
      </c>
      <c r="S115">
        <v>7.7925564110140705E-2</v>
      </c>
      <c r="T115">
        <v>5.0262202405579666E-2</v>
      </c>
      <c r="U115">
        <v>6.6071035432867714E-2</v>
      </c>
      <c r="X115">
        <v>4.3348258892874789E-2</v>
      </c>
      <c r="Y115">
        <v>8.7725060705797123E-2</v>
      </c>
      <c r="Z115">
        <v>3.6828671976821645E-2</v>
      </c>
      <c r="AB115">
        <v>6.7324079211322413E-2</v>
      </c>
      <c r="AC115">
        <v>8.8855714342797237E-2</v>
      </c>
      <c r="AD115">
        <v>5.8278593670142348E-2</v>
      </c>
      <c r="AE115">
        <v>6.8984448296552911E-2</v>
      </c>
      <c r="AF115">
        <v>3.8329632195606367E-2</v>
      </c>
      <c r="AG115">
        <v>9.4290957601617126E-2</v>
      </c>
      <c r="AI115">
        <v>8.4004659034318335E-2</v>
      </c>
      <c r="AJ115">
        <v>2.2877463026163211E-2</v>
      </c>
      <c r="AL115">
        <v>9.9120475637581668E-2</v>
      </c>
      <c r="AM115">
        <v>2.250803236897532E-2</v>
      </c>
      <c r="AO115">
        <v>6.5547648484522603E-2</v>
      </c>
      <c r="AP115">
        <v>6.9628395848584726E-2</v>
      </c>
      <c r="AQ115">
        <v>6.0882088759193681E-2</v>
      </c>
      <c r="AR115">
        <v>6.9712278683907045E-2</v>
      </c>
      <c r="AS115">
        <v>6.2872155189259829E-2</v>
      </c>
      <c r="AU115">
        <v>7.281052872589204E-2</v>
      </c>
      <c r="AV115">
        <v>5.5763489209087289E-2</v>
      </c>
      <c r="AW115">
        <v>6.450385986571594E-2</v>
      </c>
      <c r="AX115">
        <v>4.9628669364692721E-2</v>
      </c>
      <c r="AY115">
        <v>0.10485309734642859</v>
      </c>
      <c r="AZ115">
        <v>6.259227882158809E-2</v>
      </c>
      <c r="BA115">
        <v>6.8599197531240746E-2</v>
      </c>
      <c r="BB115">
        <v>5.8453936704806808E-2</v>
      </c>
      <c r="BD115" s="240">
        <v>6.0821786295606181E-2</v>
      </c>
      <c r="BE115">
        <v>0.10871200396356162</v>
      </c>
      <c r="BF115">
        <v>8.1234353309591445E-2</v>
      </c>
      <c r="BG115">
        <v>6.3907524365019161E-2</v>
      </c>
      <c r="BH115">
        <v>6.9725850879947981E-2</v>
      </c>
      <c r="BI115">
        <v>8.6219061139922698E-2</v>
      </c>
      <c r="BJ115">
        <v>8.4039391655790538E-2</v>
      </c>
      <c r="BL115">
        <v>3.5907807191767394E-2</v>
      </c>
      <c r="BN115">
        <v>7.2918304926018515E-2</v>
      </c>
      <c r="BO115">
        <v>3.3864956833131898E-2</v>
      </c>
      <c r="BP115">
        <v>6.8816641732062048E-2</v>
      </c>
      <c r="BQ115">
        <v>3.5810646123854012E-2</v>
      </c>
      <c r="BS115">
        <v>7.6883631560121374E-2</v>
      </c>
      <c r="BT115">
        <v>6.4616493049869009E-2</v>
      </c>
      <c r="BU115">
        <v>8.3766530586805971E-2</v>
      </c>
      <c r="BV115">
        <v>6.2218358729399931E-2</v>
      </c>
      <c r="BW115">
        <v>6.3660439793258597E-2</v>
      </c>
      <c r="BY115">
        <v>6.2914230789096276E-2</v>
      </c>
      <c r="BZ115">
        <v>7.6790539792661316E-2</v>
      </c>
      <c r="CA115">
        <v>8.8805523470779343E-2</v>
      </c>
      <c r="CB115">
        <v>7.3163749094575195E-2</v>
      </c>
      <c r="CC115">
        <v>9.8196503947286851E-2</v>
      </c>
      <c r="CE115" s="240">
        <v>7.1904631761291124E-2</v>
      </c>
      <c r="CF115" s="240">
        <v>5.8429286772212735E-2</v>
      </c>
    </row>
    <row r="116" spans="1:84" x14ac:dyDescent="0.2">
      <c r="C116" t="s">
        <v>136</v>
      </c>
      <c r="E116" s="2" t="s">
        <v>389</v>
      </c>
      <c r="F116" s="33" t="s">
        <v>436</v>
      </c>
      <c r="G116" s="33"/>
      <c r="H116" s="239">
        <v>-0.20663672686964946</v>
      </c>
      <c r="I116" s="223">
        <v>-0.23963911110966085</v>
      </c>
      <c r="J116">
        <v>-0.19377556722487993</v>
      </c>
      <c r="K116">
        <v>-0.19667267056573109</v>
      </c>
      <c r="N116">
        <v>-0.19832146792901736</v>
      </c>
      <c r="P116">
        <v>-0.18759065264887106</v>
      </c>
      <c r="Q116">
        <v>-0.24875118665730625</v>
      </c>
      <c r="R116">
        <v>-0.21250333013948025</v>
      </c>
      <c r="S116">
        <v>-0.20941867398814357</v>
      </c>
      <c r="T116">
        <v>-0.18345276323003798</v>
      </c>
      <c r="U116">
        <v>-0.18794898767840035</v>
      </c>
      <c r="X116">
        <v>-0.1965192649703878</v>
      </c>
      <c r="Y116">
        <v>-0.21876341378886505</v>
      </c>
      <c r="Z116">
        <v>-0.15025749458548762</v>
      </c>
      <c r="AB116">
        <v>-0.19831640106704812</v>
      </c>
      <c r="AC116">
        <v>-0.19063932476945222</v>
      </c>
      <c r="AD116">
        <v>-0.19298885908759725</v>
      </c>
      <c r="AE116">
        <v>-0.19992696853124642</v>
      </c>
      <c r="AF116">
        <v>-0.21717851527880416</v>
      </c>
      <c r="AG116">
        <v>-0.2046460714481767</v>
      </c>
      <c r="AI116">
        <v>-0.20481699911382095</v>
      </c>
      <c r="AJ116">
        <v>-0.17420665482110415</v>
      </c>
      <c r="AL116">
        <v>-0.2116235581971142</v>
      </c>
      <c r="AM116">
        <v>-0.19950805269641952</v>
      </c>
      <c r="AO116">
        <v>-0.18735165460066494</v>
      </c>
      <c r="AP116">
        <v>-0.19997360443550533</v>
      </c>
      <c r="AQ116">
        <v>-0.19546489563692088</v>
      </c>
      <c r="AR116">
        <v>-0.19570689637039543</v>
      </c>
      <c r="AS116">
        <v>-0.1965347725693373</v>
      </c>
      <c r="AU116">
        <v>-0.19131545113638782</v>
      </c>
      <c r="AV116">
        <v>-0.19213129090158865</v>
      </c>
      <c r="AW116">
        <v>-0.19817626582076298</v>
      </c>
      <c r="AX116">
        <v>-0.18849818208740332</v>
      </c>
      <c r="AY116">
        <v>-0.21813974871200364</v>
      </c>
      <c r="AZ116">
        <v>-0.19709701505492419</v>
      </c>
      <c r="BA116">
        <v>-0.19706067365865154</v>
      </c>
      <c r="BB116">
        <v>-0.20101963201828435</v>
      </c>
      <c r="BD116" s="240">
        <v>-0.19938526215996488</v>
      </c>
      <c r="BE116">
        <v>-0.25473357491781701</v>
      </c>
      <c r="BF116">
        <v>-0.21195870004978368</v>
      </c>
      <c r="BG116">
        <v>-0.20210733169486494</v>
      </c>
      <c r="BH116">
        <v>-0.2038675949853031</v>
      </c>
      <c r="BI116">
        <v>-0.2089484017558583</v>
      </c>
      <c r="BJ116">
        <v>-0.21329347547462973</v>
      </c>
      <c r="BL116">
        <v>-0.14835948861003165</v>
      </c>
      <c r="BN116">
        <v>-0.19593447283208443</v>
      </c>
      <c r="BO116">
        <v>-0.18136915734086642</v>
      </c>
      <c r="BP116">
        <v>-0.20477978882980941</v>
      </c>
      <c r="BQ116">
        <v>-0.18160352832288848</v>
      </c>
      <c r="BS116">
        <v>-0.21056030938333606</v>
      </c>
      <c r="BT116">
        <v>-0.20156858548674542</v>
      </c>
      <c r="BU116">
        <v>-0.20256662124834143</v>
      </c>
      <c r="BV116">
        <v>-0.19434568462543164</v>
      </c>
      <c r="BW116">
        <v>-0.18646926204413686</v>
      </c>
      <c r="BY116">
        <v>-0.19413898408103403</v>
      </c>
      <c r="BZ116">
        <v>-0.20575368498050087</v>
      </c>
      <c r="CA116">
        <v>-0.20264700323983714</v>
      </c>
      <c r="CB116">
        <v>-0.199694320532977</v>
      </c>
      <c r="CC116">
        <v>-0.2104030536722592</v>
      </c>
      <c r="CE116" s="240">
        <v>-0.20667439190788128</v>
      </c>
      <c r="CF116" s="240">
        <v>-0.19208104501518797</v>
      </c>
    </row>
    <row r="117" spans="1:84" x14ac:dyDescent="0.2">
      <c r="C117" t="s">
        <v>137</v>
      </c>
      <c r="E117" s="2" t="s">
        <v>389</v>
      </c>
      <c r="F117" s="33" t="s">
        <v>436</v>
      </c>
      <c r="G117" s="33"/>
      <c r="H117" s="239">
        <v>0.28772900710890736</v>
      </c>
      <c r="I117" s="223">
        <v>0.27092696230975616</v>
      </c>
      <c r="J117">
        <v>0.2899842608063613</v>
      </c>
      <c r="K117">
        <v>0.28298512422600247</v>
      </c>
      <c r="N117">
        <v>0.2851490113700737</v>
      </c>
      <c r="P117">
        <v>0.28500958184648895</v>
      </c>
      <c r="Q117">
        <v>0.28370267151158091</v>
      </c>
      <c r="R117">
        <v>0.28674139316725961</v>
      </c>
      <c r="S117">
        <v>0.28379003825737037</v>
      </c>
      <c r="T117">
        <v>0.28175998233412042</v>
      </c>
      <c r="U117">
        <v>0.2816386059607896</v>
      </c>
      <c r="X117">
        <v>0.28483022925532114</v>
      </c>
      <c r="Y117">
        <v>0.29049857880350527</v>
      </c>
      <c r="Z117">
        <v>0.28273774566805199</v>
      </c>
      <c r="AB117">
        <v>0.2827376505232107</v>
      </c>
      <c r="AC117">
        <v>0.29843590380536777</v>
      </c>
      <c r="AD117">
        <v>0.28144827104784864</v>
      </c>
      <c r="AE117">
        <v>0.28829362994568158</v>
      </c>
      <c r="AF117">
        <v>0.28413424093437806</v>
      </c>
      <c r="AG117">
        <v>0.28346477186532276</v>
      </c>
      <c r="AI117">
        <v>0.27952983232604545</v>
      </c>
      <c r="AJ117">
        <v>0.28710962148426139</v>
      </c>
      <c r="AL117">
        <v>0.28962031145387657</v>
      </c>
      <c r="AM117">
        <v>0.27114185557669329</v>
      </c>
      <c r="AO117">
        <v>0.28103942707747115</v>
      </c>
      <c r="AP117">
        <v>0.28514864990810113</v>
      </c>
      <c r="AQ117">
        <v>0.28738107681180652</v>
      </c>
      <c r="AR117">
        <v>0.2824276179830254</v>
      </c>
      <c r="AS117">
        <v>0.28455904652676672</v>
      </c>
      <c r="AU117">
        <v>0.28085824415958044</v>
      </c>
      <c r="AV117">
        <v>0.29238266824468462</v>
      </c>
      <c r="AW117">
        <v>0.28031453942393714</v>
      </c>
      <c r="AX117">
        <v>0.2845205344019151</v>
      </c>
      <c r="AY117">
        <v>0.27893679484614825</v>
      </c>
      <c r="AZ117">
        <v>0.28512098255909085</v>
      </c>
      <c r="BA117">
        <v>0.26488534058798557</v>
      </c>
      <c r="BB117">
        <v>0.2778199459708583</v>
      </c>
      <c r="BD117" s="240">
        <v>0.28619542192321351</v>
      </c>
      <c r="BE117">
        <v>0.30806351907524121</v>
      </c>
      <c r="BF117">
        <v>0.28425444932860688</v>
      </c>
      <c r="BG117">
        <v>0.28618264020825912</v>
      </c>
      <c r="BH117">
        <v>0.28527120082684115</v>
      </c>
      <c r="BI117">
        <v>0.28465242249808648</v>
      </c>
      <c r="BJ117">
        <v>0.28471988958403216</v>
      </c>
      <c r="BL117">
        <v>0.31555461798107892</v>
      </c>
      <c r="BN117">
        <v>0.28165005765394108</v>
      </c>
      <c r="BO117">
        <v>0.29288374730803418</v>
      </c>
      <c r="BP117">
        <v>0.28111087216612968</v>
      </c>
      <c r="BQ117">
        <v>0.28413142627924287</v>
      </c>
      <c r="BS117">
        <v>0.28562150100728984</v>
      </c>
      <c r="BT117">
        <v>0.2856719537668066</v>
      </c>
      <c r="BU117">
        <v>0.28632240556882116</v>
      </c>
      <c r="BV117">
        <v>0.28536787107195966</v>
      </c>
      <c r="BW117">
        <v>0.28547139334660182</v>
      </c>
      <c r="BY117">
        <v>0.28349120517139337</v>
      </c>
      <c r="BZ117">
        <v>0.28615083352883275</v>
      </c>
      <c r="CA117">
        <v>0.28487592510066162</v>
      </c>
      <c r="CB117">
        <v>0.2838741617953463</v>
      </c>
      <c r="CC117">
        <v>0.28112377097206753</v>
      </c>
      <c r="CE117" s="240">
        <v>0.28037736243139383</v>
      </c>
      <c r="CF117" s="240">
        <v>0.28420139449902559</v>
      </c>
    </row>
    <row r="118" spans="1:84" x14ac:dyDescent="0.2">
      <c r="C118" t="s">
        <v>138</v>
      </c>
      <c r="E118" s="2" t="s">
        <v>389</v>
      </c>
      <c r="F118" s="33" t="s">
        <v>436</v>
      </c>
      <c r="G118" s="33"/>
      <c r="H118" s="239">
        <v>1.7069606512678453E-2</v>
      </c>
      <c r="I118" s="223">
        <v>1.6552268024858856E-2</v>
      </c>
      <c r="J118">
        <v>1.6884808980926914E-2</v>
      </c>
      <c r="K118">
        <v>1.6313376266207182E-2</v>
      </c>
      <c r="N118">
        <v>1.6393943148746228E-2</v>
      </c>
      <c r="P118">
        <v>1.6487334535780412E-2</v>
      </c>
      <c r="Q118">
        <v>1.7042358123801227E-2</v>
      </c>
      <c r="R118">
        <v>1.6397049080020095E-2</v>
      </c>
      <c r="S118">
        <v>1.7164879005947407E-2</v>
      </c>
      <c r="T118">
        <v>1.7148540698927305E-2</v>
      </c>
      <c r="U118">
        <v>1.6568226227378101E-2</v>
      </c>
      <c r="X118">
        <v>1.4944986467434054E-2</v>
      </c>
      <c r="Y118">
        <v>1.7398767402179435E-2</v>
      </c>
      <c r="Z118">
        <v>1.6514003246118299E-2</v>
      </c>
      <c r="AB118">
        <v>1.6099577033044595E-2</v>
      </c>
      <c r="AC118">
        <v>1.749210972384746E-2</v>
      </c>
      <c r="AD118">
        <v>1.7776288552165551E-2</v>
      </c>
      <c r="AE118">
        <v>1.5675519503605795E-2</v>
      </c>
      <c r="AF118">
        <v>1.6630199052646653E-2</v>
      </c>
      <c r="AG118">
        <v>1.7246998534919594E-2</v>
      </c>
      <c r="AI118">
        <v>1.5547107133269608E-2</v>
      </c>
      <c r="AJ118">
        <v>1.5159457625624144E-2</v>
      </c>
      <c r="AL118">
        <v>1.5823455220707411E-2</v>
      </c>
      <c r="AM118">
        <v>1.6247560170027778E-2</v>
      </c>
      <c r="AO118">
        <v>1.5624869819731506E-2</v>
      </c>
      <c r="AP118">
        <v>1.6239413994782091E-2</v>
      </c>
      <c r="AQ118">
        <v>1.6694250765189496E-2</v>
      </c>
      <c r="AR118">
        <v>1.6122492115473099E-2</v>
      </c>
      <c r="AS118">
        <v>1.6466061917639028E-2</v>
      </c>
      <c r="AU118">
        <v>1.6824620360180863E-2</v>
      </c>
      <c r="AV118">
        <v>1.6080247796990361E-2</v>
      </c>
      <c r="AW118">
        <v>1.7765547889685835E-2</v>
      </c>
      <c r="AX118">
        <v>1.6227029509459773E-2</v>
      </c>
      <c r="AY118">
        <v>8.5354633160724946E-3</v>
      </c>
      <c r="AZ118">
        <v>1.7100358087364081E-2</v>
      </c>
      <c r="BA118">
        <v>1.9257833067450301E-2</v>
      </c>
      <c r="BB118">
        <v>1.6493101393689487E-2</v>
      </c>
      <c r="BD118" s="240">
        <v>1.651676781430117E-2</v>
      </c>
      <c r="BE118">
        <v>1.3387604712142648E-2</v>
      </c>
      <c r="BF118">
        <v>1.681280839947228E-2</v>
      </c>
      <c r="BG118">
        <v>1.6332104112459469E-2</v>
      </c>
      <c r="BH118">
        <v>1.6702637232819013E-2</v>
      </c>
      <c r="BI118">
        <v>1.596697492517023E-2</v>
      </c>
      <c r="BJ118">
        <v>1.6073011167664714E-2</v>
      </c>
      <c r="BL118">
        <v>1.8282289803208236E-2</v>
      </c>
      <c r="BN118">
        <v>1.8271794694913294E-2</v>
      </c>
      <c r="BO118">
        <v>1.6741877542982252E-2</v>
      </c>
      <c r="BP118">
        <v>1.6560347928585229E-2</v>
      </c>
      <c r="BQ118">
        <v>1.5802795299602459E-2</v>
      </c>
      <c r="BS118">
        <v>1.7401119226232727E-2</v>
      </c>
      <c r="BT118">
        <v>1.6878832535802892E-2</v>
      </c>
      <c r="BU118">
        <v>1.9028847209653924E-2</v>
      </c>
      <c r="BV118">
        <v>1.6239658779423113E-2</v>
      </c>
      <c r="BW118">
        <v>1.6075484172332705E-2</v>
      </c>
      <c r="BY118">
        <v>1.6231890457665921E-2</v>
      </c>
      <c r="BZ118">
        <v>1.6206708644970012E-2</v>
      </c>
      <c r="CA118">
        <v>1.7372305699524911E-2</v>
      </c>
      <c r="CB118">
        <v>1.6324414371964677E-2</v>
      </c>
      <c r="CC118">
        <v>1.6521916507409327E-2</v>
      </c>
      <c r="CE118" s="240">
        <v>1.8085973688710889E-2</v>
      </c>
      <c r="CF118" s="240">
        <v>1.5919092215677562E-2</v>
      </c>
    </row>
    <row r="119" spans="1:84" x14ac:dyDescent="0.2">
      <c r="C119" t="s">
        <v>139</v>
      </c>
      <c r="E119" s="2" t="s">
        <v>389</v>
      </c>
      <c r="F119" s="33" t="s">
        <v>436</v>
      </c>
      <c r="G119" s="35"/>
      <c r="H119" s="239">
        <v>1.6786752067508934E-2</v>
      </c>
      <c r="I119" s="223">
        <v>1.6747525564226536E-2</v>
      </c>
      <c r="J119">
        <v>1.7009932059591473E-2</v>
      </c>
      <c r="K119">
        <v>1.6955520913816583E-2</v>
      </c>
      <c r="N119">
        <v>1.7086999661839512E-2</v>
      </c>
      <c r="P119">
        <v>1.690720112802924E-2</v>
      </c>
      <c r="Q119">
        <v>1.7168498267042372E-2</v>
      </c>
      <c r="R119">
        <v>1.7428216497280095E-2</v>
      </c>
      <c r="S119">
        <v>1.695041636105039E-2</v>
      </c>
      <c r="T119">
        <v>1.7414061292593028E-2</v>
      </c>
      <c r="U119">
        <v>1.720622198906013E-2</v>
      </c>
      <c r="X119">
        <v>1.7313247671871868E-2</v>
      </c>
      <c r="Y119">
        <v>1.6956025473438538E-2</v>
      </c>
      <c r="Z119">
        <v>1.7117255131705159E-2</v>
      </c>
      <c r="AB119">
        <v>1.7069436046277635E-2</v>
      </c>
      <c r="AC119">
        <v>1.6939413316907893E-2</v>
      </c>
      <c r="AD119">
        <v>1.719346265690247E-2</v>
      </c>
      <c r="AE119">
        <v>1.7161459713348436E-2</v>
      </c>
      <c r="AF119">
        <v>1.6860801541318384E-2</v>
      </c>
      <c r="AG119">
        <v>1.6992756604081418E-2</v>
      </c>
      <c r="AI119">
        <v>1.725507894387681E-2</v>
      </c>
      <c r="AJ119">
        <v>1.7002749995337119E-2</v>
      </c>
      <c r="AL119">
        <v>1.6823080470422646E-2</v>
      </c>
      <c r="AM119">
        <v>1.7381500251264996E-2</v>
      </c>
      <c r="AO119">
        <v>1.6978633925670391E-2</v>
      </c>
      <c r="AP119">
        <v>1.6908543562592665E-2</v>
      </c>
      <c r="AQ119">
        <v>1.6810530680632627E-2</v>
      </c>
      <c r="AR119">
        <v>1.6892478484389146E-2</v>
      </c>
      <c r="AS119">
        <v>1.7124782362528762E-2</v>
      </c>
      <c r="AU119">
        <v>1.6923297552258253E-2</v>
      </c>
      <c r="AV119">
        <v>1.6879451969016607E-2</v>
      </c>
      <c r="AW119">
        <v>1.6966263387364029E-2</v>
      </c>
      <c r="AX119">
        <v>1.6986713033060617E-2</v>
      </c>
      <c r="AY119">
        <v>1.7250460353881336E-2</v>
      </c>
      <c r="AZ119">
        <v>1.7318240947118611E-2</v>
      </c>
      <c r="BA119">
        <v>1.6424473897077706E-2</v>
      </c>
      <c r="BB119">
        <v>1.6898903802612567E-2</v>
      </c>
      <c r="BD119" s="240">
        <v>1.7065638512686939E-2</v>
      </c>
      <c r="BE119">
        <v>1.7635386805908114E-2</v>
      </c>
      <c r="BF119">
        <v>1.715467325690679E-2</v>
      </c>
      <c r="BG119">
        <v>1.7190495573677769E-2</v>
      </c>
      <c r="BH119">
        <v>1.7114629359302573E-2</v>
      </c>
      <c r="BI119">
        <v>1.6952934743774482E-2</v>
      </c>
      <c r="BJ119">
        <v>1.7167145572104206E-2</v>
      </c>
      <c r="BL119">
        <v>1.7630669223099804E-2</v>
      </c>
      <c r="BN119">
        <v>1.7071273312970148E-2</v>
      </c>
      <c r="BO119">
        <v>1.7054156160156039E-2</v>
      </c>
      <c r="BP119">
        <v>1.6892411172958977E-2</v>
      </c>
      <c r="BQ119">
        <v>1.6875012456433913E-2</v>
      </c>
      <c r="BS119">
        <v>1.7276607721454604E-2</v>
      </c>
      <c r="BT119">
        <v>1.6922988035720829E-2</v>
      </c>
      <c r="BU119">
        <v>1.6870773683148002E-2</v>
      </c>
      <c r="BV119">
        <v>1.6977158990882913E-2</v>
      </c>
      <c r="BW119">
        <v>1.6762540532253616E-2</v>
      </c>
      <c r="BY119">
        <v>1.6943170190737777E-2</v>
      </c>
      <c r="BZ119">
        <v>1.6836736100497216E-2</v>
      </c>
      <c r="CA119">
        <v>1.6995014078462347E-2</v>
      </c>
      <c r="CB119">
        <v>1.6954615724874465E-2</v>
      </c>
      <c r="CC119">
        <v>1.7261879459545361E-2</v>
      </c>
      <c r="CE119" s="240">
        <v>1.7190103196549511E-2</v>
      </c>
      <c r="CF119" s="240">
        <v>1.6996314400266339E-2</v>
      </c>
    </row>
    <row r="121" spans="1:84" x14ac:dyDescent="0.2">
      <c r="B121" s="216" t="s">
        <v>140</v>
      </c>
    </row>
    <row r="123" spans="1:84" s="33" customFormat="1" x14ac:dyDescent="0.2">
      <c r="A123"/>
      <c r="C123" s="33" t="s">
        <v>122</v>
      </c>
      <c r="E123" s="2" t="s">
        <v>389</v>
      </c>
      <c r="F123" s="33" t="s">
        <v>436</v>
      </c>
      <c r="H123" s="33">
        <v>1</v>
      </c>
      <c r="I123" s="33">
        <v>1</v>
      </c>
      <c r="J123" s="33">
        <v>1</v>
      </c>
      <c r="K123" s="33">
        <v>1</v>
      </c>
      <c r="N123" s="33">
        <v>1</v>
      </c>
      <c r="P123" s="33">
        <v>1</v>
      </c>
      <c r="Q123" s="33">
        <v>1</v>
      </c>
      <c r="R123" s="33">
        <v>1</v>
      </c>
      <c r="S123" s="33">
        <v>1</v>
      </c>
      <c r="T123" s="33">
        <v>1</v>
      </c>
      <c r="U123" s="33">
        <v>1</v>
      </c>
      <c r="X123" s="33">
        <v>1</v>
      </c>
      <c r="Y123" s="33">
        <v>1</v>
      </c>
      <c r="Z123" s="33">
        <v>1</v>
      </c>
      <c r="AB123" s="33">
        <v>1</v>
      </c>
      <c r="AC123" s="33">
        <v>1</v>
      </c>
      <c r="AD123" s="33">
        <v>1</v>
      </c>
      <c r="AE123" s="33">
        <v>1</v>
      </c>
      <c r="AF123" s="33">
        <v>1</v>
      </c>
      <c r="AG123" s="33">
        <v>1</v>
      </c>
      <c r="AI123" s="33">
        <v>1</v>
      </c>
      <c r="AJ123" s="33">
        <v>1</v>
      </c>
      <c r="AL123" s="33">
        <v>1</v>
      </c>
      <c r="AM123" s="33">
        <v>1</v>
      </c>
      <c r="AO123" s="33">
        <v>1</v>
      </c>
      <c r="AP123" s="33">
        <v>1</v>
      </c>
      <c r="AQ123" s="33">
        <v>1</v>
      </c>
      <c r="AR123" s="33">
        <v>1</v>
      </c>
      <c r="AS123" s="33">
        <v>1</v>
      </c>
      <c r="AU123" s="33">
        <v>1</v>
      </c>
      <c r="AV123" s="33">
        <v>1</v>
      </c>
      <c r="AW123" s="33">
        <v>1</v>
      </c>
      <c r="AX123" s="33">
        <v>1</v>
      </c>
      <c r="AY123" s="33">
        <v>1</v>
      </c>
      <c r="AZ123" s="33">
        <v>1</v>
      </c>
      <c r="BA123" s="33">
        <v>1</v>
      </c>
      <c r="BB123" s="33">
        <v>1</v>
      </c>
      <c r="BD123" s="33">
        <v>1</v>
      </c>
      <c r="BE123" s="33">
        <v>1</v>
      </c>
      <c r="BF123" s="33">
        <v>1</v>
      </c>
      <c r="BG123" s="33">
        <v>1</v>
      </c>
      <c r="BH123" s="33">
        <v>1</v>
      </c>
      <c r="BI123" s="33">
        <v>1</v>
      </c>
      <c r="BJ123" s="33">
        <v>1</v>
      </c>
      <c r="BL123" s="33">
        <v>1</v>
      </c>
      <c r="BN123" s="33">
        <v>1</v>
      </c>
      <c r="BO123" s="33">
        <v>1</v>
      </c>
      <c r="BP123" s="33">
        <v>1</v>
      </c>
      <c r="BQ123" s="33">
        <v>1</v>
      </c>
      <c r="BS123" s="33">
        <v>1</v>
      </c>
      <c r="BT123" s="33">
        <v>1</v>
      </c>
      <c r="BU123" s="33">
        <v>1</v>
      </c>
      <c r="BV123" s="33">
        <v>1</v>
      </c>
      <c r="BW123" s="33">
        <v>1</v>
      </c>
      <c r="BY123" s="33">
        <v>1</v>
      </c>
      <c r="BZ123" s="33">
        <v>1</v>
      </c>
      <c r="CA123" s="33">
        <v>1</v>
      </c>
      <c r="CB123" s="33">
        <v>1</v>
      </c>
      <c r="CC123" s="33">
        <v>1</v>
      </c>
      <c r="CE123" s="33">
        <v>1</v>
      </c>
      <c r="CF123" s="33">
        <v>1</v>
      </c>
    </row>
    <row r="124" spans="1:84" s="33" customFormat="1" x14ac:dyDescent="0.2">
      <c r="A124"/>
      <c r="C124" s="33" t="s">
        <v>437</v>
      </c>
      <c r="E124" s="2" t="s">
        <v>389</v>
      </c>
      <c r="F124" s="33" t="s">
        <v>436</v>
      </c>
      <c r="H124" s="33">
        <v>0.16439999999999999</v>
      </c>
      <c r="I124" s="33">
        <v>0.16439999999999999</v>
      </c>
      <c r="J124" s="33">
        <v>0.16439999999999999</v>
      </c>
      <c r="K124" s="33">
        <v>0.16439999999999999</v>
      </c>
      <c r="N124" s="33">
        <v>0.16439999999999999</v>
      </c>
      <c r="P124" s="33">
        <v>0.16439999999999999</v>
      </c>
      <c r="Q124" s="33">
        <v>0.16439999999999999</v>
      </c>
      <c r="R124" s="33">
        <v>0.16439999999999999</v>
      </c>
      <c r="S124" s="33">
        <v>0.16439999999999999</v>
      </c>
      <c r="T124" s="33">
        <v>0.16439999999999999</v>
      </c>
      <c r="U124" s="33">
        <v>0.16439999999999999</v>
      </c>
      <c r="X124" s="33">
        <v>0.16439999999999999</v>
      </c>
      <c r="Y124" s="33">
        <v>0.16439999999999999</v>
      </c>
      <c r="Z124" s="33">
        <v>0.16439999999999999</v>
      </c>
      <c r="AB124" s="33">
        <v>0.16439999999999999</v>
      </c>
      <c r="AC124" s="33">
        <v>0.16439999999999999</v>
      </c>
      <c r="AD124" s="33">
        <v>0.16439999999999999</v>
      </c>
      <c r="AE124" s="33">
        <v>0.16439999999999999</v>
      </c>
      <c r="AF124" s="33">
        <v>0.16439999999999999</v>
      </c>
      <c r="AG124" s="33">
        <v>0.16439999999999999</v>
      </c>
      <c r="AI124" s="33">
        <v>0.16439999999999999</v>
      </c>
      <c r="AJ124" s="33">
        <v>0.16439999999999999</v>
      </c>
      <c r="AL124" s="33">
        <v>0.16439999999999999</v>
      </c>
      <c r="AM124" s="33">
        <v>0.16439999999999999</v>
      </c>
      <c r="AO124" s="33">
        <v>0.16439999999999999</v>
      </c>
      <c r="AP124" s="33">
        <v>0.16439999999999999</v>
      </c>
      <c r="AQ124" s="33">
        <v>0.16439999999999999</v>
      </c>
      <c r="AR124" s="33">
        <v>0.16439999999999999</v>
      </c>
      <c r="AS124" s="33">
        <v>0.16439999999999999</v>
      </c>
      <c r="AU124" s="33">
        <v>0.16439999999999999</v>
      </c>
      <c r="AV124" s="33">
        <v>0.16439999999999999</v>
      </c>
      <c r="AW124" s="33">
        <v>0.16439999999999999</v>
      </c>
      <c r="AX124" s="33">
        <v>0.16439999999999999</v>
      </c>
      <c r="AY124" s="33">
        <v>0.16439999999999999</v>
      </c>
      <c r="AZ124" s="33">
        <v>0.16439999999999999</v>
      </c>
      <c r="BA124" s="33">
        <v>0.16439999999999999</v>
      </c>
      <c r="BB124" s="33">
        <v>0.16439999999999999</v>
      </c>
      <c r="BD124" s="33">
        <v>0.16439999999999999</v>
      </c>
      <c r="BE124" s="33">
        <v>0.16439999999999999</v>
      </c>
      <c r="BF124" s="33">
        <v>0.16439999999999999</v>
      </c>
      <c r="BG124" s="33">
        <v>0.16439999999999999</v>
      </c>
      <c r="BH124" s="33">
        <v>0.16439999999999999</v>
      </c>
      <c r="BI124" s="33">
        <v>0.16439999999999999</v>
      </c>
      <c r="BJ124" s="33">
        <v>0.16439999999999999</v>
      </c>
      <c r="BL124" s="33">
        <v>0.16439999999999999</v>
      </c>
      <c r="BN124" s="33">
        <v>0.16439999999999999</v>
      </c>
      <c r="BO124" s="33">
        <v>0.16439999999999999</v>
      </c>
      <c r="BP124" s="33">
        <v>0.16439999999999999</v>
      </c>
      <c r="BQ124" s="33">
        <v>0.16439999999999999</v>
      </c>
      <c r="BS124" s="33">
        <v>0.16439999999999999</v>
      </c>
      <c r="BT124" s="33">
        <v>0.16439999999999999</v>
      </c>
      <c r="BU124" s="33">
        <v>0.16439999999999999</v>
      </c>
      <c r="BV124" s="33">
        <v>0.16439999999999999</v>
      </c>
      <c r="BW124" s="33">
        <v>0.16439999999999999</v>
      </c>
      <c r="BY124" s="33">
        <v>0.16439999999999999</v>
      </c>
      <c r="BZ124" s="33">
        <v>0.16439999999999999</v>
      </c>
      <c r="CA124" s="33">
        <v>0.16439999999999999</v>
      </c>
      <c r="CB124" s="33">
        <v>0.16439999999999999</v>
      </c>
      <c r="CC124" s="33">
        <v>0.16439999999999999</v>
      </c>
      <c r="CE124" s="33">
        <v>0.16439999999999999</v>
      </c>
      <c r="CF124" s="33">
        <v>0.16439999999999999</v>
      </c>
    </row>
    <row r="125" spans="1:84" s="6" customFormat="1" x14ac:dyDescent="0.2">
      <c r="A125"/>
      <c r="C125" s="6" t="s">
        <v>438</v>
      </c>
      <c r="E125" s="2" t="s">
        <v>389</v>
      </c>
      <c r="F125" s="33" t="s">
        <v>436</v>
      </c>
      <c r="G125" s="33"/>
      <c r="H125" s="6">
        <v>63422.311800000003</v>
      </c>
      <c r="I125" s="6">
        <v>63422.311800000003</v>
      </c>
      <c r="J125" s="6">
        <v>63422.311800000003</v>
      </c>
      <c r="K125" s="6">
        <v>63422.311800000003</v>
      </c>
      <c r="N125" s="6">
        <v>63422.311800000003</v>
      </c>
      <c r="P125" s="6">
        <v>63422.311800000003</v>
      </c>
      <c r="Q125" s="6">
        <v>63422.311800000003</v>
      </c>
      <c r="R125" s="6">
        <v>63422.311800000003</v>
      </c>
      <c r="S125" s="6">
        <v>63422.311800000003</v>
      </c>
      <c r="T125" s="6">
        <v>63422.311800000003</v>
      </c>
      <c r="U125" s="6">
        <v>63422.311800000003</v>
      </c>
      <c r="X125" s="6">
        <v>63422.311800000003</v>
      </c>
      <c r="Y125" s="6">
        <v>63422.311800000003</v>
      </c>
      <c r="Z125" s="6">
        <v>63422.311800000003</v>
      </c>
      <c r="AB125" s="6">
        <v>63422.311800000003</v>
      </c>
      <c r="AC125" s="6">
        <v>63422.311800000003</v>
      </c>
      <c r="AD125" s="6">
        <v>63422.311800000003</v>
      </c>
      <c r="AE125" s="6">
        <v>63422.311800000003</v>
      </c>
      <c r="AF125" s="6">
        <v>63422.311800000003</v>
      </c>
      <c r="AG125" s="6">
        <v>63422.311800000003</v>
      </c>
      <c r="AI125" s="6">
        <v>63422.311800000003</v>
      </c>
      <c r="AJ125" s="6">
        <v>63422.311800000003</v>
      </c>
      <c r="AL125" s="6">
        <v>63422.311800000003</v>
      </c>
      <c r="AM125" s="6">
        <v>63422.311800000003</v>
      </c>
      <c r="AO125" s="6">
        <v>63422.311800000003</v>
      </c>
      <c r="AP125" s="6">
        <v>63422.311800000003</v>
      </c>
      <c r="AQ125" s="6">
        <v>63422.311800000003</v>
      </c>
      <c r="AR125" s="6">
        <v>63422.311800000003</v>
      </c>
      <c r="AS125" s="6">
        <v>63422.311800000003</v>
      </c>
      <c r="AU125" s="6">
        <v>63422.311800000003</v>
      </c>
      <c r="AV125" s="6">
        <v>63422.311800000003</v>
      </c>
      <c r="AW125" s="6">
        <v>63422.311800000003</v>
      </c>
      <c r="AX125" s="6">
        <v>63422.311800000003</v>
      </c>
      <c r="AY125" s="6">
        <v>63422.311800000003</v>
      </c>
      <c r="AZ125" s="6">
        <v>63422.311800000003</v>
      </c>
      <c r="BA125" s="6">
        <v>63422.311800000003</v>
      </c>
      <c r="BB125" s="6">
        <v>63422.311800000003</v>
      </c>
      <c r="BD125" s="6">
        <v>63422.311800000003</v>
      </c>
      <c r="BE125" s="6">
        <v>63422.311800000003</v>
      </c>
      <c r="BF125" s="6">
        <v>63422.311800000003</v>
      </c>
      <c r="BG125" s="6">
        <v>63422.311800000003</v>
      </c>
      <c r="BH125" s="6">
        <v>63422.311800000003</v>
      </c>
      <c r="BI125" s="6">
        <v>63422.311800000003</v>
      </c>
      <c r="BJ125" s="6">
        <v>63422.311800000003</v>
      </c>
      <c r="BL125" s="6">
        <v>63422.311800000003</v>
      </c>
      <c r="BN125" s="6">
        <v>63422.311800000003</v>
      </c>
      <c r="BO125" s="6">
        <v>63422.311800000003</v>
      </c>
      <c r="BP125" s="6">
        <v>63422.311800000003</v>
      </c>
      <c r="BQ125" s="6">
        <v>63422.311800000003</v>
      </c>
      <c r="BS125" s="6">
        <v>63422.311800000003</v>
      </c>
      <c r="BT125" s="6">
        <v>63422.311800000003</v>
      </c>
      <c r="BU125" s="6">
        <v>63422.311800000003</v>
      </c>
      <c r="BV125" s="6">
        <v>63422.311800000003</v>
      </c>
      <c r="BW125" s="6">
        <v>63422.311800000003</v>
      </c>
      <c r="BY125" s="6">
        <v>63422.311800000003</v>
      </c>
      <c r="BZ125" s="6">
        <v>63422.311800000003</v>
      </c>
      <c r="CA125" s="6">
        <v>63422.311800000003</v>
      </c>
      <c r="CB125" s="6">
        <v>63422.311800000003</v>
      </c>
      <c r="CC125" s="6">
        <v>63422.311800000003</v>
      </c>
      <c r="CE125" s="6">
        <v>63422.311800000003</v>
      </c>
      <c r="CF125" s="6">
        <v>63422.311800000003</v>
      </c>
    </row>
    <row r="126" spans="1:84" s="6" customFormat="1" x14ac:dyDescent="0.2">
      <c r="A126"/>
      <c r="C126" s="6" t="s">
        <v>439</v>
      </c>
      <c r="E126" s="2" t="s">
        <v>389</v>
      </c>
      <c r="F126" s="33" t="s">
        <v>436</v>
      </c>
      <c r="G126" s="33"/>
      <c r="H126" s="6">
        <v>345129.01459999999</v>
      </c>
      <c r="I126" s="6">
        <v>345129.01459999999</v>
      </c>
      <c r="J126" s="6">
        <v>345129.01459999999</v>
      </c>
      <c r="K126" s="6">
        <v>345129.01459999999</v>
      </c>
      <c r="N126" s="6">
        <v>345129.01459999999</v>
      </c>
      <c r="P126" s="6">
        <v>345129.01459999999</v>
      </c>
      <c r="Q126" s="6">
        <v>345129.01459999999</v>
      </c>
      <c r="R126" s="6">
        <v>345129.01459999999</v>
      </c>
      <c r="S126" s="6">
        <v>345129.01459999999</v>
      </c>
      <c r="T126" s="6">
        <v>345129.01459999999</v>
      </c>
      <c r="U126" s="6">
        <v>345129.01459999999</v>
      </c>
      <c r="X126" s="6">
        <v>345129.01459999999</v>
      </c>
      <c r="Y126" s="6">
        <v>345129.01459999999</v>
      </c>
      <c r="Z126" s="6">
        <v>345129.01459999999</v>
      </c>
      <c r="AB126" s="6">
        <v>345129.01459999999</v>
      </c>
      <c r="AC126" s="6">
        <v>345129.01459999999</v>
      </c>
      <c r="AD126" s="6">
        <v>345129.01459999999</v>
      </c>
      <c r="AE126" s="6">
        <v>345129.01459999999</v>
      </c>
      <c r="AF126" s="6">
        <v>345129.01459999999</v>
      </c>
      <c r="AG126" s="6">
        <v>345129.01459999999</v>
      </c>
      <c r="AI126" s="6">
        <v>345129.01459999999</v>
      </c>
      <c r="AJ126" s="6">
        <v>345129.01459999999</v>
      </c>
      <c r="AL126" s="6">
        <v>345129.01459999999</v>
      </c>
      <c r="AM126" s="6">
        <v>345129.01459999999</v>
      </c>
      <c r="AO126" s="6">
        <v>345129.01459999999</v>
      </c>
      <c r="AP126" s="6">
        <v>345129.01459999999</v>
      </c>
      <c r="AQ126" s="6">
        <v>345129.01459999999</v>
      </c>
      <c r="AR126" s="6">
        <v>345129.01459999999</v>
      </c>
      <c r="AS126" s="6">
        <v>345129.01459999999</v>
      </c>
      <c r="AU126" s="6">
        <v>345129.01459999999</v>
      </c>
      <c r="AV126" s="6">
        <v>345129.01459999999</v>
      </c>
      <c r="AW126" s="6">
        <v>345129.01459999999</v>
      </c>
      <c r="AX126" s="6">
        <v>345129.01459999999</v>
      </c>
      <c r="AY126" s="6">
        <v>345129.01459999999</v>
      </c>
      <c r="AZ126" s="6">
        <v>345129.01459999999</v>
      </c>
      <c r="BA126" s="6">
        <v>345129.01459999999</v>
      </c>
      <c r="BB126" s="6">
        <v>345129.01459999999</v>
      </c>
      <c r="BD126" s="6">
        <v>345129.01459999999</v>
      </c>
      <c r="BE126" s="6">
        <v>345129.01459999999</v>
      </c>
      <c r="BF126" s="6">
        <v>345129.01459999999</v>
      </c>
      <c r="BG126" s="6">
        <v>345129.01459999999</v>
      </c>
      <c r="BH126" s="6">
        <v>345129.01459999999</v>
      </c>
      <c r="BI126" s="6">
        <v>345129.01459999999</v>
      </c>
      <c r="BJ126" s="6">
        <v>345129.01459999999</v>
      </c>
      <c r="BL126" s="6">
        <v>345129.01459999999</v>
      </c>
      <c r="BN126" s="6">
        <v>345129.01459999999</v>
      </c>
      <c r="BO126" s="6">
        <v>345129.01459999999</v>
      </c>
      <c r="BP126" s="6">
        <v>345129.01459999999</v>
      </c>
      <c r="BQ126" s="6">
        <v>345129.01459999999</v>
      </c>
      <c r="BS126" s="6">
        <v>345129.01459999999</v>
      </c>
      <c r="BT126" s="6">
        <v>345129.01459999999</v>
      </c>
      <c r="BU126" s="6">
        <v>345129.01459999999</v>
      </c>
      <c r="BV126" s="6">
        <v>345129.01459999999</v>
      </c>
      <c r="BW126" s="6">
        <v>345129.01459999999</v>
      </c>
      <c r="BY126" s="6">
        <v>345129.01459999999</v>
      </c>
      <c r="BZ126" s="6">
        <v>345129.01459999999</v>
      </c>
      <c r="CA126" s="6">
        <v>345129.01459999999</v>
      </c>
      <c r="CB126" s="6">
        <v>345129.01459999999</v>
      </c>
      <c r="CC126" s="6">
        <v>345129.01459999999</v>
      </c>
      <c r="CE126" s="6">
        <v>345129.01459999999</v>
      </c>
      <c r="CF126" s="6">
        <v>345129.01459999999</v>
      </c>
    </row>
    <row r="127" spans="1:84" s="6" customFormat="1" x14ac:dyDescent="0.2">
      <c r="A127"/>
      <c r="C127" s="6" t="s">
        <v>440</v>
      </c>
      <c r="E127" s="2" t="s">
        <v>389</v>
      </c>
      <c r="F127" s="33" t="s">
        <v>436</v>
      </c>
      <c r="G127" s="33"/>
      <c r="H127" s="6">
        <v>1630327994.0632999</v>
      </c>
      <c r="I127" s="6">
        <v>1630327994.0632999</v>
      </c>
      <c r="J127" s="6">
        <v>1630327994.0632999</v>
      </c>
      <c r="K127" s="6">
        <v>1630327994.0632999</v>
      </c>
      <c r="N127" s="6">
        <v>1630327994.0632999</v>
      </c>
      <c r="P127" s="6">
        <v>1630327994.0632999</v>
      </c>
      <c r="Q127" s="6">
        <v>1630327994.0632999</v>
      </c>
      <c r="R127" s="6">
        <v>1630327994.0632999</v>
      </c>
      <c r="S127" s="6">
        <v>1630327994.0632999</v>
      </c>
      <c r="T127" s="6">
        <v>1630327994.0632999</v>
      </c>
      <c r="U127" s="6">
        <v>1630327994.0632999</v>
      </c>
      <c r="X127" s="6">
        <v>1630327994.0632999</v>
      </c>
      <c r="Y127" s="6">
        <v>1630327994.0632999</v>
      </c>
      <c r="Z127" s="6">
        <v>1630327994.0632999</v>
      </c>
      <c r="AB127" s="6">
        <v>1630327994.0632999</v>
      </c>
      <c r="AC127" s="6">
        <v>1630327994.0632999</v>
      </c>
      <c r="AD127" s="6">
        <v>1630327994.0632999</v>
      </c>
      <c r="AE127" s="6">
        <v>1630327994.0632999</v>
      </c>
      <c r="AF127" s="6">
        <v>1630327994.0632999</v>
      </c>
      <c r="AG127" s="6">
        <v>1630327994.0632999</v>
      </c>
      <c r="AI127" s="6">
        <v>1630327994.0632999</v>
      </c>
      <c r="AJ127" s="6">
        <v>1630327994.0632999</v>
      </c>
      <c r="AL127" s="6">
        <v>1630327994.0632999</v>
      </c>
      <c r="AM127" s="6">
        <v>1630327994.0632999</v>
      </c>
      <c r="AO127" s="6">
        <v>1630327994.0632999</v>
      </c>
      <c r="AP127" s="6">
        <v>1630327994.0632999</v>
      </c>
      <c r="AQ127" s="6">
        <v>1630327994.0632999</v>
      </c>
      <c r="AR127" s="6">
        <v>1630327994.0632999</v>
      </c>
      <c r="AS127" s="6">
        <v>1630327994.0632999</v>
      </c>
      <c r="AU127" s="6">
        <v>1630327994.0632999</v>
      </c>
      <c r="AV127" s="6">
        <v>1630327994.0632999</v>
      </c>
      <c r="AW127" s="6">
        <v>1630327994.0632999</v>
      </c>
      <c r="AX127" s="6">
        <v>1630327994.0632999</v>
      </c>
      <c r="AY127" s="6">
        <v>1630327994.0632999</v>
      </c>
      <c r="AZ127" s="6">
        <v>1630327994.0632999</v>
      </c>
      <c r="BA127" s="6">
        <v>1630327994.0632999</v>
      </c>
      <c r="BB127" s="6">
        <v>1630327994.0632999</v>
      </c>
      <c r="BD127" s="6">
        <v>1630327994.0632999</v>
      </c>
      <c r="BE127" s="6">
        <v>1630327994.0632999</v>
      </c>
      <c r="BF127" s="6">
        <v>1630327994.0632999</v>
      </c>
      <c r="BG127" s="6">
        <v>1630327994.0632999</v>
      </c>
      <c r="BH127" s="6">
        <v>1630327994.0632999</v>
      </c>
      <c r="BI127" s="6">
        <v>1630327994.0632999</v>
      </c>
      <c r="BJ127" s="6">
        <v>1630327994.0632999</v>
      </c>
      <c r="BL127" s="6">
        <v>1630327994.0632999</v>
      </c>
      <c r="BN127" s="6">
        <v>1630327994.0632999</v>
      </c>
      <c r="BO127" s="6">
        <v>1630327994.0632999</v>
      </c>
      <c r="BP127" s="6">
        <v>1630327994.0632999</v>
      </c>
      <c r="BQ127" s="6">
        <v>1630327994.0632999</v>
      </c>
      <c r="BS127" s="6">
        <v>1630327994.0632999</v>
      </c>
      <c r="BT127" s="6">
        <v>1630327994.0632999</v>
      </c>
      <c r="BU127" s="6">
        <v>1630327994.0632999</v>
      </c>
      <c r="BV127" s="6">
        <v>1630327994.0632999</v>
      </c>
      <c r="BW127" s="6">
        <v>1630327994.0632999</v>
      </c>
      <c r="BY127" s="6">
        <v>1630327994.0632999</v>
      </c>
      <c r="BZ127" s="6">
        <v>1630327994.0632999</v>
      </c>
      <c r="CA127" s="6">
        <v>1630327994.0632999</v>
      </c>
      <c r="CB127" s="6">
        <v>1630327994.0632999</v>
      </c>
      <c r="CC127" s="6">
        <v>1630327994.0632999</v>
      </c>
      <c r="CE127" s="6">
        <v>1630327994.0632999</v>
      </c>
      <c r="CF127" s="6">
        <v>1630327994.0632999</v>
      </c>
    </row>
    <row r="128" spans="1:84" s="33" customFormat="1" x14ac:dyDescent="0.2">
      <c r="A128"/>
      <c r="C128" s="33" t="s">
        <v>127</v>
      </c>
      <c r="E128" s="2" t="s">
        <v>389</v>
      </c>
      <c r="F128" s="33" t="s">
        <v>436</v>
      </c>
      <c r="H128" s="33">
        <v>1</v>
      </c>
      <c r="I128" s="33">
        <v>1</v>
      </c>
      <c r="J128" s="33">
        <v>1</v>
      </c>
      <c r="K128" s="33">
        <v>1</v>
      </c>
      <c r="N128" s="33">
        <v>1</v>
      </c>
      <c r="P128" s="33">
        <v>1</v>
      </c>
      <c r="Q128" s="33">
        <v>1</v>
      </c>
      <c r="R128" s="33">
        <v>1</v>
      </c>
      <c r="S128" s="33">
        <v>1</v>
      </c>
      <c r="T128" s="33">
        <v>1</v>
      </c>
      <c r="U128" s="33">
        <v>1</v>
      </c>
      <c r="X128" s="33">
        <v>1</v>
      </c>
      <c r="Y128" s="33">
        <v>1</v>
      </c>
      <c r="Z128" s="33">
        <v>1</v>
      </c>
      <c r="AB128" s="33">
        <v>1</v>
      </c>
      <c r="AC128" s="33">
        <v>1</v>
      </c>
      <c r="AD128" s="33">
        <v>1</v>
      </c>
      <c r="AE128" s="33">
        <v>1</v>
      </c>
      <c r="AF128" s="33">
        <v>1</v>
      </c>
      <c r="AG128" s="33">
        <v>1</v>
      </c>
      <c r="AI128" s="33">
        <v>1</v>
      </c>
      <c r="AJ128" s="33">
        <v>1</v>
      </c>
      <c r="AL128" s="33">
        <v>1</v>
      </c>
      <c r="AM128" s="33">
        <v>1</v>
      </c>
      <c r="AO128" s="33">
        <v>1</v>
      </c>
      <c r="AP128" s="33">
        <v>1</v>
      </c>
      <c r="AQ128" s="33">
        <v>1</v>
      </c>
      <c r="AR128" s="33">
        <v>1</v>
      </c>
      <c r="AS128" s="33">
        <v>1</v>
      </c>
      <c r="AU128" s="33">
        <v>1</v>
      </c>
      <c r="AV128" s="33">
        <v>1</v>
      </c>
      <c r="AW128" s="33">
        <v>1</v>
      </c>
      <c r="AX128" s="33">
        <v>1</v>
      </c>
      <c r="AY128" s="33">
        <v>1</v>
      </c>
      <c r="AZ128" s="33">
        <v>1</v>
      </c>
      <c r="BA128" s="33">
        <v>1</v>
      </c>
      <c r="BB128" s="33">
        <v>1</v>
      </c>
      <c r="BD128" s="33">
        <v>1</v>
      </c>
      <c r="BE128" s="33">
        <v>1</v>
      </c>
      <c r="BF128" s="33">
        <v>1</v>
      </c>
      <c r="BG128" s="33">
        <v>1</v>
      </c>
      <c r="BH128" s="33">
        <v>1</v>
      </c>
      <c r="BI128" s="33">
        <v>1</v>
      </c>
      <c r="BJ128" s="33">
        <v>1</v>
      </c>
      <c r="BL128" s="33">
        <v>1</v>
      </c>
      <c r="BN128" s="33">
        <v>1</v>
      </c>
      <c r="BO128" s="33">
        <v>1</v>
      </c>
      <c r="BP128" s="33">
        <v>1</v>
      </c>
      <c r="BQ128" s="33">
        <v>1</v>
      </c>
      <c r="BS128" s="33">
        <v>1</v>
      </c>
      <c r="BT128" s="33">
        <v>1</v>
      </c>
      <c r="BU128" s="33">
        <v>1</v>
      </c>
      <c r="BV128" s="33">
        <v>1</v>
      </c>
      <c r="BW128" s="33">
        <v>1</v>
      </c>
      <c r="BY128" s="33">
        <v>1</v>
      </c>
      <c r="BZ128" s="33">
        <v>1</v>
      </c>
      <c r="CA128" s="33">
        <v>1</v>
      </c>
      <c r="CB128" s="33">
        <v>1</v>
      </c>
      <c r="CC128" s="33">
        <v>1</v>
      </c>
      <c r="CE128" s="33">
        <v>1</v>
      </c>
      <c r="CF128" s="33">
        <v>1</v>
      </c>
    </row>
    <row r="129" spans="1:84" s="33" customFormat="1" x14ac:dyDescent="0.2">
      <c r="A129"/>
      <c r="C129" s="33" t="s">
        <v>128</v>
      </c>
      <c r="E129" s="2" t="s">
        <v>389</v>
      </c>
      <c r="F129" s="33" t="s">
        <v>436</v>
      </c>
      <c r="H129" s="33">
        <v>1</v>
      </c>
      <c r="I129" s="33">
        <v>1</v>
      </c>
      <c r="J129" s="33">
        <v>1</v>
      </c>
      <c r="K129" s="33">
        <v>1</v>
      </c>
      <c r="N129" s="33">
        <v>1</v>
      </c>
      <c r="P129" s="33">
        <v>1</v>
      </c>
      <c r="Q129" s="33">
        <v>1</v>
      </c>
      <c r="R129" s="33">
        <v>1</v>
      </c>
      <c r="S129" s="33">
        <v>1</v>
      </c>
      <c r="T129" s="33">
        <v>1</v>
      </c>
      <c r="U129" s="33">
        <v>1</v>
      </c>
      <c r="X129" s="33">
        <v>1</v>
      </c>
      <c r="Y129" s="33">
        <v>1</v>
      </c>
      <c r="Z129" s="33">
        <v>1</v>
      </c>
      <c r="AB129" s="33">
        <v>1</v>
      </c>
      <c r="AC129" s="33">
        <v>1</v>
      </c>
      <c r="AD129" s="33">
        <v>1</v>
      </c>
      <c r="AE129" s="33">
        <v>1</v>
      </c>
      <c r="AF129" s="33">
        <v>1</v>
      </c>
      <c r="AG129" s="33">
        <v>1</v>
      </c>
      <c r="AI129" s="33">
        <v>1</v>
      </c>
      <c r="AJ129" s="33">
        <v>1</v>
      </c>
      <c r="AL129" s="33">
        <v>1</v>
      </c>
      <c r="AM129" s="33">
        <v>1</v>
      </c>
      <c r="AO129" s="33">
        <v>1</v>
      </c>
      <c r="AP129" s="33">
        <v>1</v>
      </c>
      <c r="AQ129" s="33">
        <v>1</v>
      </c>
      <c r="AR129" s="33">
        <v>1</v>
      </c>
      <c r="AS129" s="33">
        <v>1</v>
      </c>
      <c r="AU129" s="33">
        <v>1</v>
      </c>
      <c r="AV129" s="33">
        <v>1</v>
      </c>
      <c r="AW129" s="33">
        <v>1</v>
      </c>
      <c r="AX129" s="33">
        <v>1</v>
      </c>
      <c r="AY129" s="33">
        <v>1</v>
      </c>
      <c r="AZ129" s="33">
        <v>1</v>
      </c>
      <c r="BA129" s="33">
        <v>1</v>
      </c>
      <c r="BB129" s="33">
        <v>1</v>
      </c>
      <c r="BD129" s="33">
        <v>1</v>
      </c>
      <c r="BE129" s="33">
        <v>1</v>
      </c>
      <c r="BF129" s="33">
        <v>1</v>
      </c>
      <c r="BG129" s="33">
        <v>1</v>
      </c>
      <c r="BH129" s="33">
        <v>1</v>
      </c>
      <c r="BI129" s="33">
        <v>1</v>
      </c>
      <c r="BJ129" s="33">
        <v>1</v>
      </c>
      <c r="BL129" s="33">
        <v>1</v>
      </c>
      <c r="BN129" s="33">
        <v>1</v>
      </c>
      <c r="BO129" s="33">
        <v>1</v>
      </c>
      <c r="BP129" s="33">
        <v>1</v>
      </c>
      <c r="BQ129" s="33">
        <v>1</v>
      </c>
      <c r="BS129" s="33">
        <v>1</v>
      </c>
      <c r="BT129" s="33">
        <v>1</v>
      </c>
      <c r="BU129" s="33">
        <v>1</v>
      </c>
      <c r="BV129" s="33">
        <v>1</v>
      </c>
      <c r="BW129" s="33">
        <v>1</v>
      </c>
      <c r="BY129" s="33">
        <v>1</v>
      </c>
      <c r="BZ129" s="33">
        <v>1</v>
      </c>
      <c r="CA129" s="33">
        <v>1</v>
      </c>
      <c r="CB129" s="33">
        <v>1</v>
      </c>
      <c r="CC129" s="33">
        <v>1</v>
      </c>
      <c r="CE129" s="33">
        <v>1</v>
      </c>
      <c r="CF129" s="33">
        <v>1</v>
      </c>
    </row>
    <row r="130" spans="1:84" s="33" customFormat="1" x14ac:dyDescent="0.2">
      <c r="A130"/>
      <c r="C130" s="33" t="s">
        <v>129</v>
      </c>
      <c r="E130" s="2" t="s">
        <v>389</v>
      </c>
      <c r="F130" s="33" t="s">
        <v>436</v>
      </c>
      <c r="H130" s="33">
        <v>1</v>
      </c>
      <c r="I130" s="33">
        <v>1</v>
      </c>
      <c r="J130" s="33">
        <v>1</v>
      </c>
      <c r="K130" s="33">
        <v>1</v>
      </c>
      <c r="N130" s="33">
        <v>1</v>
      </c>
      <c r="P130" s="33">
        <v>1</v>
      </c>
      <c r="Q130" s="33">
        <v>1</v>
      </c>
      <c r="R130" s="33">
        <v>1</v>
      </c>
      <c r="S130" s="33">
        <v>1</v>
      </c>
      <c r="T130" s="33">
        <v>1</v>
      </c>
      <c r="U130" s="33">
        <v>1</v>
      </c>
      <c r="X130" s="33">
        <v>1</v>
      </c>
      <c r="Y130" s="33">
        <v>1</v>
      </c>
      <c r="Z130" s="33">
        <v>1</v>
      </c>
      <c r="AB130" s="33">
        <v>1</v>
      </c>
      <c r="AC130" s="33">
        <v>1</v>
      </c>
      <c r="AD130" s="33">
        <v>1</v>
      </c>
      <c r="AE130" s="33">
        <v>1</v>
      </c>
      <c r="AF130" s="33">
        <v>1</v>
      </c>
      <c r="AG130" s="33">
        <v>1</v>
      </c>
      <c r="AI130" s="33">
        <v>1</v>
      </c>
      <c r="AJ130" s="33">
        <v>1</v>
      </c>
      <c r="AL130" s="33">
        <v>1</v>
      </c>
      <c r="AM130" s="33">
        <v>1</v>
      </c>
      <c r="AO130" s="33">
        <v>1</v>
      </c>
      <c r="AP130" s="33">
        <v>1</v>
      </c>
      <c r="AQ130" s="33">
        <v>1</v>
      </c>
      <c r="AR130" s="33">
        <v>1</v>
      </c>
      <c r="AS130" s="33">
        <v>1</v>
      </c>
      <c r="AU130" s="33">
        <v>1</v>
      </c>
      <c r="AV130" s="33">
        <v>1</v>
      </c>
      <c r="AW130" s="33">
        <v>1</v>
      </c>
      <c r="AX130" s="33">
        <v>1</v>
      </c>
      <c r="AY130" s="33">
        <v>1</v>
      </c>
      <c r="AZ130" s="33">
        <v>1</v>
      </c>
      <c r="BA130" s="33">
        <v>1</v>
      </c>
      <c r="BB130" s="33">
        <v>1</v>
      </c>
      <c r="BD130" s="33">
        <v>1</v>
      </c>
      <c r="BE130" s="33">
        <v>1</v>
      </c>
      <c r="BF130" s="33">
        <v>1</v>
      </c>
      <c r="BG130" s="33">
        <v>1</v>
      </c>
      <c r="BH130" s="33">
        <v>1</v>
      </c>
      <c r="BI130" s="33">
        <v>1</v>
      </c>
      <c r="BJ130" s="33">
        <v>1</v>
      </c>
      <c r="BL130" s="33">
        <v>1</v>
      </c>
      <c r="BN130" s="33">
        <v>1</v>
      </c>
      <c r="BO130" s="33">
        <v>1</v>
      </c>
      <c r="BP130" s="33">
        <v>1</v>
      </c>
      <c r="BQ130" s="33">
        <v>1</v>
      </c>
      <c r="BS130" s="33">
        <v>1</v>
      </c>
      <c r="BT130" s="33">
        <v>1</v>
      </c>
      <c r="BU130" s="33">
        <v>1</v>
      </c>
      <c r="BV130" s="33">
        <v>1</v>
      </c>
      <c r="BW130" s="33">
        <v>1</v>
      </c>
      <c r="BY130" s="33">
        <v>1</v>
      </c>
      <c r="BZ130" s="33">
        <v>1</v>
      </c>
      <c r="CA130" s="33">
        <v>1</v>
      </c>
      <c r="CB130" s="33">
        <v>1</v>
      </c>
      <c r="CC130" s="33">
        <v>1</v>
      </c>
      <c r="CE130" s="33">
        <v>1</v>
      </c>
      <c r="CF130" s="33">
        <v>1</v>
      </c>
    </row>
    <row r="131" spans="1:84" s="33" customFormat="1" x14ac:dyDescent="0.2">
      <c r="A131"/>
      <c r="C131" s="33" t="s">
        <v>130</v>
      </c>
      <c r="E131" s="2" t="s">
        <v>389</v>
      </c>
      <c r="F131" s="33" t="s">
        <v>436</v>
      </c>
      <c r="H131" s="33">
        <v>1</v>
      </c>
      <c r="I131" s="33">
        <v>1</v>
      </c>
      <c r="J131" s="33">
        <v>1</v>
      </c>
      <c r="K131" s="33">
        <v>1</v>
      </c>
      <c r="N131" s="33">
        <v>1</v>
      </c>
      <c r="P131" s="33">
        <v>1</v>
      </c>
      <c r="Q131" s="33">
        <v>1</v>
      </c>
      <c r="R131" s="33">
        <v>1</v>
      </c>
      <c r="S131" s="33">
        <v>1</v>
      </c>
      <c r="T131" s="33">
        <v>1</v>
      </c>
      <c r="U131" s="33">
        <v>1</v>
      </c>
      <c r="X131" s="33">
        <v>1</v>
      </c>
      <c r="Y131" s="33">
        <v>1</v>
      </c>
      <c r="Z131" s="33">
        <v>1</v>
      </c>
      <c r="AB131" s="33">
        <v>1</v>
      </c>
      <c r="AC131" s="33">
        <v>1</v>
      </c>
      <c r="AD131" s="33">
        <v>1</v>
      </c>
      <c r="AE131" s="33">
        <v>1</v>
      </c>
      <c r="AF131" s="33">
        <v>1</v>
      </c>
      <c r="AG131" s="33">
        <v>1</v>
      </c>
      <c r="AI131" s="33">
        <v>1</v>
      </c>
      <c r="AJ131" s="33">
        <v>1</v>
      </c>
      <c r="AL131" s="33">
        <v>1</v>
      </c>
      <c r="AM131" s="33">
        <v>1</v>
      </c>
      <c r="AO131" s="33">
        <v>1</v>
      </c>
      <c r="AP131" s="33">
        <v>1</v>
      </c>
      <c r="AQ131" s="33">
        <v>1</v>
      </c>
      <c r="AR131" s="33">
        <v>1</v>
      </c>
      <c r="AS131" s="33">
        <v>1</v>
      </c>
      <c r="AU131" s="33">
        <v>1</v>
      </c>
      <c r="AV131" s="33">
        <v>1</v>
      </c>
      <c r="AW131" s="33">
        <v>1</v>
      </c>
      <c r="AX131" s="33">
        <v>1</v>
      </c>
      <c r="AY131" s="33">
        <v>1</v>
      </c>
      <c r="AZ131" s="33">
        <v>1</v>
      </c>
      <c r="BA131" s="33">
        <v>1</v>
      </c>
      <c r="BB131" s="33">
        <v>1</v>
      </c>
      <c r="BD131" s="33">
        <v>1</v>
      </c>
      <c r="BE131" s="33">
        <v>1</v>
      </c>
      <c r="BF131" s="33">
        <v>1</v>
      </c>
      <c r="BG131" s="33">
        <v>1</v>
      </c>
      <c r="BH131" s="33">
        <v>1</v>
      </c>
      <c r="BI131" s="33">
        <v>1</v>
      </c>
      <c r="BJ131" s="33">
        <v>1</v>
      </c>
      <c r="BL131" s="33">
        <v>1</v>
      </c>
      <c r="BN131" s="33">
        <v>1</v>
      </c>
      <c r="BO131" s="33">
        <v>1</v>
      </c>
      <c r="BP131" s="33">
        <v>1</v>
      </c>
      <c r="BQ131" s="33">
        <v>1</v>
      </c>
      <c r="BS131" s="33">
        <v>1</v>
      </c>
      <c r="BT131" s="33">
        <v>1</v>
      </c>
      <c r="BU131" s="33">
        <v>1</v>
      </c>
      <c r="BV131" s="33">
        <v>1</v>
      </c>
      <c r="BW131" s="33">
        <v>1</v>
      </c>
      <c r="BY131" s="33">
        <v>1</v>
      </c>
      <c r="BZ131" s="33">
        <v>1</v>
      </c>
      <c r="CA131" s="33">
        <v>1</v>
      </c>
      <c r="CB131" s="33">
        <v>1</v>
      </c>
      <c r="CC131" s="33">
        <v>1</v>
      </c>
      <c r="CE131" s="33">
        <v>1</v>
      </c>
      <c r="CF131" s="33">
        <v>1</v>
      </c>
    </row>
    <row r="132" spans="1:84" s="33" customFormat="1" x14ac:dyDescent="0.2">
      <c r="A132"/>
      <c r="C132" s="33" t="s">
        <v>131</v>
      </c>
      <c r="E132" s="2" t="s">
        <v>389</v>
      </c>
      <c r="F132" s="33" t="s">
        <v>436</v>
      </c>
      <c r="H132" s="33">
        <v>1</v>
      </c>
      <c r="I132" s="33">
        <v>1</v>
      </c>
      <c r="J132" s="33">
        <v>1</v>
      </c>
      <c r="K132" s="33">
        <v>1</v>
      </c>
      <c r="N132" s="33">
        <v>1</v>
      </c>
      <c r="P132" s="33">
        <v>1</v>
      </c>
      <c r="Q132" s="33">
        <v>1</v>
      </c>
      <c r="R132" s="33">
        <v>1</v>
      </c>
      <c r="S132" s="33">
        <v>1</v>
      </c>
      <c r="T132" s="33">
        <v>1</v>
      </c>
      <c r="U132" s="33">
        <v>1</v>
      </c>
      <c r="X132" s="33">
        <v>1</v>
      </c>
      <c r="Y132" s="33">
        <v>1</v>
      </c>
      <c r="Z132" s="33">
        <v>1</v>
      </c>
      <c r="AB132" s="33">
        <v>1</v>
      </c>
      <c r="AC132" s="33">
        <v>1</v>
      </c>
      <c r="AD132" s="33">
        <v>1</v>
      </c>
      <c r="AE132" s="33">
        <v>1</v>
      </c>
      <c r="AF132" s="33">
        <v>1</v>
      </c>
      <c r="AG132" s="33">
        <v>1</v>
      </c>
      <c r="AI132" s="33">
        <v>1</v>
      </c>
      <c r="AJ132" s="33">
        <v>1</v>
      </c>
      <c r="AL132" s="33">
        <v>1</v>
      </c>
      <c r="AM132" s="33">
        <v>1</v>
      </c>
      <c r="AO132" s="33">
        <v>1</v>
      </c>
      <c r="AP132" s="33">
        <v>1</v>
      </c>
      <c r="AQ132" s="33">
        <v>1</v>
      </c>
      <c r="AR132" s="33">
        <v>1</v>
      </c>
      <c r="AS132" s="33">
        <v>1</v>
      </c>
      <c r="AU132" s="33">
        <v>1</v>
      </c>
      <c r="AV132" s="33">
        <v>1</v>
      </c>
      <c r="AW132" s="33">
        <v>1</v>
      </c>
      <c r="AX132" s="33">
        <v>1</v>
      </c>
      <c r="AY132" s="33">
        <v>1</v>
      </c>
      <c r="AZ132" s="33">
        <v>1</v>
      </c>
      <c r="BA132" s="33">
        <v>1</v>
      </c>
      <c r="BB132" s="33">
        <v>1</v>
      </c>
      <c r="BD132" s="33">
        <v>1</v>
      </c>
      <c r="BE132" s="33">
        <v>1</v>
      </c>
      <c r="BF132" s="33">
        <v>1</v>
      </c>
      <c r="BG132" s="33">
        <v>1</v>
      </c>
      <c r="BH132" s="33">
        <v>1</v>
      </c>
      <c r="BI132" s="33">
        <v>1</v>
      </c>
      <c r="BJ132" s="33">
        <v>1</v>
      </c>
      <c r="BL132" s="33">
        <v>1</v>
      </c>
      <c r="BN132" s="33">
        <v>1</v>
      </c>
      <c r="BO132" s="33">
        <v>1</v>
      </c>
      <c r="BP132" s="33">
        <v>1</v>
      </c>
      <c r="BQ132" s="33">
        <v>1</v>
      </c>
      <c r="BS132" s="33">
        <v>1</v>
      </c>
      <c r="BT132" s="33">
        <v>1</v>
      </c>
      <c r="BU132" s="33">
        <v>1</v>
      </c>
      <c r="BV132" s="33">
        <v>1</v>
      </c>
      <c r="BW132" s="33">
        <v>1</v>
      </c>
      <c r="BY132" s="33">
        <v>1</v>
      </c>
      <c r="BZ132" s="33">
        <v>1</v>
      </c>
      <c r="CA132" s="33">
        <v>1</v>
      </c>
      <c r="CB132" s="33">
        <v>1</v>
      </c>
      <c r="CC132" s="33">
        <v>1</v>
      </c>
      <c r="CE132" s="33">
        <v>1</v>
      </c>
      <c r="CF132" s="33">
        <v>1</v>
      </c>
    </row>
    <row r="133" spans="1:84" s="33" customFormat="1" x14ac:dyDescent="0.2">
      <c r="A133"/>
      <c r="C133" s="33" t="s">
        <v>132</v>
      </c>
      <c r="E133" s="2" t="s">
        <v>389</v>
      </c>
      <c r="F133" s="33" t="s">
        <v>436</v>
      </c>
      <c r="H133" s="33">
        <v>1</v>
      </c>
      <c r="I133" s="33">
        <v>1</v>
      </c>
      <c r="J133" s="33">
        <v>1</v>
      </c>
      <c r="K133" s="33">
        <v>1</v>
      </c>
      <c r="N133" s="33">
        <v>1</v>
      </c>
      <c r="P133" s="33">
        <v>1</v>
      </c>
      <c r="Q133" s="33">
        <v>1</v>
      </c>
      <c r="R133" s="33">
        <v>1</v>
      </c>
      <c r="S133" s="33">
        <v>1</v>
      </c>
      <c r="T133" s="33">
        <v>1</v>
      </c>
      <c r="U133" s="33">
        <v>1</v>
      </c>
      <c r="X133" s="33">
        <v>1</v>
      </c>
      <c r="Y133" s="33">
        <v>1</v>
      </c>
      <c r="Z133" s="33">
        <v>1</v>
      </c>
      <c r="AB133" s="33">
        <v>1</v>
      </c>
      <c r="AC133" s="33">
        <v>1</v>
      </c>
      <c r="AD133" s="33">
        <v>1</v>
      </c>
      <c r="AE133" s="33">
        <v>1</v>
      </c>
      <c r="AF133" s="33">
        <v>1</v>
      </c>
      <c r="AG133" s="33">
        <v>1</v>
      </c>
      <c r="AI133" s="33">
        <v>1</v>
      </c>
      <c r="AJ133" s="33">
        <v>1</v>
      </c>
      <c r="AL133" s="33">
        <v>1</v>
      </c>
      <c r="AM133" s="33">
        <v>1</v>
      </c>
      <c r="AO133" s="33">
        <v>1</v>
      </c>
      <c r="AP133" s="33">
        <v>1</v>
      </c>
      <c r="AQ133" s="33">
        <v>1</v>
      </c>
      <c r="AR133" s="33">
        <v>1</v>
      </c>
      <c r="AS133" s="33">
        <v>1</v>
      </c>
      <c r="AU133" s="33">
        <v>1</v>
      </c>
      <c r="AV133" s="33">
        <v>1</v>
      </c>
      <c r="AW133" s="33">
        <v>1</v>
      </c>
      <c r="AX133" s="33">
        <v>1</v>
      </c>
      <c r="AY133" s="33">
        <v>1</v>
      </c>
      <c r="AZ133" s="33">
        <v>1</v>
      </c>
      <c r="BA133" s="33">
        <v>1</v>
      </c>
      <c r="BB133" s="33">
        <v>1</v>
      </c>
      <c r="BD133" s="33">
        <v>1</v>
      </c>
      <c r="BE133" s="33">
        <v>1</v>
      </c>
      <c r="BF133" s="33">
        <v>1</v>
      </c>
      <c r="BG133" s="33">
        <v>1</v>
      </c>
      <c r="BH133" s="33">
        <v>1</v>
      </c>
      <c r="BI133" s="33">
        <v>1</v>
      </c>
      <c r="BJ133" s="33">
        <v>1</v>
      </c>
      <c r="BL133" s="33">
        <v>1</v>
      </c>
      <c r="BN133" s="33">
        <v>1</v>
      </c>
      <c r="BO133" s="33">
        <v>1</v>
      </c>
      <c r="BP133" s="33">
        <v>1</v>
      </c>
      <c r="BQ133" s="33">
        <v>1</v>
      </c>
      <c r="BS133" s="33">
        <v>1</v>
      </c>
      <c r="BT133" s="33">
        <v>1</v>
      </c>
      <c r="BU133" s="33">
        <v>1</v>
      </c>
      <c r="BV133" s="33">
        <v>1</v>
      </c>
      <c r="BW133" s="33">
        <v>1</v>
      </c>
      <c r="BY133" s="33">
        <v>1</v>
      </c>
      <c r="BZ133" s="33">
        <v>1</v>
      </c>
      <c r="CA133" s="33">
        <v>1</v>
      </c>
      <c r="CB133" s="33">
        <v>1</v>
      </c>
      <c r="CC133" s="33">
        <v>1</v>
      </c>
      <c r="CE133" s="33">
        <v>1</v>
      </c>
      <c r="CF133" s="33">
        <v>1</v>
      </c>
    </row>
    <row r="134" spans="1:84" s="33" customFormat="1" x14ac:dyDescent="0.2">
      <c r="A134"/>
      <c r="C134" s="33" t="s">
        <v>133</v>
      </c>
      <c r="E134" s="2" t="s">
        <v>389</v>
      </c>
      <c r="F134" s="33" t="s">
        <v>436</v>
      </c>
      <c r="H134" s="33">
        <v>1</v>
      </c>
      <c r="I134" s="33">
        <v>1</v>
      </c>
      <c r="J134" s="33">
        <v>1</v>
      </c>
      <c r="K134" s="33">
        <v>1</v>
      </c>
      <c r="N134" s="33">
        <v>1</v>
      </c>
      <c r="P134" s="33">
        <v>1</v>
      </c>
      <c r="Q134" s="33">
        <v>1</v>
      </c>
      <c r="R134" s="33">
        <v>1</v>
      </c>
      <c r="S134" s="33">
        <v>1</v>
      </c>
      <c r="T134" s="33">
        <v>1</v>
      </c>
      <c r="U134" s="33">
        <v>1</v>
      </c>
      <c r="X134" s="33">
        <v>1</v>
      </c>
      <c r="Y134" s="33">
        <v>1</v>
      </c>
      <c r="Z134" s="33">
        <v>1</v>
      </c>
      <c r="AB134" s="33">
        <v>1</v>
      </c>
      <c r="AC134" s="33">
        <v>1</v>
      </c>
      <c r="AD134" s="33">
        <v>1</v>
      </c>
      <c r="AE134" s="33">
        <v>1</v>
      </c>
      <c r="AF134" s="33">
        <v>1</v>
      </c>
      <c r="AG134" s="33">
        <v>1</v>
      </c>
      <c r="AI134" s="33">
        <v>1</v>
      </c>
      <c r="AJ134" s="33">
        <v>1</v>
      </c>
      <c r="AL134" s="33">
        <v>1</v>
      </c>
      <c r="AM134" s="33">
        <v>1</v>
      </c>
      <c r="AO134" s="33">
        <v>1</v>
      </c>
      <c r="AP134" s="33">
        <v>1</v>
      </c>
      <c r="AQ134" s="33">
        <v>1</v>
      </c>
      <c r="AR134" s="33">
        <v>1</v>
      </c>
      <c r="AS134" s="33">
        <v>1</v>
      </c>
      <c r="AU134" s="33">
        <v>1</v>
      </c>
      <c r="AV134" s="33">
        <v>1</v>
      </c>
      <c r="AW134" s="33">
        <v>1</v>
      </c>
      <c r="AX134" s="33">
        <v>1</v>
      </c>
      <c r="AY134" s="33">
        <v>1</v>
      </c>
      <c r="AZ134" s="33">
        <v>1</v>
      </c>
      <c r="BA134" s="33">
        <v>1</v>
      </c>
      <c r="BB134" s="33">
        <v>1</v>
      </c>
      <c r="BD134" s="33">
        <v>1</v>
      </c>
      <c r="BE134" s="33">
        <v>1</v>
      </c>
      <c r="BF134" s="33">
        <v>1</v>
      </c>
      <c r="BG134" s="33">
        <v>1</v>
      </c>
      <c r="BH134" s="33">
        <v>1</v>
      </c>
      <c r="BI134" s="33">
        <v>1</v>
      </c>
      <c r="BJ134" s="33">
        <v>1</v>
      </c>
      <c r="BL134" s="33">
        <v>1</v>
      </c>
      <c r="BN134" s="33">
        <v>1</v>
      </c>
      <c r="BO134" s="33">
        <v>1</v>
      </c>
      <c r="BP134" s="33">
        <v>1</v>
      </c>
      <c r="BQ134" s="33">
        <v>1</v>
      </c>
      <c r="BS134" s="33">
        <v>1</v>
      </c>
      <c r="BT134" s="33">
        <v>1</v>
      </c>
      <c r="BU134" s="33">
        <v>1</v>
      </c>
      <c r="BV134" s="33">
        <v>1</v>
      </c>
      <c r="BW134" s="33">
        <v>1</v>
      </c>
      <c r="BY134" s="33">
        <v>1</v>
      </c>
      <c r="BZ134" s="33">
        <v>1</v>
      </c>
      <c r="CA134" s="33">
        <v>1</v>
      </c>
      <c r="CB134" s="33">
        <v>1</v>
      </c>
      <c r="CC134" s="33">
        <v>1</v>
      </c>
      <c r="CE134" s="33">
        <v>1</v>
      </c>
      <c r="CF134" s="33">
        <v>1</v>
      </c>
    </row>
    <row r="135" spans="1:84" s="33" customFormat="1" x14ac:dyDescent="0.2">
      <c r="A135"/>
      <c r="C135" s="33" t="s">
        <v>134</v>
      </c>
      <c r="E135" s="2" t="s">
        <v>389</v>
      </c>
      <c r="F135" s="33" t="s">
        <v>436</v>
      </c>
      <c r="H135" s="33">
        <v>1</v>
      </c>
      <c r="I135" s="33">
        <v>1</v>
      </c>
      <c r="J135" s="33">
        <v>1</v>
      </c>
      <c r="K135" s="33">
        <v>1</v>
      </c>
      <c r="N135" s="33">
        <v>1</v>
      </c>
      <c r="P135" s="33">
        <v>1</v>
      </c>
      <c r="Q135" s="33">
        <v>1</v>
      </c>
      <c r="R135" s="33">
        <v>1</v>
      </c>
      <c r="S135" s="33">
        <v>1</v>
      </c>
      <c r="T135" s="33">
        <v>1</v>
      </c>
      <c r="U135" s="33">
        <v>1</v>
      </c>
      <c r="X135" s="33">
        <v>1</v>
      </c>
      <c r="Y135" s="33">
        <v>1</v>
      </c>
      <c r="Z135" s="33">
        <v>1</v>
      </c>
      <c r="AB135" s="33">
        <v>1</v>
      </c>
      <c r="AC135" s="33">
        <v>1</v>
      </c>
      <c r="AD135" s="33">
        <v>1</v>
      </c>
      <c r="AE135" s="33">
        <v>1</v>
      </c>
      <c r="AF135" s="33">
        <v>1</v>
      </c>
      <c r="AG135" s="33">
        <v>1</v>
      </c>
      <c r="AI135" s="33">
        <v>1</v>
      </c>
      <c r="AJ135" s="33">
        <v>1</v>
      </c>
      <c r="AL135" s="33">
        <v>1</v>
      </c>
      <c r="AM135" s="33">
        <v>1</v>
      </c>
      <c r="AO135" s="33">
        <v>1</v>
      </c>
      <c r="AP135" s="33">
        <v>1</v>
      </c>
      <c r="AQ135" s="33">
        <v>1</v>
      </c>
      <c r="AR135" s="33">
        <v>1</v>
      </c>
      <c r="AS135" s="33">
        <v>1</v>
      </c>
      <c r="AU135" s="33">
        <v>1</v>
      </c>
      <c r="AV135" s="33">
        <v>1</v>
      </c>
      <c r="AW135" s="33">
        <v>1</v>
      </c>
      <c r="AX135" s="33">
        <v>1</v>
      </c>
      <c r="AY135" s="33">
        <v>1</v>
      </c>
      <c r="AZ135" s="33">
        <v>1</v>
      </c>
      <c r="BA135" s="33">
        <v>1</v>
      </c>
      <c r="BB135" s="33">
        <v>1</v>
      </c>
      <c r="BD135" s="33">
        <v>1</v>
      </c>
      <c r="BE135" s="33">
        <v>1</v>
      </c>
      <c r="BF135" s="33">
        <v>1</v>
      </c>
      <c r="BG135" s="33">
        <v>1</v>
      </c>
      <c r="BH135" s="33">
        <v>1</v>
      </c>
      <c r="BI135" s="33">
        <v>1</v>
      </c>
      <c r="BJ135" s="33">
        <v>1</v>
      </c>
      <c r="BL135" s="33">
        <v>1</v>
      </c>
      <c r="BN135" s="33">
        <v>1</v>
      </c>
      <c r="BO135" s="33">
        <v>1</v>
      </c>
      <c r="BP135" s="33">
        <v>1</v>
      </c>
      <c r="BQ135" s="33">
        <v>1</v>
      </c>
      <c r="BS135" s="33">
        <v>1</v>
      </c>
      <c r="BT135" s="33">
        <v>1</v>
      </c>
      <c r="BU135" s="33">
        <v>1</v>
      </c>
      <c r="BV135" s="33">
        <v>1</v>
      </c>
      <c r="BW135" s="33">
        <v>1</v>
      </c>
      <c r="BY135" s="33">
        <v>1</v>
      </c>
      <c r="BZ135" s="33">
        <v>1</v>
      </c>
      <c r="CA135" s="33">
        <v>1</v>
      </c>
      <c r="CB135" s="33">
        <v>1</v>
      </c>
      <c r="CC135" s="33">
        <v>1</v>
      </c>
      <c r="CE135" s="33">
        <v>1</v>
      </c>
      <c r="CF135" s="33">
        <v>1</v>
      </c>
    </row>
    <row r="136" spans="1:84" s="33" customFormat="1" x14ac:dyDescent="0.2">
      <c r="A136"/>
      <c r="C136" s="33" t="s">
        <v>135</v>
      </c>
      <c r="E136" s="2" t="s">
        <v>389</v>
      </c>
      <c r="F136" s="33" t="s">
        <v>436</v>
      </c>
      <c r="H136" s="33">
        <v>1</v>
      </c>
      <c r="I136" s="33">
        <v>1</v>
      </c>
      <c r="J136" s="33">
        <v>1</v>
      </c>
      <c r="K136" s="33">
        <v>1</v>
      </c>
      <c r="N136" s="33">
        <v>1</v>
      </c>
      <c r="P136" s="33">
        <v>1</v>
      </c>
      <c r="Q136" s="33">
        <v>1</v>
      </c>
      <c r="R136" s="33">
        <v>1</v>
      </c>
      <c r="S136" s="33">
        <v>1</v>
      </c>
      <c r="T136" s="33">
        <v>1</v>
      </c>
      <c r="U136" s="33">
        <v>1</v>
      </c>
      <c r="X136" s="33">
        <v>1</v>
      </c>
      <c r="Y136" s="33">
        <v>1</v>
      </c>
      <c r="Z136" s="33">
        <v>1</v>
      </c>
      <c r="AB136" s="33">
        <v>1</v>
      </c>
      <c r="AC136" s="33">
        <v>1</v>
      </c>
      <c r="AD136" s="33">
        <v>1</v>
      </c>
      <c r="AE136" s="33">
        <v>1</v>
      </c>
      <c r="AF136" s="33">
        <v>1</v>
      </c>
      <c r="AG136" s="33">
        <v>1</v>
      </c>
      <c r="AI136" s="33">
        <v>1</v>
      </c>
      <c r="AJ136" s="33">
        <v>1</v>
      </c>
      <c r="AL136" s="33">
        <v>1</v>
      </c>
      <c r="AM136" s="33">
        <v>1</v>
      </c>
      <c r="AO136" s="33">
        <v>1</v>
      </c>
      <c r="AP136" s="33">
        <v>1</v>
      </c>
      <c r="AQ136" s="33">
        <v>1</v>
      </c>
      <c r="AR136" s="33">
        <v>1</v>
      </c>
      <c r="AS136" s="33">
        <v>1</v>
      </c>
      <c r="AU136" s="33">
        <v>1</v>
      </c>
      <c r="AV136" s="33">
        <v>1</v>
      </c>
      <c r="AW136" s="33">
        <v>1</v>
      </c>
      <c r="AX136" s="33">
        <v>1</v>
      </c>
      <c r="AY136" s="33">
        <v>1</v>
      </c>
      <c r="AZ136" s="33">
        <v>1</v>
      </c>
      <c r="BA136" s="33">
        <v>1</v>
      </c>
      <c r="BB136" s="33">
        <v>1</v>
      </c>
      <c r="BD136" s="33">
        <v>1</v>
      </c>
      <c r="BE136" s="33">
        <v>1</v>
      </c>
      <c r="BF136" s="33">
        <v>1</v>
      </c>
      <c r="BG136" s="33">
        <v>1</v>
      </c>
      <c r="BH136" s="33">
        <v>1</v>
      </c>
      <c r="BI136" s="33">
        <v>1</v>
      </c>
      <c r="BJ136" s="33">
        <v>1</v>
      </c>
      <c r="BL136" s="33">
        <v>1</v>
      </c>
      <c r="BN136" s="33">
        <v>1</v>
      </c>
      <c r="BO136" s="33">
        <v>1</v>
      </c>
      <c r="BP136" s="33">
        <v>1</v>
      </c>
      <c r="BQ136" s="33">
        <v>1</v>
      </c>
      <c r="BS136" s="33">
        <v>1</v>
      </c>
      <c r="BT136" s="33">
        <v>1</v>
      </c>
      <c r="BU136" s="33">
        <v>1</v>
      </c>
      <c r="BV136" s="33">
        <v>1</v>
      </c>
      <c r="BW136" s="33">
        <v>1</v>
      </c>
      <c r="BY136" s="33">
        <v>1</v>
      </c>
      <c r="BZ136" s="33">
        <v>1</v>
      </c>
      <c r="CA136" s="33">
        <v>1</v>
      </c>
      <c r="CB136" s="33">
        <v>1</v>
      </c>
      <c r="CC136" s="33">
        <v>1</v>
      </c>
      <c r="CE136" s="33">
        <v>1</v>
      </c>
      <c r="CF136" s="33">
        <v>1</v>
      </c>
    </row>
    <row r="137" spans="1:84" s="33" customFormat="1" x14ac:dyDescent="0.2">
      <c r="A137"/>
      <c r="C137" s="33" t="s">
        <v>136</v>
      </c>
      <c r="E137" s="2" t="s">
        <v>389</v>
      </c>
      <c r="F137" s="33" t="s">
        <v>436</v>
      </c>
      <c r="H137" s="33">
        <v>1</v>
      </c>
      <c r="I137" s="33">
        <v>1</v>
      </c>
      <c r="J137" s="33">
        <v>1</v>
      </c>
      <c r="K137" s="33">
        <v>1</v>
      </c>
      <c r="N137" s="33">
        <v>1</v>
      </c>
      <c r="P137" s="33">
        <v>1</v>
      </c>
      <c r="Q137" s="33">
        <v>1</v>
      </c>
      <c r="R137" s="33">
        <v>1</v>
      </c>
      <c r="S137" s="33">
        <v>1</v>
      </c>
      <c r="T137" s="33">
        <v>1</v>
      </c>
      <c r="U137" s="33">
        <v>1</v>
      </c>
      <c r="X137" s="33">
        <v>1</v>
      </c>
      <c r="Y137" s="33">
        <v>1</v>
      </c>
      <c r="Z137" s="33">
        <v>1</v>
      </c>
      <c r="AB137" s="33">
        <v>1</v>
      </c>
      <c r="AC137" s="33">
        <v>1</v>
      </c>
      <c r="AD137" s="33">
        <v>1</v>
      </c>
      <c r="AE137" s="33">
        <v>1</v>
      </c>
      <c r="AF137" s="33">
        <v>1</v>
      </c>
      <c r="AG137" s="33">
        <v>1</v>
      </c>
      <c r="AI137" s="33">
        <v>1</v>
      </c>
      <c r="AJ137" s="33">
        <v>1</v>
      </c>
      <c r="AL137" s="33">
        <v>1</v>
      </c>
      <c r="AM137" s="33">
        <v>1</v>
      </c>
      <c r="AO137" s="33">
        <v>1</v>
      </c>
      <c r="AP137" s="33">
        <v>1</v>
      </c>
      <c r="AQ137" s="33">
        <v>1</v>
      </c>
      <c r="AR137" s="33">
        <v>1</v>
      </c>
      <c r="AS137" s="33">
        <v>1</v>
      </c>
      <c r="AU137" s="33">
        <v>1</v>
      </c>
      <c r="AV137" s="33">
        <v>1</v>
      </c>
      <c r="AW137" s="33">
        <v>1</v>
      </c>
      <c r="AX137" s="33">
        <v>1</v>
      </c>
      <c r="AY137" s="33">
        <v>1</v>
      </c>
      <c r="AZ137" s="33">
        <v>1</v>
      </c>
      <c r="BA137" s="33">
        <v>1</v>
      </c>
      <c r="BB137" s="33">
        <v>1</v>
      </c>
      <c r="BD137" s="33">
        <v>1</v>
      </c>
      <c r="BE137" s="33">
        <v>1</v>
      </c>
      <c r="BF137" s="33">
        <v>1</v>
      </c>
      <c r="BG137" s="33">
        <v>1</v>
      </c>
      <c r="BH137" s="33">
        <v>1</v>
      </c>
      <c r="BI137" s="33">
        <v>1</v>
      </c>
      <c r="BJ137" s="33">
        <v>1</v>
      </c>
      <c r="BL137" s="33">
        <v>1</v>
      </c>
      <c r="BN137" s="33">
        <v>1</v>
      </c>
      <c r="BO137" s="33">
        <v>1</v>
      </c>
      <c r="BP137" s="33">
        <v>1</v>
      </c>
      <c r="BQ137" s="33">
        <v>1</v>
      </c>
      <c r="BS137" s="33">
        <v>1</v>
      </c>
      <c r="BT137" s="33">
        <v>1</v>
      </c>
      <c r="BU137" s="33">
        <v>1</v>
      </c>
      <c r="BV137" s="33">
        <v>1</v>
      </c>
      <c r="BW137" s="33">
        <v>1</v>
      </c>
      <c r="BY137" s="33">
        <v>1</v>
      </c>
      <c r="BZ137" s="33">
        <v>1</v>
      </c>
      <c r="CA137" s="33">
        <v>1</v>
      </c>
      <c r="CB137" s="33">
        <v>1</v>
      </c>
      <c r="CC137" s="33">
        <v>1</v>
      </c>
      <c r="CE137" s="33">
        <v>1</v>
      </c>
      <c r="CF137" s="33">
        <v>1</v>
      </c>
    </row>
    <row r="138" spans="1:84" s="6" customFormat="1" x14ac:dyDescent="0.2">
      <c r="A138"/>
      <c r="C138" s="6" t="s">
        <v>137</v>
      </c>
      <c r="E138" s="2" t="s">
        <v>389</v>
      </c>
      <c r="F138" s="33" t="s">
        <v>436</v>
      </c>
      <c r="G138" s="33"/>
      <c r="H138" s="22">
        <v>2722.7979999999998</v>
      </c>
      <c r="I138" s="22">
        <v>2722.7979999999998</v>
      </c>
      <c r="J138" s="22">
        <v>2722.7979999999998</v>
      </c>
      <c r="K138" s="6">
        <v>2722.7979999999998</v>
      </c>
      <c r="N138" s="6">
        <v>2722.7979999999998</v>
      </c>
      <c r="P138" s="6">
        <v>2722.7979999999998</v>
      </c>
      <c r="Q138" s="6">
        <v>2722.7979999999998</v>
      </c>
      <c r="R138" s="6">
        <v>2722.7979999999998</v>
      </c>
      <c r="S138" s="6">
        <v>2722.7979999999998</v>
      </c>
      <c r="T138" s="6">
        <v>2722.7979999999998</v>
      </c>
      <c r="U138" s="6">
        <v>2722.7979999999998</v>
      </c>
      <c r="X138" s="6">
        <v>2722.7979999999998</v>
      </c>
      <c r="Y138" s="6">
        <v>2722.7979999999998</v>
      </c>
      <c r="Z138" s="6">
        <v>2722.7979999999998</v>
      </c>
      <c r="AB138" s="6">
        <v>2722.7979999999998</v>
      </c>
      <c r="AC138" s="6">
        <v>2722.7979999999998</v>
      </c>
      <c r="AD138" s="6">
        <v>2722.7979999999998</v>
      </c>
      <c r="AE138" s="6">
        <v>2722.7979999999998</v>
      </c>
      <c r="AF138" s="6">
        <v>2722.7979999999998</v>
      </c>
      <c r="AG138" s="6">
        <v>2722.7979999999998</v>
      </c>
      <c r="AI138" s="6">
        <v>2722.7979999999998</v>
      </c>
      <c r="AJ138" s="6">
        <v>2722.7979999999998</v>
      </c>
      <c r="AL138" s="6">
        <v>2722.7979999999998</v>
      </c>
      <c r="AM138" s="6">
        <v>2722.7979999999998</v>
      </c>
      <c r="AO138" s="6">
        <v>2722.7979999999998</v>
      </c>
      <c r="AP138" s="6">
        <v>2722.7979999999998</v>
      </c>
      <c r="AQ138" s="6">
        <v>2722.7979999999998</v>
      </c>
      <c r="AR138" s="6">
        <v>2722.7979999999998</v>
      </c>
      <c r="AS138" s="6">
        <v>2722.7979999999998</v>
      </c>
      <c r="AU138" s="6">
        <v>2722.7979999999998</v>
      </c>
      <c r="AV138" s="6">
        <v>2722.7979999999998</v>
      </c>
      <c r="AW138" s="6">
        <v>2722.7979999999998</v>
      </c>
      <c r="AX138" s="6">
        <v>2722.7979999999998</v>
      </c>
      <c r="AY138" s="6">
        <v>2722.7979999999998</v>
      </c>
      <c r="AZ138" s="6">
        <v>2722.7979999999998</v>
      </c>
      <c r="BA138" s="6">
        <v>2722.7979999999998</v>
      </c>
      <c r="BB138" s="6">
        <v>2722.7979999999998</v>
      </c>
      <c r="BD138" s="6">
        <v>2722.7979999999998</v>
      </c>
      <c r="BE138" s="6">
        <v>2722.7979999999998</v>
      </c>
      <c r="BF138" s="6">
        <v>2722.7979999999998</v>
      </c>
      <c r="BG138" s="6">
        <v>2722.7979999999998</v>
      </c>
      <c r="BH138" s="6">
        <v>2722.7979999999998</v>
      </c>
      <c r="BI138" s="6">
        <v>2722.7979999999998</v>
      </c>
      <c r="BJ138" s="6">
        <v>2722.7979999999998</v>
      </c>
      <c r="BL138" s="6">
        <v>2722.7979999999998</v>
      </c>
      <c r="BN138" s="6">
        <v>2722.7979999999998</v>
      </c>
      <c r="BO138" s="6">
        <v>2722.7979999999998</v>
      </c>
      <c r="BP138" s="6">
        <v>2722.7979999999998</v>
      </c>
      <c r="BQ138" s="6">
        <v>2722.7979999999998</v>
      </c>
      <c r="BS138" s="6">
        <v>2722.7979999999998</v>
      </c>
      <c r="BT138" s="6">
        <v>2722.7979999999998</v>
      </c>
      <c r="BU138" s="6">
        <v>2722.7979999999998</v>
      </c>
      <c r="BV138" s="6">
        <v>2722.7979999999998</v>
      </c>
      <c r="BW138" s="6">
        <v>2722.7979999999998</v>
      </c>
      <c r="BY138" s="6">
        <v>2722.7979999999998</v>
      </c>
      <c r="BZ138" s="6">
        <v>2722.7979999999998</v>
      </c>
      <c r="CA138" s="6">
        <v>2722.7979999999998</v>
      </c>
      <c r="CB138" s="6">
        <v>2722.7979999999998</v>
      </c>
      <c r="CC138" s="6">
        <v>2722.7979999999998</v>
      </c>
      <c r="CE138" s="6">
        <v>2722.7979999999998</v>
      </c>
      <c r="CF138" s="6">
        <v>2722.7979999999998</v>
      </c>
    </row>
    <row r="139" spans="1:84" s="35" customFormat="1" x14ac:dyDescent="0.2">
      <c r="A139"/>
      <c r="C139" s="35" t="s">
        <v>138</v>
      </c>
      <c r="E139" s="2" t="s">
        <v>389</v>
      </c>
      <c r="F139" s="33" t="s">
        <v>436</v>
      </c>
      <c r="G139" s="33"/>
      <c r="H139" s="19">
        <v>0.12859999999999999</v>
      </c>
      <c r="I139" s="19">
        <v>0.12859999999999999</v>
      </c>
      <c r="J139" s="241">
        <v>0.12859999999999999</v>
      </c>
      <c r="K139" s="35">
        <v>0.12859999999999999</v>
      </c>
      <c r="N139" s="35">
        <v>0.12859999999999999</v>
      </c>
      <c r="P139" s="35">
        <v>0.12859999999999999</v>
      </c>
      <c r="Q139" s="35">
        <v>0.12859999999999999</v>
      </c>
      <c r="R139" s="35">
        <v>0.12859999999999999</v>
      </c>
      <c r="S139" s="35">
        <v>0.12859999999999999</v>
      </c>
      <c r="T139" s="35">
        <v>0.12859999999999999</v>
      </c>
      <c r="U139" s="35">
        <v>0.12859999999999999</v>
      </c>
      <c r="X139" s="35">
        <v>0.12859999999999999</v>
      </c>
      <c r="Y139" s="35">
        <v>0.12859999999999999</v>
      </c>
      <c r="Z139" s="35">
        <v>0.12859999999999999</v>
      </c>
      <c r="AB139" s="35">
        <v>0.12859999999999999</v>
      </c>
      <c r="AC139" s="35">
        <v>0.12859999999999999</v>
      </c>
      <c r="AD139" s="35">
        <v>0.12859999999999999</v>
      </c>
      <c r="AE139" s="35">
        <v>0.12859999999999999</v>
      </c>
      <c r="AF139" s="35">
        <v>0.12859999999999999</v>
      </c>
      <c r="AG139" s="35">
        <v>0.12859999999999999</v>
      </c>
      <c r="AI139" s="35">
        <v>0.12859999999999999</v>
      </c>
      <c r="AJ139" s="35">
        <v>0.12859999999999999</v>
      </c>
      <c r="AL139" s="35">
        <v>0.12859999999999999</v>
      </c>
      <c r="AM139" s="35">
        <v>0.12859999999999999</v>
      </c>
      <c r="AO139" s="35">
        <v>0.12859999999999999</v>
      </c>
      <c r="AP139" s="35">
        <v>0.12859999999999999</v>
      </c>
      <c r="AQ139" s="35">
        <v>0.12859999999999999</v>
      </c>
      <c r="AR139" s="35">
        <v>0.12859999999999999</v>
      </c>
      <c r="AS139" s="35">
        <v>0.12859999999999999</v>
      </c>
      <c r="AU139" s="35">
        <v>0.12859999999999999</v>
      </c>
      <c r="AV139" s="35">
        <v>0.12859999999999999</v>
      </c>
      <c r="AW139" s="35">
        <v>0.12859999999999999</v>
      </c>
      <c r="AX139" s="35">
        <v>0.12859999999999999</v>
      </c>
      <c r="AY139" s="35">
        <v>0.12859999999999999</v>
      </c>
      <c r="AZ139" s="35">
        <v>0.12859999999999999</v>
      </c>
      <c r="BA139" s="35">
        <v>0.12859999999999999</v>
      </c>
      <c r="BB139" s="35">
        <v>0.12859999999999999</v>
      </c>
      <c r="BD139" s="35">
        <v>0.12859999999999999</v>
      </c>
      <c r="BE139" s="35">
        <v>0.12859999999999999</v>
      </c>
      <c r="BF139" s="35">
        <v>0.12859999999999999</v>
      </c>
      <c r="BG139" s="35">
        <v>0.12859999999999999</v>
      </c>
      <c r="BH139" s="35">
        <v>0.12859999999999999</v>
      </c>
      <c r="BI139" s="35">
        <v>0.12859999999999999</v>
      </c>
      <c r="BJ139" s="35">
        <v>0.12859999999999999</v>
      </c>
      <c r="BL139" s="35">
        <v>0.12859999999999999</v>
      </c>
      <c r="BN139" s="35">
        <v>0.12859999999999999</v>
      </c>
      <c r="BO139" s="35">
        <v>0.12859999999999999</v>
      </c>
      <c r="BP139" s="35">
        <v>0.12859999999999999</v>
      </c>
      <c r="BQ139" s="35">
        <v>0.12859999999999999</v>
      </c>
      <c r="BS139" s="35">
        <v>0.12859999999999999</v>
      </c>
      <c r="BT139" s="35">
        <v>0.12859999999999999</v>
      </c>
      <c r="BU139" s="35">
        <v>0.12859999999999999</v>
      </c>
      <c r="BV139" s="35">
        <v>0.12859999999999999</v>
      </c>
      <c r="BW139" s="35">
        <v>0.12859999999999999</v>
      </c>
      <c r="BY139" s="35">
        <v>0.12859999999999999</v>
      </c>
      <c r="BZ139" s="35">
        <v>0.12859999999999999</v>
      </c>
      <c r="CA139" s="35">
        <v>0.12859999999999999</v>
      </c>
      <c r="CB139" s="35">
        <v>0.12859999999999999</v>
      </c>
      <c r="CC139" s="35">
        <v>0.12859999999999999</v>
      </c>
      <c r="CE139" s="35">
        <v>0.12859999999999999</v>
      </c>
      <c r="CF139" s="35">
        <v>0.12859999999999999</v>
      </c>
    </row>
    <row r="140" spans="1:84" s="33" customFormat="1" x14ac:dyDescent="0.2">
      <c r="A140"/>
      <c r="C140" s="33" t="s">
        <v>139</v>
      </c>
      <c r="E140" s="2" t="s">
        <v>389</v>
      </c>
      <c r="F140" s="33" t="s">
        <v>436</v>
      </c>
      <c r="H140" s="33">
        <v>1</v>
      </c>
      <c r="I140" s="33">
        <v>1</v>
      </c>
      <c r="J140" s="33">
        <v>1</v>
      </c>
      <c r="K140" s="33">
        <v>1</v>
      </c>
      <c r="N140" s="33">
        <v>1</v>
      </c>
      <c r="P140" s="33">
        <v>1</v>
      </c>
      <c r="Q140" s="33">
        <v>1</v>
      </c>
      <c r="R140" s="33">
        <v>1</v>
      </c>
      <c r="S140" s="33">
        <v>1</v>
      </c>
      <c r="T140" s="33">
        <v>1</v>
      </c>
      <c r="U140" s="33">
        <v>1</v>
      </c>
      <c r="X140" s="33">
        <v>1</v>
      </c>
      <c r="Y140" s="33">
        <v>1</v>
      </c>
      <c r="Z140" s="33">
        <v>1</v>
      </c>
      <c r="AB140" s="33">
        <v>1</v>
      </c>
      <c r="AC140" s="33">
        <v>1</v>
      </c>
      <c r="AD140" s="33">
        <v>1</v>
      </c>
      <c r="AE140" s="33">
        <v>1</v>
      </c>
      <c r="AF140" s="33">
        <v>1</v>
      </c>
      <c r="AG140" s="33">
        <v>1</v>
      </c>
      <c r="AI140" s="33">
        <v>1</v>
      </c>
      <c r="AJ140" s="33">
        <v>1</v>
      </c>
      <c r="AL140" s="33">
        <v>1</v>
      </c>
      <c r="AM140" s="33">
        <v>1</v>
      </c>
      <c r="AO140" s="33">
        <v>1</v>
      </c>
      <c r="AP140" s="33">
        <v>1</v>
      </c>
      <c r="AQ140" s="33">
        <v>1</v>
      </c>
      <c r="AR140" s="33">
        <v>1</v>
      </c>
      <c r="AS140" s="33">
        <v>1</v>
      </c>
      <c r="AU140" s="33">
        <v>1</v>
      </c>
      <c r="AV140" s="33">
        <v>1</v>
      </c>
      <c r="AW140" s="33">
        <v>1</v>
      </c>
      <c r="AX140" s="33">
        <v>1</v>
      </c>
      <c r="AY140" s="33">
        <v>1</v>
      </c>
      <c r="AZ140" s="33">
        <v>1</v>
      </c>
      <c r="BA140" s="33">
        <v>1</v>
      </c>
      <c r="BB140" s="33">
        <v>1</v>
      </c>
      <c r="BD140" s="33">
        <v>1</v>
      </c>
      <c r="BE140" s="33">
        <v>1</v>
      </c>
      <c r="BF140" s="33">
        <v>1</v>
      </c>
      <c r="BG140" s="33">
        <v>1</v>
      </c>
      <c r="BH140" s="33">
        <v>1</v>
      </c>
      <c r="BI140" s="33">
        <v>1</v>
      </c>
      <c r="BJ140" s="33">
        <v>1</v>
      </c>
      <c r="BL140" s="33">
        <v>1</v>
      </c>
      <c r="BN140" s="33">
        <v>1</v>
      </c>
      <c r="BO140" s="33">
        <v>1</v>
      </c>
      <c r="BP140" s="33">
        <v>1</v>
      </c>
      <c r="BQ140" s="33">
        <v>1</v>
      </c>
      <c r="BS140" s="33">
        <v>1</v>
      </c>
      <c r="BT140" s="33">
        <v>1</v>
      </c>
      <c r="BU140" s="33">
        <v>1</v>
      </c>
      <c r="BV140" s="33">
        <v>1</v>
      </c>
      <c r="BW140" s="33">
        <v>1</v>
      </c>
      <c r="BY140" s="33">
        <v>1</v>
      </c>
      <c r="BZ140" s="33">
        <v>1</v>
      </c>
      <c r="CA140" s="33">
        <v>1</v>
      </c>
      <c r="CB140" s="33">
        <v>1</v>
      </c>
      <c r="CC140" s="33">
        <v>1</v>
      </c>
      <c r="CE140" s="33">
        <v>1</v>
      </c>
      <c r="CF140" s="33">
        <v>1</v>
      </c>
    </row>
    <row r="143" spans="1:84" x14ac:dyDescent="0.2">
      <c r="B143" s="216" t="s">
        <v>441</v>
      </c>
    </row>
    <row r="145" spans="3:87" x14ac:dyDescent="0.2">
      <c r="C145" t="str">
        <f t="shared" ref="C145:C162" si="103">C102</f>
        <v>Constant</v>
      </c>
      <c r="E145" s="2" t="s">
        <v>389</v>
      </c>
      <c r="F145" t="s">
        <v>433</v>
      </c>
      <c r="H145" s="31">
        <v>1</v>
      </c>
      <c r="I145" s="31">
        <v>1</v>
      </c>
      <c r="J145" s="31">
        <v>1</v>
      </c>
      <c r="K145" s="31">
        <v>1</v>
      </c>
      <c r="L145" s="31"/>
      <c r="M145" s="31"/>
      <c r="N145" s="31">
        <v>1</v>
      </c>
      <c r="O145" s="31"/>
      <c r="P145" s="31">
        <v>1</v>
      </c>
      <c r="Q145" s="31">
        <v>1</v>
      </c>
      <c r="R145" s="31">
        <v>1</v>
      </c>
      <c r="S145" s="31">
        <v>1</v>
      </c>
      <c r="T145" s="31">
        <v>1</v>
      </c>
      <c r="U145" s="31">
        <v>1</v>
      </c>
      <c r="V145" s="31"/>
      <c r="W145" s="31"/>
      <c r="X145" s="31">
        <v>1</v>
      </c>
      <c r="Y145" s="31">
        <v>1</v>
      </c>
      <c r="Z145" s="31">
        <v>1</v>
      </c>
      <c r="AA145" s="31"/>
      <c r="AB145" s="31">
        <v>1</v>
      </c>
      <c r="AC145" s="31">
        <v>1</v>
      </c>
      <c r="AD145" s="31">
        <v>1</v>
      </c>
      <c r="AE145" s="31">
        <v>1</v>
      </c>
      <c r="AF145" s="31">
        <v>1</v>
      </c>
      <c r="AG145" s="31"/>
      <c r="AH145" s="31"/>
      <c r="AI145" s="31">
        <v>1</v>
      </c>
      <c r="AJ145" s="31">
        <v>1</v>
      </c>
      <c r="AK145" s="31"/>
      <c r="AL145" s="31">
        <v>1</v>
      </c>
      <c r="AM145" s="31">
        <v>1</v>
      </c>
      <c r="AN145" s="31"/>
      <c r="AO145" s="31">
        <v>1</v>
      </c>
      <c r="AP145" s="31">
        <v>1</v>
      </c>
      <c r="AQ145" s="31">
        <v>1</v>
      </c>
      <c r="AR145" s="31"/>
      <c r="AS145" s="31">
        <v>1</v>
      </c>
      <c r="AT145" s="31"/>
      <c r="AU145" s="31">
        <v>1</v>
      </c>
      <c r="AV145" s="31">
        <v>1</v>
      </c>
      <c r="AW145" s="31">
        <v>1</v>
      </c>
      <c r="AX145" s="31"/>
      <c r="AY145" s="31">
        <v>1</v>
      </c>
      <c r="AZ145" s="31">
        <v>1</v>
      </c>
      <c r="BA145" s="31">
        <v>1</v>
      </c>
      <c r="BB145" s="31">
        <v>1</v>
      </c>
      <c r="BC145" s="31"/>
      <c r="BD145" s="31">
        <v>1</v>
      </c>
      <c r="BE145" s="31">
        <v>1</v>
      </c>
      <c r="BF145" s="31">
        <v>1</v>
      </c>
      <c r="BG145" s="31">
        <v>1</v>
      </c>
      <c r="BH145" s="31"/>
      <c r="BI145" s="31">
        <v>1</v>
      </c>
      <c r="BJ145" s="31">
        <v>1</v>
      </c>
      <c r="BK145" s="31"/>
      <c r="BL145" s="31"/>
      <c r="BM145" s="31"/>
      <c r="BN145" s="31">
        <v>1</v>
      </c>
      <c r="BO145" s="31">
        <v>1</v>
      </c>
      <c r="BP145" s="31">
        <v>1</v>
      </c>
      <c r="BQ145" s="31">
        <v>1</v>
      </c>
      <c r="BR145" s="31"/>
      <c r="BS145" s="31">
        <v>1</v>
      </c>
      <c r="BT145" s="31">
        <v>1</v>
      </c>
      <c r="BU145" s="31">
        <v>1</v>
      </c>
      <c r="BV145" s="31">
        <v>1</v>
      </c>
      <c r="BW145" s="31">
        <v>1</v>
      </c>
      <c r="BX145" s="31"/>
      <c r="BY145" s="31">
        <v>1</v>
      </c>
      <c r="BZ145" s="31">
        <v>1</v>
      </c>
      <c r="CA145" s="31"/>
      <c r="CB145" s="31">
        <v>1</v>
      </c>
      <c r="CC145" s="31"/>
      <c r="CD145" s="31"/>
      <c r="CE145" s="31">
        <v>1</v>
      </c>
      <c r="CF145" s="31">
        <v>1</v>
      </c>
    </row>
    <row r="146" spans="3:87" x14ac:dyDescent="0.2">
      <c r="C146" t="str">
        <f t="shared" si="103"/>
        <v>Capital Price / OM&amp;A Price</v>
      </c>
      <c r="E146" s="2" t="s">
        <v>389</v>
      </c>
      <c r="F146" t="s">
        <v>29</v>
      </c>
      <c r="H146" s="31">
        <f>LN(H92/H124)</f>
        <v>-0.27860566517288737</v>
      </c>
      <c r="I146" s="31">
        <f t="shared" ref="I146:BT146" si="104">LN(I92/I124)</f>
        <v>-4.6809245710585881E-2</v>
      </c>
      <c r="J146" s="31">
        <f t="shared" si="104"/>
        <v>-0.10662785721160657</v>
      </c>
      <c r="K146" s="31">
        <f t="shared" si="104"/>
        <v>-0.18607902535105175</v>
      </c>
      <c r="L146" s="31"/>
      <c r="M146" s="31"/>
      <c r="N146" s="31">
        <f t="shared" si="104"/>
        <v>-0.23846537992458341</v>
      </c>
      <c r="O146" s="31"/>
      <c r="P146" s="31">
        <f t="shared" si="104"/>
        <v>-0.10812030304492842</v>
      </c>
      <c r="Q146" s="31">
        <f t="shared" si="104"/>
        <v>-0.1710653985305553</v>
      </c>
      <c r="R146" s="31">
        <f t="shared" si="104"/>
        <v>-0.11966441263663993</v>
      </c>
      <c r="S146" s="31">
        <f t="shared" si="104"/>
        <v>-7.2199809819999752E-2</v>
      </c>
      <c r="T146" s="31">
        <f t="shared" si="104"/>
        <v>-0.27089216138360495</v>
      </c>
      <c r="U146" s="31">
        <f t="shared" si="104"/>
        <v>-0.30187400455893615</v>
      </c>
      <c r="V146" s="31"/>
      <c r="W146" s="31"/>
      <c r="X146" s="31">
        <f t="shared" si="104"/>
        <v>-0.14046868787682512</v>
      </c>
      <c r="Y146" s="31">
        <f t="shared" si="104"/>
        <v>-0.30187400455893615</v>
      </c>
      <c r="Z146" s="31">
        <f t="shared" si="104"/>
        <v>-0.14648825179982586</v>
      </c>
      <c r="AA146" s="31"/>
      <c r="AB146" s="31">
        <f t="shared" si="104"/>
        <v>-0.30187400455893615</v>
      </c>
      <c r="AC146" s="31">
        <f t="shared" si="104"/>
        <v>-0.12312560898949541</v>
      </c>
      <c r="AD146" s="31">
        <f t="shared" si="104"/>
        <v>-0.10662785721160657</v>
      </c>
      <c r="AE146" s="31">
        <f t="shared" si="104"/>
        <v>-0.11966441263663993</v>
      </c>
      <c r="AF146" s="31">
        <f t="shared" si="104"/>
        <v>-0.23846537992458341</v>
      </c>
      <c r="AG146" s="31"/>
      <c r="AH146" s="31"/>
      <c r="AI146" s="31">
        <f t="shared" si="104"/>
        <v>-0.25873691434129326</v>
      </c>
      <c r="AJ146" s="31">
        <f t="shared" si="104"/>
        <v>-0.11966441263663993</v>
      </c>
      <c r="AK146" s="31"/>
      <c r="AL146" s="31">
        <f t="shared" si="104"/>
        <v>-2.7207795183724143E-2</v>
      </c>
      <c r="AM146" s="31">
        <f t="shared" si="104"/>
        <v>-2.7207795183724143E-2</v>
      </c>
      <c r="AN146" s="31"/>
      <c r="AO146" s="31">
        <f t="shared" si="104"/>
        <v>-0.22354633258848983</v>
      </c>
      <c r="AP146" s="31">
        <f t="shared" si="104"/>
        <v>-0.27089216138360495</v>
      </c>
      <c r="AQ146" s="31">
        <f t="shared" si="104"/>
        <v>-0.21483205936941471</v>
      </c>
      <c r="AR146" s="31"/>
      <c r="AS146" s="31">
        <f t="shared" si="104"/>
        <v>-7.1467530530642809E-2</v>
      </c>
      <c r="AT146" s="31"/>
      <c r="AU146" s="31">
        <f t="shared" si="104"/>
        <v>-0.12666167153667149</v>
      </c>
      <c r="AV146" s="31">
        <f t="shared" si="104"/>
        <v>-0.13562498907573281</v>
      </c>
      <c r="AW146" s="31">
        <f t="shared" si="104"/>
        <v>-0.14648825179982586</v>
      </c>
      <c r="AX146" s="31"/>
      <c r="AY146" s="31">
        <f t="shared" si="104"/>
        <v>-0.23846537992458341</v>
      </c>
      <c r="AZ146" s="31">
        <f t="shared" si="104"/>
        <v>-0.24722716024268754</v>
      </c>
      <c r="BA146" s="31">
        <f t="shared" si="104"/>
        <v>-0.10812030304492842</v>
      </c>
      <c r="BB146" s="31">
        <f t="shared" si="104"/>
        <v>-0.10812030304492842</v>
      </c>
      <c r="BC146" s="31"/>
      <c r="BD146" s="31">
        <f t="shared" si="104"/>
        <v>-4.9600284103159489E-2</v>
      </c>
      <c r="BE146" s="31">
        <f t="shared" si="104"/>
        <v>-0.15610521212694589</v>
      </c>
      <c r="BF146" s="31">
        <f t="shared" si="104"/>
        <v>-0.25873691434129326</v>
      </c>
      <c r="BG146" s="31">
        <f t="shared" si="104"/>
        <v>-0.24722716024268754</v>
      </c>
      <c r="BH146" s="31"/>
      <c r="BI146" s="31">
        <f t="shared" si="104"/>
        <v>-0.27860566517288737</v>
      </c>
      <c r="BJ146" s="31">
        <f t="shared" si="104"/>
        <v>3.3482491245442954E-2</v>
      </c>
      <c r="BK146" s="31"/>
      <c r="BL146" s="31"/>
      <c r="BM146" s="31"/>
      <c r="BN146" s="31">
        <f t="shared" si="104"/>
        <v>-4.6809245710585881E-2</v>
      </c>
      <c r="BO146" s="31">
        <f t="shared" si="104"/>
        <v>3.3482491245442954E-2</v>
      </c>
      <c r="BP146" s="31">
        <f t="shared" si="104"/>
        <v>-0.11170961529735104</v>
      </c>
      <c r="BQ146" s="31">
        <f t="shared" si="104"/>
        <v>-0.10662785721160657</v>
      </c>
      <c r="BR146" s="31"/>
      <c r="BS146" s="31">
        <f t="shared" si="104"/>
        <v>-0.10662785721160657</v>
      </c>
      <c r="BT146" s="31">
        <f t="shared" si="104"/>
        <v>-0.17598874993483299</v>
      </c>
      <c r="BU146" s="31">
        <f t="shared" ref="BT146:CB149" si="105">LN(BU92/BU124)</f>
        <v>-0.27860566517288737</v>
      </c>
      <c r="BV146" s="31">
        <f t="shared" si="105"/>
        <v>-0.28335860580943817</v>
      </c>
      <c r="BW146" s="31">
        <f t="shared" si="105"/>
        <v>-0.21483205936941471</v>
      </c>
      <c r="BX146" s="31"/>
      <c r="BY146" s="31">
        <f t="shared" si="105"/>
        <v>-0.10812030304492842</v>
      </c>
      <c r="BZ146" s="31">
        <f t="shared" si="105"/>
        <v>-0.11829373944670619</v>
      </c>
      <c r="CA146" s="31"/>
      <c r="CB146" s="31">
        <f t="shared" si="105"/>
        <v>-1.7953406826544966E-2</v>
      </c>
      <c r="CC146" s="31"/>
      <c r="CD146" s="31"/>
      <c r="CE146" s="31">
        <f>LN(CE92/CE124)</f>
        <v>-7.1467530530642809E-2</v>
      </c>
      <c r="CF146" s="31">
        <f t="shared" ref="CF146" si="106">LN(CF92/CF124)</f>
        <v>-0.20947766820792882</v>
      </c>
    </row>
    <row r="147" spans="3:87" x14ac:dyDescent="0.2">
      <c r="C147" t="str">
        <f t="shared" si="103"/>
        <v>Customers</v>
      </c>
      <c r="E147" s="2" t="s">
        <v>389</v>
      </c>
      <c r="F147" t="s">
        <v>29</v>
      </c>
      <c r="H147" s="31">
        <f t="shared" ref="H147:BS149" si="107">LN(H93/H125)</f>
        <v>2.8373485267547336</v>
      </c>
      <c r="I147" s="31">
        <f t="shared" si="107"/>
        <v>-1.6298637291383076</v>
      </c>
      <c r="J147" s="31">
        <f>LN(J93/J125)</f>
        <v>-3.6686249020328088</v>
      </c>
      <c r="K147" s="31">
        <f t="shared" si="107"/>
        <v>-0.52400919553113356</v>
      </c>
      <c r="L147" s="31"/>
      <c r="M147" s="31"/>
      <c r="N147" s="31">
        <f t="shared" si="107"/>
        <v>8.6765978973477362E-2</v>
      </c>
      <c r="O147" s="31"/>
      <c r="P147" s="31">
        <f t="shared" si="107"/>
        <v>-0.72535764543240133</v>
      </c>
      <c r="Q147" s="31">
        <f t="shared" si="107"/>
        <v>-2.134912700126844</v>
      </c>
      <c r="R147" s="31">
        <f t="shared" si="107"/>
        <v>-3.9468748766724184</v>
      </c>
      <c r="S147" s="31">
        <f t="shared" si="107"/>
        <v>-1.2054293744667055</v>
      </c>
      <c r="T147" s="31">
        <f t="shared" si="107"/>
        <v>-3.1874050531814002</v>
      </c>
      <c r="U147" s="31">
        <f t="shared" si="107"/>
        <v>-1.6098686391232977</v>
      </c>
      <c r="V147" s="31"/>
      <c r="W147" s="31"/>
      <c r="X147" s="31">
        <f t="shared" si="107"/>
        <v>-8.0629010520166713E-3</v>
      </c>
      <c r="Y147" s="31">
        <f t="shared" si="107"/>
        <v>0.36628278554424937</v>
      </c>
      <c r="Z147" s="31">
        <f t="shared" si="107"/>
        <v>-0.94808605463587836</v>
      </c>
      <c r="AA147" s="31"/>
      <c r="AB147" s="31">
        <f t="shared" si="107"/>
        <v>-0.70456955617227213</v>
      </c>
      <c r="AC147" s="31">
        <f t="shared" si="107"/>
        <v>-1.0430788890722063</v>
      </c>
      <c r="AD147" s="31">
        <f t="shared" si="107"/>
        <v>-2.8272602005162248</v>
      </c>
      <c r="AE147" s="31">
        <f t="shared" si="107"/>
        <v>-0.2760347074978306</v>
      </c>
      <c r="AF147" s="31">
        <f t="shared" si="107"/>
        <v>-1.6700891309226504</v>
      </c>
      <c r="AG147" s="31"/>
      <c r="AH147" s="31"/>
      <c r="AI147" s="31">
        <f t="shared" si="107"/>
        <v>-1.0119330550104397</v>
      </c>
      <c r="AJ147" s="31">
        <f t="shared" si="107"/>
        <v>-3.1647454734001279</v>
      </c>
      <c r="AK147" s="31"/>
      <c r="AL147" s="31">
        <f t="shared" si="107"/>
        <v>-3.9045193647137655</v>
      </c>
      <c r="AM147" s="31">
        <f t="shared" si="107"/>
        <v>-2.4199316551591412</v>
      </c>
      <c r="AN147" s="31"/>
      <c r="AO147" s="31">
        <f t="shared" si="107"/>
        <v>3.1350477150008618</v>
      </c>
      <c r="AP147" s="31">
        <f t="shared" si="107"/>
        <v>1.7482553086638126</v>
      </c>
      <c r="AQ147" s="31">
        <f t="shared" si="107"/>
        <v>-1.0436159940891465</v>
      </c>
      <c r="AR147" s="31"/>
      <c r="AS147" s="31">
        <f t="shared" si="107"/>
        <v>-0.81138066074326864</v>
      </c>
      <c r="AT147" s="31"/>
      <c r="AU147" s="31">
        <f t="shared" si="107"/>
        <v>-1.7445837907149202</v>
      </c>
      <c r="AV147" s="31">
        <f t="shared" si="107"/>
        <v>-1.4692052353256801</v>
      </c>
      <c r="AW147" s="31">
        <f t="shared" si="107"/>
        <v>0.96866300409876605</v>
      </c>
      <c r="AX147" s="31"/>
      <c r="AY147" s="31">
        <f t="shared" si="107"/>
        <v>-0.38200956600137148</v>
      </c>
      <c r="AZ147" s="31">
        <f t="shared" si="107"/>
        <v>-0.32566264249760302</v>
      </c>
      <c r="BA147" s="31">
        <f t="shared" si="107"/>
        <v>-7.2074907613788125E-2</v>
      </c>
      <c r="BB147" s="31">
        <f t="shared" si="107"/>
        <v>-1.8423425936022868</v>
      </c>
      <c r="BC147" s="31"/>
      <c r="BD147" s="31">
        <f t="shared" si="107"/>
        <v>-0.82697635545888115</v>
      </c>
      <c r="BE147" s="31">
        <f t="shared" si="107"/>
        <v>-2.3645774684313192</v>
      </c>
      <c r="BF147" s="31">
        <f t="shared" si="107"/>
        <v>0.18981215621307354</v>
      </c>
      <c r="BG147" s="31">
        <f t="shared" si="107"/>
        <v>-1.587176722340756</v>
      </c>
      <c r="BH147" s="31"/>
      <c r="BI147" s="31">
        <f t="shared" si="107"/>
        <v>-2.0345356471633713E-2</v>
      </c>
      <c r="BJ147" s="31">
        <f t="shared" si="107"/>
        <v>-1.687495569553904</v>
      </c>
      <c r="BK147" s="31"/>
      <c r="BL147" s="31"/>
      <c r="BM147" s="31"/>
      <c r="BN147" s="31">
        <f t="shared" si="107"/>
        <v>-0.6219563199292113</v>
      </c>
      <c r="BO147" s="31">
        <f t="shared" si="107"/>
        <v>-2.6688932304704354</v>
      </c>
      <c r="BP147" s="31">
        <f t="shared" si="107"/>
        <v>-2.3304410844080801</v>
      </c>
      <c r="BQ147" s="31">
        <f t="shared" si="107"/>
        <v>-3.0693674026286701</v>
      </c>
      <c r="BR147" s="31"/>
      <c r="BS147" s="31">
        <f t="shared" si="107"/>
        <v>-0.10235314434713834</v>
      </c>
      <c r="BT147" s="31">
        <f t="shared" si="105"/>
        <v>-2.0209889538085295</v>
      </c>
      <c r="BU147" s="31">
        <f t="shared" si="105"/>
        <v>2.5256694867205178</v>
      </c>
      <c r="BV147" s="31">
        <f t="shared" si="105"/>
        <v>1.0247791313879091</v>
      </c>
      <c r="BW147" s="31">
        <f t="shared" si="105"/>
        <v>-1.4140206592583398</v>
      </c>
      <c r="BX147" s="31"/>
      <c r="BY147" s="31">
        <f t="shared" si="105"/>
        <v>-0.901264595491158</v>
      </c>
      <c r="BZ147" s="31">
        <f t="shared" si="105"/>
        <v>-2.7045451544489207</v>
      </c>
      <c r="CA147" s="31"/>
      <c r="CB147" s="31">
        <f t="shared" si="105"/>
        <v>-0.94361994895828238</v>
      </c>
      <c r="CC147" s="31"/>
      <c r="CD147" s="31"/>
      <c r="CE147" s="31">
        <f t="shared" ref="CE147:CF149" si="108">LN(CE93/CE125)</f>
        <v>0.93792875173857049</v>
      </c>
      <c r="CF147" s="31">
        <f t="shared" si="108"/>
        <v>0.57831518471778876</v>
      </c>
    </row>
    <row r="148" spans="3:87" x14ac:dyDescent="0.2">
      <c r="C148" t="str">
        <f t="shared" si="103"/>
        <v>Capacity</v>
      </c>
      <c r="E148" s="2" t="s">
        <v>389</v>
      </c>
      <c r="F148" t="s">
        <v>29</v>
      </c>
      <c r="H148" s="31">
        <f t="shared" si="107"/>
        <v>2.8739128809447472</v>
      </c>
      <c r="I148" s="31">
        <f t="shared" si="107"/>
        <v>-1.9240660259473197</v>
      </c>
      <c r="J148" s="31">
        <f t="shared" si="107"/>
        <v>-3.6780697330692242</v>
      </c>
      <c r="K148" s="31">
        <f t="shared" si="107"/>
        <v>-0.45318585197698569</v>
      </c>
      <c r="L148" s="31"/>
      <c r="M148" s="31"/>
      <c r="N148" s="31">
        <f t="shared" si="107"/>
        <v>9.5436827819632281E-2</v>
      </c>
      <c r="O148" s="31"/>
      <c r="P148" s="31">
        <f t="shared" si="107"/>
        <v>-1.0821889109311928</v>
      </c>
      <c r="Q148" s="31">
        <f t="shared" si="107"/>
        <v>-2.1564147945557934</v>
      </c>
      <c r="R148" s="31">
        <f t="shared" si="107"/>
        <v>-3.6602293644396093</v>
      </c>
      <c r="S148" s="31">
        <f t="shared" si="107"/>
        <v>-1.5879794047418916</v>
      </c>
      <c r="T148" s="31">
        <f t="shared" si="107"/>
        <v>-3.810128106229052</v>
      </c>
      <c r="U148" s="31">
        <f t="shared" si="107"/>
        <v>-1.6601596964395595</v>
      </c>
      <c r="V148" s="31"/>
      <c r="W148" s="31"/>
      <c r="X148" s="31">
        <f t="shared" si="107"/>
        <v>-9.3016900672931627E-2</v>
      </c>
      <c r="Y148" s="31">
        <f t="shared" si="107"/>
        <v>0.6433089907071281</v>
      </c>
      <c r="Z148" s="31">
        <f t="shared" si="107"/>
        <v>-0.92914067137276812</v>
      </c>
      <c r="AA148" s="31"/>
      <c r="AB148" s="31">
        <f t="shared" si="107"/>
        <v>-0.87814091403536998</v>
      </c>
      <c r="AC148" s="31">
        <f t="shared" si="107"/>
        <v>-1.0840204603001919</v>
      </c>
      <c r="AD148" s="31">
        <f t="shared" si="107"/>
        <v>-2.9069280489595708</v>
      </c>
      <c r="AE148" s="31">
        <f t="shared" si="107"/>
        <v>-0.51148940631299422</v>
      </c>
      <c r="AF148" s="31">
        <f t="shared" si="107"/>
        <v>-1.6035128374834962</v>
      </c>
      <c r="AG148" s="31"/>
      <c r="AH148" s="31"/>
      <c r="AI148" s="31">
        <f t="shared" si="107"/>
        <v>-0.47723225922383888</v>
      </c>
      <c r="AJ148" s="31">
        <f t="shared" si="107"/>
        <v>-2.7252164665921241</v>
      </c>
      <c r="AK148" s="31"/>
      <c r="AL148" s="31">
        <f t="shared" si="107"/>
        <v>-3.8088205746620147</v>
      </c>
      <c r="AM148" s="31">
        <f t="shared" si="107"/>
        <v>-2.1549638511882216</v>
      </c>
      <c r="AN148" s="31"/>
      <c r="AO148" s="31">
        <f t="shared" si="107"/>
        <v>2.9854753636729074</v>
      </c>
      <c r="AP148" s="31">
        <f t="shared" si="107"/>
        <v>1.4813413212788484</v>
      </c>
      <c r="AQ148" s="31">
        <f t="shared" si="107"/>
        <v>-1.6413024649839103</v>
      </c>
      <c r="AR148" s="31"/>
      <c r="AS148" s="31">
        <f t="shared" si="107"/>
        <v>-0.85034778702013525</v>
      </c>
      <c r="AT148" s="31"/>
      <c r="AU148" s="31">
        <f t="shared" si="107"/>
        <v>-1.9179726682212965</v>
      </c>
      <c r="AV148" s="31">
        <f t="shared" si="107"/>
        <v>-1.5956516579954414</v>
      </c>
      <c r="AW148" s="31">
        <f t="shared" si="107"/>
        <v>0.7344644769863482</v>
      </c>
      <c r="AX148" s="31"/>
      <c r="AY148" s="31">
        <f t="shared" si="107"/>
        <v>-0.57214000217893901</v>
      </c>
      <c r="AZ148" s="31">
        <f t="shared" si="107"/>
        <v>-0.5229201017187044</v>
      </c>
      <c r="BA148" s="31">
        <f t="shared" si="107"/>
        <v>-0.24820742255487613</v>
      </c>
      <c r="BB148" s="31">
        <f t="shared" si="107"/>
        <v>-1.8913869517241604</v>
      </c>
      <c r="BC148" s="31"/>
      <c r="BD148" s="31">
        <f t="shared" si="107"/>
        <v>-0.91374858324057917</v>
      </c>
      <c r="BE148" s="31">
        <f t="shared" si="107"/>
        <v>-2.5519779067645927</v>
      </c>
      <c r="BF148" s="31">
        <f t="shared" si="107"/>
        <v>9.6516073505404171E-2</v>
      </c>
      <c r="BG148" s="31">
        <f t="shared" si="107"/>
        <v>-1.8614368334130913</v>
      </c>
      <c r="BH148" s="31"/>
      <c r="BI148" s="31">
        <f t="shared" si="107"/>
        <v>-0.34658615620614708</v>
      </c>
      <c r="BJ148" s="31">
        <f t="shared" si="107"/>
        <v>-1.9739680734835605</v>
      </c>
      <c r="BK148" s="31"/>
      <c r="BL148" s="31"/>
      <c r="BM148" s="31"/>
      <c r="BN148" s="31">
        <f t="shared" si="107"/>
        <v>-0.79191076528781146</v>
      </c>
      <c r="BO148" s="31">
        <f t="shared" si="107"/>
        <v>-2.8486361302161929</v>
      </c>
      <c r="BP148" s="31">
        <f t="shared" si="107"/>
        <v>-2.1645337829376641</v>
      </c>
      <c r="BQ148" s="31">
        <f t="shared" si="107"/>
        <v>-2.7192212976548094</v>
      </c>
      <c r="BR148" s="31"/>
      <c r="BS148" s="31">
        <f t="shared" si="107"/>
        <v>-0.44235866217505515</v>
      </c>
      <c r="BT148" s="31">
        <f t="shared" si="105"/>
        <v>-1.9636749635976791</v>
      </c>
      <c r="BU148" s="31">
        <f t="shared" si="105"/>
        <v>2.6769238234600059</v>
      </c>
      <c r="BV148" s="31">
        <f t="shared" si="105"/>
        <v>0.77695191967253319</v>
      </c>
      <c r="BW148" s="31">
        <f t="shared" si="105"/>
        <v>-2.2219802541297442</v>
      </c>
      <c r="BX148" s="31"/>
      <c r="BY148" s="31">
        <f t="shared" si="105"/>
        <v>-1.1959568622468233</v>
      </c>
      <c r="BZ148" s="31">
        <f t="shared" si="105"/>
        <v>-2.8886955722740177</v>
      </c>
      <c r="CA148" s="31"/>
      <c r="CB148" s="31">
        <f t="shared" si="105"/>
        <v>-1.2964831671529458</v>
      </c>
      <c r="CC148" s="31"/>
      <c r="CD148" s="31"/>
      <c r="CE148" s="31">
        <f t="shared" si="108"/>
        <v>0.6806684420327711</v>
      </c>
      <c r="CF148" s="31">
        <f t="shared" si="108"/>
        <v>0.51915462763214681</v>
      </c>
    </row>
    <row r="149" spans="3:87" x14ac:dyDescent="0.2">
      <c r="C149" t="str">
        <f t="shared" si="103"/>
        <v>Deliveries</v>
      </c>
      <c r="E149" s="2" t="s">
        <v>389</v>
      </c>
      <c r="F149" t="s">
        <v>29</v>
      </c>
      <c r="H149" s="31">
        <f t="shared" si="107"/>
        <v>2.7918751586240611</v>
      </c>
      <c r="I149" s="31">
        <f t="shared" si="107"/>
        <v>-1.8389170177301406</v>
      </c>
      <c r="J149" s="31">
        <f>LN(J95/J127)</f>
        <v>-4.0158991925366783</v>
      </c>
      <c r="K149" s="31">
        <f t="shared" si="107"/>
        <v>-0.55716189363043644</v>
      </c>
      <c r="L149" s="31"/>
      <c r="M149" s="31"/>
      <c r="N149" s="31">
        <f t="shared" si="107"/>
        <v>-9.9653483567905432E-2</v>
      </c>
      <c r="O149" s="31"/>
      <c r="P149" s="31">
        <f t="shared" si="107"/>
        <v>-1.2360230939375405</v>
      </c>
      <c r="Q149" s="31">
        <f t="shared" si="107"/>
        <v>-2.4309044792220207</v>
      </c>
      <c r="R149" s="31">
        <f t="shared" si="107"/>
        <v>-4.2977406787172638</v>
      </c>
      <c r="S149" s="31">
        <f t="shared" si="107"/>
        <v>-1.6693164041891384</v>
      </c>
      <c r="T149" s="31">
        <f t="shared" si="107"/>
        <v>-3.999558805631851</v>
      </c>
      <c r="U149" s="31">
        <f t="shared" si="107"/>
        <v>-1.9609413042850428</v>
      </c>
      <c r="V149" s="31"/>
      <c r="W149" s="31"/>
      <c r="X149" s="31">
        <f t="shared" si="107"/>
        <v>-0.2926513388399255</v>
      </c>
      <c r="Y149" s="31">
        <f t="shared" si="107"/>
        <v>0.24326271635000307</v>
      </c>
      <c r="Z149" s="31">
        <f t="shared" si="107"/>
        <v>-0.96230672866776001</v>
      </c>
      <c r="AA149" s="31"/>
      <c r="AB149" s="31">
        <f t="shared" si="107"/>
        <v>-1.1080853355678335</v>
      </c>
      <c r="AC149" s="31">
        <f t="shared" si="107"/>
        <v>-0.99892598209785077</v>
      </c>
      <c r="AD149" s="31">
        <f t="shared" si="107"/>
        <v>-3.1545175829308665</v>
      </c>
      <c r="AE149" s="31">
        <f t="shared" si="107"/>
        <v>-0.67168239466482937</v>
      </c>
      <c r="AF149" s="31">
        <f t="shared" si="107"/>
        <v>-1.8731655712743041</v>
      </c>
      <c r="AG149" s="31"/>
      <c r="AH149" s="31"/>
      <c r="AI149" s="31">
        <f t="shared" si="107"/>
        <v>-1.2016053277241427</v>
      </c>
      <c r="AJ149" s="31">
        <f t="shared" si="107"/>
        <v>-3.0915038200738181</v>
      </c>
      <c r="AK149" s="31"/>
      <c r="AL149" s="31">
        <f t="shared" si="107"/>
        <v>-4.4457224606181596</v>
      </c>
      <c r="AM149" s="31">
        <f t="shared" si="107"/>
        <v>-2.4787511604278598</v>
      </c>
      <c r="AN149" s="31"/>
      <c r="AO149" s="31">
        <f t="shared" si="107"/>
        <v>3.1358336712470134</v>
      </c>
      <c r="AP149" s="31">
        <f t="shared" si="107"/>
        <v>1.489044276370123</v>
      </c>
      <c r="AQ149" s="31">
        <f t="shared" si="107"/>
        <v>-1.7457612312206863</v>
      </c>
      <c r="AR149" s="31"/>
      <c r="AS149" s="31">
        <f t="shared" si="107"/>
        <v>-0.88846273661921549</v>
      </c>
      <c r="AT149" s="31"/>
      <c r="AU149" s="31">
        <f t="shared" si="107"/>
        <v>-1.9416801588606023</v>
      </c>
      <c r="AV149" s="31">
        <f t="shared" si="107"/>
        <v>-1.7073593126443698</v>
      </c>
      <c r="AW149" s="31">
        <f t="shared" si="107"/>
        <v>0.65582063484032005</v>
      </c>
      <c r="AX149" s="31"/>
      <c r="AY149" s="31">
        <f t="shared" si="107"/>
        <v>-0.54787485498709532</v>
      </c>
      <c r="AZ149" s="31">
        <f t="shared" si="107"/>
        <v>-0.69415699166995382</v>
      </c>
      <c r="BA149" s="31">
        <f t="shared" si="107"/>
        <v>-0.2731516657949869</v>
      </c>
      <c r="BB149" s="31">
        <f t="shared" si="107"/>
        <v>-1.8275620711332488</v>
      </c>
      <c r="BC149" s="31"/>
      <c r="BD149" s="31">
        <f t="shared" si="107"/>
        <v>-1.1134343128456596</v>
      </c>
      <c r="BE149" s="31">
        <f t="shared" si="107"/>
        <v>-2.6722741971931723</v>
      </c>
      <c r="BF149" s="31">
        <f t="shared" si="107"/>
        <v>2.2872205203031872E-3</v>
      </c>
      <c r="BG149" s="31">
        <f t="shared" si="107"/>
        <v>-1.8318521116989048</v>
      </c>
      <c r="BH149" s="31"/>
      <c r="BI149" s="31">
        <f t="shared" si="107"/>
        <v>-0.42711734263755874</v>
      </c>
      <c r="BJ149" s="31">
        <f t="shared" si="107"/>
        <v>-2.2104622211398195</v>
      </c>
      <c r="BK149" s="31"/>
      <c r="BL149" s="31"/>
      <c r="BM149" s="31"/>
      <c r="BN149" s="31">
        <f t="shared" si="107"/>
        <v>-0.99859814967789473</v>
      </c>
      <c r="BO149" s="31">
        <f t="shared" si="107"/>
        <v>-2.9585932823471341</v>
      </c>
      <c r="BP149" s="31">
        <f t="shared" si="107"/>
        <v>-2.7852846727299205</v>
      </c>
      <c r="BQ149" s="31">
        <f t="shared" si="107"/>
        <v>-3.0183453932397191</v>
      </c>
      <c r="BR149" s="31"/>
      <c r="BS149" s="31">
        <f t="shared" si="107"/>
        <v>-0.55590276172314568</v>
      </c>
      <c r="BT149" s="31">
        <f t="shared" si="105"/>
        <v>-2.2100345452402643</v>
      </c>
      <c r="BU149" s="31">
        <f t="shared" si="105"/>
        <v>2.6560152510281934</v>
      </c>
      <c r="BV149" s="31">
        <f t="shared" si="105"/>
        <v>0.77443349571997622</v>
      </c>
      <c r="BW149" s="31">
        <f t="shared" si="105"/>
        <v>-2.4293923466233491</v>
      </c>
      <c r="BX149" s="31"/>
      <c r="BY149" s="31">
        <f t="shared" si="105"/>
        <v>-1.4881732991042493</v>
      </c>
      <c r="BZ149" s="31">
        <f t="shared" si="105"/>
        <v>-2.6717514411206951</v>
      </c>
      <c r="CA149" s="31"/>
      <c r="CB149" s="31">
        <f t="shared" si="105"/>
        <v>-1.3194440521494017</v>
      </c>
      <c r="CC149" s="31"/>
      <c r="CD149" s="31"/>
      <c r="CE149" s="31">
        <f t="shared" si="108"/>
        <v>0.68524250953911803</v>
      </c>
      <c r="CF149" s="31">
        <f t="shared" si="108"/>
        <v>0.54119223075549561</v>
      </c>
    </row>
    <row r="150" spans="3:87" x14ac:dyDescent="0.2">
      <c r="C150" t="str">
        <f t="shared" si="103"/>
        <v xml:space="preserve">     WKWK </v>
      </c>
      <c r="E150" s="2" t="s">
        <v>389</v>
      </c>
      <c r="F150" t="s">
        <v>29</v>
      </c>
      <c r="H150" s="31">
        <f t="shared" ref="H150:BS153" si="109">H146*H146/2</f>
        <v>3.8810558333213514E-2</v>
      </c>
      <c r="I150" s="31">
        <f t="shared" si="109"/>
        <v>1.0955527419970015E-3</v>
      </c>
      <c r="J150" s="31">
        <f t="shared" si="109"/>
        <v>5.6847499667693801E-3</v>
      </c>
      <c r="K150" s="31">
        <f t="shared" si="109"/>
        <v>1.7312701837798681E-2</v>
      </c>
      <c r="L150" s="31"/>
      <c r="M150" s="31"/>
      <c r="N150" s="31">
        <f t="shared" si="109"/>
        <v>2.8432868711287956E-2</v>
      </c>
      <c r="O150" s="31"/>
      <c r="P150" s="31">
        <f t="shared" si="109"/>
        <v>5.8449999652635792E-3</v>
      </c>
      <c r="Q150" s="31">
        <f t="shared" si="109"/>
        <v>1.4631685287208856E-2</v>
      </c>
      <c r="R150" s="31">
        <f t="shared" si="109"/>
        <v>7.1597858258360151E-3</v>
      </c>
      <c r="S150" s="31">
        <f t="shared" si="109"/>
        <v>2.6064062690220663E-3</v>
      </c>
      <c r="T150" s="31">
        <f t="shared" si="109"/>
        <v>3.669128154954053E-2</v>
      </c>
      <c r="U150" s="31">
        <f t="shared" si="109"/>
        <v>4.5563957314224302E-2</v>
      </c>
      <c r="V150" s="31"/>
      <c r="W150" s="31"/>
      <c r="X150" s="31">
        <f t="shared" si="109"/>
        <v>9.8657261369184592E-3</v>
      </c>
      <c r="Y150" s="31">
        <f t="shared" si="109"/>
        <v>4.5563957314224302E-2</v>
      </c>
      <c r="Z150" s="31">
        <f t="shared" si="109"/>
        <v>1.0729403957684592E-2</v>
      </c>
      <c r="AA150" s="31"/>
      <c r="AB150" s="31">
        <f t="shared" si="109"/>
        <v>4.5563957314224302E-2</v>
      </c>
      <c r="AC150" s="31">
        <f t="shared" si="109"/>
        <v>7.5799577945170572E-3</v>
      </c>
      <c r="AD150" s="31">
        <f t="shared" si="109"/>
        <v>5.6847499667693801E-3</v>
      </c>
      <c r="AE150" s="31">
        <f t="shared" si="109"/>
        <v>7.1597858258360151E-3</v>
      </c>
      <c r="AF150" s="31">
        <f t="shared" si="109"/>
        <v>2.8432868711287956E-2</v>
      </c>
      <c r="AG150" s="31"/>
      <c r="AH150" s="31"/>
      <c r="AI150" s="31">
        <f t="shared" si="109"/>
        <v>3.3472395421426861E-2</v>
      </c>
      <c r="AJ150" s="31">
        <f t="shared" si="109"/>
        <v>7.1597858258360151E-3</v>
      </c>
      <c r="AK150" s="31"/>
      <c r="AL150" s="31">
        <f t="shared" si="109"/>
        <v>3.7013205937974137E-4</v>
      </c>
      <c r="AM150" s="31">
        <f t="shared" si="109"/>
        <v>3.7013205937974137E-4</v>
      </c>
      <c r="AN150" s="31"/>
      <c r="AO150" s="31">
        <f t="shared" si="109"/>
        <v>2.4986481406881856E-2</v>
      </c>
      <c r="AP150" s="31">
        <f t="shared" si="109"/>
        <v>3.669128154954053E-2</v>
      </c>
      <c r="AQ150" s="31">
        <f t="shared" si="109"/>
        <v>2.3076406866451862E-2</v>
      </c>
      <c r="AR150" s="31"/>
      <c r="AS150" s="31">
        <f t="shared" si="109"/>
        <v>2.5538039600741811E-3</v>
      </c>
      <c r="AT150" s="31"/>
      <c r="AU150" s="31">
        <f t="shared" si="109"/>
        <v>8.0215895182318281E-3</v>
      </c>
      <c r="AV150" s="31">
        <f t="shared" si="109"/>
        <v>9.1970688308963214E-3</v>
      </c>
      <c r="AW150" s="31">
        <f t="shared" si="109"/>
        <v>1.0729403957684592E-2</v>
      </c>
      <c r="AX150" s="31"/>
      <c r="AY150" s="31">
        <f t="shared" si="109"/>
        <v>2.8432868711287956E-2</v>
      </c>
      <c r="AZ150" s="31">
        <f t="shared" si="109"/>
        <v>3.0560634380831751E-2</v>
      </c>
      <c r="BA150" s="31">
        <f t="shared" si="109"/>
        <v>5.8449999652635792E-3</v>
      </c>
      <c r="BB150" s="31">
        <f t="shared" si="109"/>
        <v>5.8449999652635792E-3</v>
      </c>
      <c r="BC150" s="31"/>
      <c r="BD150" s="31">
        <f t="shared" si="109"/>
        <v>1.2300940915570681E-3</v>
      </c>
      <c r="BE150" s="31">
        <f t="shared" si="109"/>
        <v>1.2184418626599388E-2</v>
      </c>
      <c r="BF150" s="31">
        <f t="shared" si="109"/>
        <v>3.3472395421426861E-2</v>
      </c>
      <c r="BG150" s="31">
        <f t="shared" si="109"/>
        <v>3.0560634380831751E-2</v>
      </c>
      <c r="BH150" s="31"/>
      <c r="BI150" s="31">
        <f t="shared" si="109"/>
        <v>3.8810558333213514E-2</v>
      </c>
      <c r="BJ150" s="31">
        <f t="shared" si="109"/>
        <v>5.6053861000058202E-4</v>
      </c>
      <c r="BK150" s="31"/>
      <c r="BL150" s="31"/>
      <c r="BM150" s="31"/>
      <c r="BN150" s="31">
        <f t="shared" si="109"/>
        <v>1.0955527419970015E-3</v>
      </c>
      <c r="BO150" s="31">
        <f t="shared" si="109"/>
        <v>5.6053861000058202E-4</v>
      </c>
      <c r="BP150" s="31">
        <f t="shared" si="109"/>
        <v>6.2395190749410835E-3</v>
      </c>
      <c r="BQ150" s="31">
        <f t="shared" si="109"/>
        <v>5.6847499667693801E-3</v>
      </c>
      <c r="BR150" s="31"/>
      <c r="BS150" s="31">
        <f t="shared" si="109"/>
        <v>5.6847499667693801E-3</v>
      </c>
      <c r="BT150" s="31">
        <f t="shared" ref="BT150:CB153" si="110">BT146*BT146/2</f>
        <v>1.5486020051812589E-2</v>
      </c>
      <c r="BU150" s="31">
        <f t="shared" si="110"/>
        <v>3.8810558333213514E-2</v>
      </c>
      <c r="BV150" s="31">
        <f t="shared" si="110"/>
        <v>4.0146049743134286E-2</v>
      </c>
      <c r="BW150" s="31">
        <f t="shared" si="110"/>
        <v>2.3076406866451862E-2</v>
      </c>
      <c r="BX150" s="31"/>
      <c r="BY150" s="31">
        <f t="shared" si="110"/>
        <v>5.8449999652635792E-3</v>
      </c>
      <c r="BZ150" s="31">
        <f t="shared" si="110"/>
        <v>6.9967043961426069E-3</v>
      </c>
      <c r="CA150" s="31"/>
      <c r="CB150" s="31">
        <f t="shared" si="110"/>
        <v>1.6116240833971571E-4</v>
      </c>
      <c r="CC150" s="31"/>
      <c r="CD150" s="31"/>
      <c r="CE150" s="31">
        <f t="shared" ref="CE150:CF153" si="111">CE146*CE146/2</f>
        <v>2.5538039600741811E-3</v>
      </c>
      <c r="CF150" s="31">
        <f t="shared" si="111"/>
        <v>2.1940446738915556E-2</v>
      </c>
    </row>
    <row r="151" spans="3:87" x14ac:dyDescent="0.2">
      <c r="C151" t="str">
        <f t="shared" si="103"/>
        <v xml:space="preserve">     Y1Y1 </v>
      </c>
      <c r="E151" s="2" t="s">
        <v>389</v>
      </c>
      <c r="F151" t="s">
        <v>29</v>
      </c>
      <c r="H151" s="31">
        <f t="shared" si="109"/>
        <v>4.0252733311386288</v>
      </c>
      <c r="I151" s="31">
        <f t="shared" si="109"/>
        <v>1.3282278877803153</v>
      </c>
      <c r="J151" s="31">
        <f t="shared" si="109"/>
        <v>6.7294043359076179</v>
      </c>
      <c r="K151" s="31">
        <f t="shared" si="109"/>
        <v>0.13729281850059288</v>
      </c>
      <c r="L151" s="31"/>
      <c r="M151" s="31"/>
      <c r="N151" s="31">
        <f t="shared" si="109"/>
        <v>3.7641675536129577E-3</v>
      </c>
      <c r="O151" s="31"/>
      <c r="P151" s="31">
        <f t="shared" si="109"/>
        <v>0.26307185689361862</v>
      </c>
      <c r="Q151" s="31">
        <f t="shared" si="109"/>
        <v>2.2789261185814458</v>
      </c>
      <c r="R151" s="31">
        <f t="shared" si="109"/>
        <v>7.7889106460539592</v>
      </c>
      <c r="S151" s="31">
        <f t="shared" si="109"/>
        <v>0.72652998841359651</v>
      </c>
      <c r="T151" s="31">
        <f t="shared" si="109"/>
        <v>5.0797754865231628</v>
      </c>
      <c r="U151" s="31">
        <f t="shared" si="109"/>
        <v>1.2958385176163492</v>
      </c>
      <c r="V151" s="31"/>
      <c r="W151" s="31"/>
      <c r="X151" s="31">
        <f t="shared" si="109"/>
        <v>3.2505186687305773E-5</v>
      </c>
      <c r="Y151" s="31">
        <f t="shared" si="109"/>
        <v>6.7081539493027281E-2</v>
      </c>
      <c r="Z151" s="31">
        <f t="shared" si="109"/>
        <v>0.44943358349751289</v>
      </c>
      <c r="AA151" s="31"/>
      <c r="AB151" s="31">
        <f t="shared" si="109"/>
        <v>0.24820912974239626</v>
      </c>
      <c r="AC151" s="31">
        <f t="shared" si="109"/>
        <v>0.54400678441405392</v>
      </c>
      <c r="AD151" s="31">
        <f t="shared" si="109"/>
        <v>3.9967001207115218</v>
      </c>
      <c r="AE151" s="31">
        <f t="shared" si="109"/>
        <v>3.809757987170645E-2</v>
      </c>
      <c r="AF151" s="31">
        <f t="shared" si="109"/>
        <v>1.3945988526129869</v>
      </c>
      <c r="AG151" s="31"/>
      <c r="AH151" s="31"/>
      <c r="AI151" s="31">
        <f t="shared" si="109"/>
        <v>0.51200425391138082</v>
      </c>
      <c r="AJ151" s="31">
        <f t="shared" si="109"/>
        <v>5.0078069557033</v>
      </c>
      <c r="AK151" s="31"/>
      <c r="AL151" s="31">
        <f t="shared" si="109"/>
        <v>7.622635734712393</v>
      </c>
      <c r="AM151" s="31">
        <f t="shared" si="109"/>
        <v>2.9280346078206305</v>
      </c>
      <c r="AN151" s="31"/>
      <c r="AO151" s="31">
        <f t="shared" si="109"/>
        <v>4.9142620876660619</v>
      </c>
      <c r="AP151" s="31">
        <f t="shared" si="109"/>
        <v>1.5281983121356013</v>
      </c>
      <c r="AQ151" s="31">
        <f t="shared" si="109"/>
        <v>0.54456717155933876</v>
      </c>
      <c r="AR151" s="31"/>
      <c r="AS151" s="31">
        <f t="shared" si="109"/>
        <v>0.32916928831409159</v>
      </c>
      <c r="AT151" s="31"/>
      <c r="AU151" s="31">
        <f t="shared" si="109"/>
        <v>1.5217863014126203</v>
      </c>
      <c r="AV151" s="31">
        <f t="shared" si="109"/>
        <v>1.0792820117541937</v>
      </c>
      <c r="AW151" s="31">
        <f t="shared" si="109"/>
        <v>0.46915400775482302</v>
      </c>
      <c r="AX151" s="31"/>
      <c r="AY151" s="31">
        <f t="shared" si="109"/>
        <v>7.2965654258278098E-2</v>
      </c>
      <c r="AZ151" s="31">
        <f t="shared" si="109"/>
        <v>5.3028078359260794E-2</v>
      </c>
      <c r="BA151" s="31">
        <f t="shared" si="109"/>
        <v>2.5973961537680466E-3</v>
      </c>
      <c r="BB151" s="31">
        <f t="shared" si="109"/>
        <v>1.6971131161006006</v>
      </c>
      <c r="BC151" s="31"/>
      <c r="BD151" s="31">
        <f t="shared" si="109"/>
        <v>0.34194494624402688</v>
      </c>
      <c r="BE151" s="31">
        <f t="shared" si="109"/>
        <v>2.795613302106533</v>
      </c>
      <c r="BF151" s="31">
        <f t="shared" si="109"/>
        <v>1.8014327323128115E-2</v>
      </c>
      <c r="BG151" s="31">
        <f t="shared" si="109"/>
        <v>1.2595649739701726</v>
      </c>
      <c r="BH151" s="31"/>
      <c r="BI151" s="31">
        <f t="shared" si="109"/>
        <v>2.069667649789239E-4</v>
      </c>
      <c r="BJ151" s="31">
        <f t="shared" si="109"/>
        <v>1.4238206486320275</v>
      </c>
      <c r="BK151" s="31"/>
      <c r="BL151" s="31"/>
      <c r="BM151" s="31"/>
      <c r="BN151" s="31">
        <f t="shared" si="109"/>
        <v>0.19341483194994372</v>
      </c>
      <c r="BO151" s="31">
        <f t="shared" si="109"/>
        <v>3.5614955378254582</v>
      </c>
      <c r="BP151" s="31">
        <f t="shared" si="109"/>
        <v>2.7154778239485542</v>
      </c>
      <c r="BQ151" s="31">
        <f t="shared" si="109"/>
        <v>4.7105081261597341</v>
      </c>
      <c r="BR151" s="31"/>
      <c r="BS151" s="31">
        <f t="shared" si="109"/>
        <v>5.2380830788730688E-3</v>
      </c>
      <c r="BT151" s="31">
        <f t="shared" si="110"/>
        <v>2.0421981757080472</v>
      </c>
      <c r="BU151" s="31">
        <f t="shared" si="110"/>
        <v>3.1895031780755421</v>
      </c>
      <c r="BV151" s="31">
        <f t="shared" si="110"/>
        <v>0.52508613406407878</v>
      </c>
      <c r="BW151" s="31">
        <f t="shared" si="110"/>
        <v>0.99972721240469486</v>
      </c>
      <c r="BX151" s="31"/>
      <c r="BY151" s="31">
        <f t="shared" si="110"/>
        <v>0.40613893554292035</v>
      </c>
      <c r="BZ151" s="31">
        <f t="shared" si="110"/>
        <v>3.6572822462265684</v>
      </c>
      <c r="CA151" s="31"/>
      <c r="CB151" s="31">
        <f t="shared" si="110"/>
        <v>0.44520930403601572</v>
      </c>
      <c r="CC151" s="31"/>
      <c r="CD151" s="31"/>
      <c r="CE151" s="31">
        <f t="shared" si="111"/>
        <v>0.43985517166893651</v>
      </c>
      <c r="CF151" s="31">
        <f t="shared" si="111"/>
        <v>0.16722422643758506</v>
      </c>
    </row>
    <row r="152" spans="3:87" x14ac:dyDescent="0.2">
      <c r="C152" t="str">
        <f t="shared" si="103"/>
        <v xml:space="preserve">     Y2Y2 </v>
      </c>
      <c r="E152" s="2" t="s">
        <v>389</v>
      </c>
      <c r="F152" t="s">
        <v>29</v>
      </c>
      <c r="H152" s="31">
        <f t="shared" si="109"/>
        <v>4.1296876236300681</v>
      </c>
      <c r="I152" s="31">
        <f t="shared" si="109"/>
        <v>1.8510150361023558</v>
      </c>
      <c r="J152" s="31">
        <f t="shared" si="109"/>
        <v>6.7640984806599569</v>
      </c>
      <c r="K152" s="31">
        <f t="shared" si="109"/>
        <v>0.10268870821605319</v>
      </c>
      <c r="L152" s="31"/>
      <c r="M152" s="31"/>
      <c r="N152" s="31">
        <f t="shared" si="109"/>
        <v>4.5540940521370688E-3</v>
      </c>
      <c r="O152" s="31"/>
      <c r="P152" s="31">
        <f t="shared" si="109"/>
        <v>0.58556641947122068</v>
      </c>
      <c r="Q152" s="31">
        <f t="shared" si="109"/>
        <v>2.3250623830895525</v>
      </c>
      <c r="R152" s="31">
        <f t="shared" si="109"/>
        <v>6.6986395001529928</v>
      </c>
      <c r="S152" s="31">
        <f t="shared" si="109"/>
        <v>1.2608392949422063</v>
      </c>
      <c r="T152" s="31">
        <f t="shared" si="109"/>
        <v>7.2585380929382906</v>
      </c>
      <c r="U152" s="31">
        <f t="shared" si="109"/>
        <v>1.3780651088411453</v>
      </c>
      <c r="V152" s="31"/>
      <c r="W152" s="31"/>
      <c r="X152" s="31">
        <f t="shared" si="109"/>
        <v>4.3260719053990144E-3</v>
      </c>
      <c r="Y152" s="31">
        <f t="shared" si="109"/>
        <v>0.20692322876231192</v>
      </c>
      <c r="Z152" s="31">
        <f t="shared" si="109"/>
        <v>0.43165119359951915</v>
      </c>
      <c r="AA152" s="31"/>
      <c r="AB152" s="31">
        <f t="shared" si="109"/>
        <v>0.38556573245143755</v>
      </c>
      <c r="AC152" s="31">
        <f t="shared" si="109"/>
        <v>0.58755017917471997</v>
      </c>
      <c r="AD152" s="31">
        <f t="shared" si="109"/>
        <v>4.2251153409139484</v>
      </c>
      <c r="AE152" s="31">
        <f t="shared" si="109"/>
        <v>0.13081070638520964</v>
      </c>
      <c r="AF152" s="31">
        <f t="shared" si="109"/>
        <v>1.2856267099871865</v>
      </c>
      <c r="AG152" s="31"/>
      <c r="AH152" s="31"/>
      <c r="AI152" s="31">
        <f t="shared" si="109"/>
        <v>0.11387531462194468</v>
      </c>
      <c r="AJ152" s="31">
        <f t="shared" si="109"/>
        <v>3.7134023948924311</v>
      </c>
      <c r="AK152" s="31"/>
      <c r="AL152" s="31">
        <f t="shared" si="109"/>
        <v>7.2535570849843403</v>
      </c>
      <c r="AM152" s="31">
        <f t="shared" si="109"/>
        <v>2.3219345999639858</v>
      </c>
      <c r="AN152" s="31"/>
      <c r="AO152" s="31">
        <f t="shared" si="109"/>
        <v>4.4565315735489399</v>
      </c>
      <c r="AP152" s="31">
        <f t="shared" si="109"/>
        <v>1.0971860550640822</v>
      </c>
      <c r="AQ152" s="31">
        <f t="shared" si="109"/>
        <v>1.3469368907811301</v>
      </c>
      <c r="AR152" s="31"/>
      <c r="AS152" s="31">
        <f t="shared" si="109"/>
        <v>0.36154567944502064</v>
      </c>
      <c r="AT152" s="31"/>
      <c r="AU152" s="31">
        <f t="shared" si="109"/>
        <v>1.8393095780219597</v>
      </c>
      <c r="AV152" s="31">
        <f t="shared" si="109"/>
        <v>1.2730521068318006</v>
      </c>
      <c r="AW152" s="31">
        <f t="shared" si="109"/>
        <v>0.26971903397741498</v>
      </c>
      <c r="AX152" s="31"/>
      <c r="AY152" s="31">
        <f t="shared" si="109"/>
        <v>0.16367209104665817</v>
      </c>
      <c r="AZ152" s="31">
        <f t="shared" si="109"/>
        <v>0.13672271639075007</v>
      </c>
      <c r="BA152" s="31">
        <f t="shared" si="109"/>
        <v>3.0803462305667415E-2</v>
      </c>
      <c r="BB152" s="31">
        <f t="shared" si="109"/>
        <v>1.7886723005762057</v>
      </c>
      <c r="BC152" s="31"/>
      <c r="BD152" s="31">
        <f t="shared" si="109"/>
        <v>0.41746823668708283</v>
      </c>
      <c r="BE152" s="31">
        <f t="shared" si="109"/>
        <v>3.2562956183072962</v>
      </c>
      <c r="BF152" s="31">
        <f t="shared" si="109"/>
        <v>4.6576762224502903E-3</v>
      </c>
      <c r="BG152" s="31">
        <f t="shared" si="109"/>
        <v>1.7324735423934783</v>
      </c>
      <c r="BH152" s="31"/>
      <c r="BI152" s="31">
        <f t="shared" si="109"/>
        <v>6.0060981836875894E-2</v>
      </c>
      <c r="BJ152" s="31">
        <f t="shared" si="109"/>
        <v>1.9482749775661996</v>
      </c>
      <c r="BK152" s="31"/>
      <c r="BL152" s="31"/>
      <c r="BM152" s="31"/>
      <c r="BN152" s="31">
        <f t="shared" si="109"/>
        <v>0.3135613300893636</v>
      </c>
      <c r="BO152" s="31">
        <f t="shared" si="109"/>
        <v>4.0573639011865437</v>
      </c>
      <c r="BP152" s="31">
        <f t="shared" si="109"/>
        <v>2.3426032487392172</v>
      </c>
      <c r="BQ152" s="31">
        <f t="shared" si="109"/>
        <v>3.6970822328097528</v>
      </c>
      <c r="BR152" s="31"/>
      <c r="BS152" s="31">
        <f t="shared" si="109"/>
        <v>9.7840593000652287E-2</v>
      </c>
      <c r="BT152" s="31">
        <f t="shared" si="110"/>
        <v>1.9280096813301733</v>
      </c>
      <c r="BU152" s="31">
        <f t="shared" si="110"/>
        <v>3.5829605783038683</v>
      </c>
      <c r="BV152" s="31">
        <f t="shared" si="110"/>
        <v>0.30182714274141725</v>
      </c>
      <c r="BW152" s="31">
        <f t="shared" si="110"/>
        <v>2.4685981248712414</v>
      </c>
      <c r="BX152" s="31"/>
      <c r="BY152" s="31">
        <f t="shared" si="110"/>
        <v>0.71515640817763348</v>
      </c>
      <c r="BZ152" s="31">
        <f t="shared" si="110"/>
        <v>4.1722810546377573</v>
      </c>
      <c r="CA152" s="31"/>
      <c r="CB152" s="31">
        <f t="shared" si="110"/>
        <v>0.8404343013554666</v>
      </c>
      <c r="CC152" s="31"/>
      <c r="CD152" s="31"/>
      <c r="CE152" s="31">
        <f t="shared" si="111"/>
        <v>0.23165476398965995</v>
      </c>
      <c r="CF152" s="31">
        <f t="shared" si="111"/>
        <v>0.13476076369593651</v>
      </c>
    </row>
    <row r="153" spans="3:87" x14ac:dyDescent="0.2">
      <c r="C153" t="str">
        <f t="shared" si="103"/>
        <v xml:space="preserve">     Y3Y3 </v>
      </c>
      <c r="E153" s="2" t="s">
        <v>389</v>
      </c>
      <c r="F153" t="s">
        <v>29</v>
      </c>
      <c r="H153" s="31">
        <f t="shared" si="109"/>
        <v>3.897283450671063</v>
      </c>
      <c r="I153" s="31">
        <f t="shared" si="109"/>
        <v>1.6908078990487572</v>
      </c>
      <c r="J153" s="31">
        <f t="shared" si="109"/>
        <v>8.0637231623083725</v>
      </c>
      <c r="K153" s="31">
        <f t="shared" si="109"/>
        <v>0.15521468785692688</v>
      </c>
      <c r="L153" s="31"/>
      <c r="M153" s="31"/>
      <c r="N153" s="31">
        <f t="shared" si="109"/>
        <v>4.9654083936093987E-3</v>
      </c>
      <c r="O153" s="31"/>
      <c r="P153" s="31">
        <f t="shared" si="109"/>
        <v>0.76387654437346508</v>
      </c>
      <c r="Q153" s="31">
        <f t="shared" si="109"/>
        <v>2.954648293550842</v>
      </c>
      <c r="R153" s="31">
        <f t="shared" si="109"/>
        <v>9.2352874707505634</v>
      </c>
      <c r="S153" s="31">
        <f t="shared" si="109"/>
        <v>1.3933086286474774</v>
      </c>
      <c r="T153" s="31">
        <f t="shared" si="109"/>
        <v>7.9982353198536389</v>
      </c>
      <c r="U153" s="31">
        <f t="shared" si="109"/>
        <v>1.9226453994255623</v>
      </c>
      <c r="V153" s="31"/>
      <c r="W153" s="31"/>
      <c r="X153" s="31">
        <f t="shared" si="109"/>
        <v>4.2822403062400441E-2</v>
      </c>
      <c r="Y153" s="31">
        <f t="shared" si="109"/>
        <v>2.9588374582991028E-2</v>
      </c>
      <c r="Z153" s="31">
        <f t="shared" si="109"/>
        <v>0.46301712001962297</v>
      </c>
      <c r="AA153" s="31"/>
      <c r="AB153" s="31">
        <f t="shared" si="109"/>
        <v>0.61392655545023911</v>
      </c>
      <c r="AC153" s="31">
        <f t="shared" si="109"/>
        <v>0.49892655885507786</v>
      </c>
      <c r="AD153" s="31">
        <f t="shared" si="109"/>
        <v>4.975490590509998</v>
      </c>
      <c r="AE153" s="31">
        <f t="shared" si="109"/>
        <v>0.2255786196513398</v>
      </c>
      <c r="AF153" s="31">
        <f t="shared" si="109"/>
        <v>1.754374628703695</v>
      </c>
      <c r="AG153" s="31"/>
      <c r="AH153" s="31"/>
      <c r="AI153" s="31">
        <f t="shared" si="109"/>
        <v>0.7219276818075222</v>
      </c>
      <c r="AJ153" s="31">
        <f t="shared" si="109"/>
        <v>4.7786979347655052</v>
      </c>
      <c r="AK153" s="31"/>
      <c r="AL153" s="31">
        <f t="shared" si="109"/>
        <v>9.882224098422391</v>
      </c>
      <c r="AM153" s="31">
        <f t="shared" si="109"/>
        <v>3.0721036576612306</v>
      </c>
      <c r="AN153" s="31"/>
      <c r="AO153" s="31">
        <f t="shared" si="109"/>
        <v>4.916726406863261</v>
      </c>
      <c r="AP153" s="31">
        <f t="shared" si="109"/>
        <v>1.1086264284953118</v>
      </c>
      <c r="AQ153" s="31">
        <f t="shared" si="109"/>
        <v>1.5238411382165833</v>
      </c>
      <c r="AR153" s="31"/>
      <c r="AS153" s="31">
        <f t="shared" si="109"/>
        <v>0.39468301718045273</v>
      </c>
      <c r="AT153" s="31"/>
      <c r="AU153" s="31">
        <f t="shared" si="109"/>
        <v>1.8850609196564669</v>
      </c>
      <c r="AV153" s="31">
        <f t="shared" si="109"/>
        <v>1.4575379112367275</v>
      </c>
      <c r="AW153" s="31">
        <f t="shared" si="109"/>
        <v>0.21505035254118021</v>
      </c>
      <c r="AX153" s="31"/>
      <c r="AY153" s="31">
        <f t="shared" si="109"/>
        <v>0.15008342836356536</v>
      </c>
      <c r="AZ153" s="31">
        <f t="shared" si="109"/>
        <v>0.24092696454214016</v>
      </c>
      <c r="BA153" s="31">
        <f t="shared" si="109"/>
        <v>3.7305916263288108E-2</v>
      </c>
      <c r="BB153" s="31">
        <f t="shared" si="109"/>
        <v>1.6699915619224248</v>
      </c>
      <c r="BC153" s="31"/>
      <c r="BD153" s="31">
        <f t="shared" si="109"/>
        <v>0.61986798451104308</v>
      </c>
      <c r="BE153" s="31">
        <f t="shared" si="109"/>
        <v>3.5705246924922065</v>
      </c>
      <c r="BF153" s="31">
        <f t="shared" si="109"/>
        <v>2.6156888542479911E-6</v>
      </c>
      <c r="BG153" s="31">
        <f t="shared" si="109"/>
        <v>1.6778410795678684</v>
      </c>
      <c r="BH153" s="31"/>
      <c r="BI153" s="31">
        <f t="shared" si="109"/>
        <v>9.1214612190884878E-2</v>
      </c>
      <c r="BJ153" s="31">
        <f t="shared" si="109"/>
        <v>2.4430716155431922</v>
      </c>
      <c r="BK153" s="31"/>
      <c r="BL153" s="31"/>
      <c r="BM153" s="31"/>
      <c r="BN153" s="31">
        <f t="shared" si="109"/>
        <v>0.49859913227005753</v>
      </c>
      <c r="BO153" s="31">
        <f t="shared" si="109"/>
        <v>4.3766371051747948</v>
      </c>
      <c r="BP153" s="31">
        <f t="shared" si="109"/>
        <v>3.8789053540721103</v>
      </c>
      <c r="BQ153" s="31">
        <f t="shared" si="109"/>
        <v>4.5552044564457175</v>
      </c>
      <c r="BR153" s="31"/>
      <c r="BS153" s="31">
        <f t="shared" si="109"/>
        <v>0.15451394024571025</v>
      </c>
      <c r="BT153" s="31">
        <f t="shared" si="110"/>
        <v>2.4421263455776709</v>
      </c>
      <c r="BU153" s="31">
        <f t="shared" si="110"/>
        <v>3.5272085068471783</v>
      </c>
      <c r="BV153" s="31">
        <f t="shared" si="110"/>
        <v>0.2998736196465312</v>
      </c>
      <c r="BW153" s="31">
        <f t="shared" si="110"/>
        <v>2.9509735869160516</v>
      </c>
      <c r="BX153" s="31"/>
      <c r="BY153" s="31">
        <f t="shared" si="110"/>
        <v>1.1073298840834127</v>
      </c>
      <c r="BZ153" s="31">
        <f t="shared" si="110"/>
        <v>3.5691278815652554</v>
      </c>
      <c r="CA153" s="31"/>
      <c r="CB153" s="31">
        <f t="shared" si="110"/>
        <v>0.87046630337621655</v>
      </c>
      <c r="CC153" s="31"/>
      <c r="CD153" s="31"/>
      <c r="CE153" s="31">
        <f t="shared" si="111"/>
        <v>0.23477864843973412</v>
      </c>
      <c r="CF153" s="31">
        <f t="shared" si="111"/>
        <v>0.14644451531505481</v>
      </c>
    </row>
    <row r="154" spans="3:87" x14ac:dyDescent="0.2">
      <c r="C154" t="str">
        <f t="shared" si="103"/>
        <v xml:space="preserve">     WKY1 </v>
      </c>
      <c r="E154" s="2" t="s">
        <v>389</v>
      </c>
      <c r="F154" t="s">
        <v>29</v>
      </c>
      <c r="H154" s="31">
        <f>H146*H147</f>
        <v>-0.79050137362381456</v>
      </c>
      <c r="I154" s="31">
        <f>I146*I147</f>
        <v>7.6292691772006829E-2</v>
      </c>
      <c r="J154" s="31">
        <f t="shared" ref="J154:BV154" si="112">J146*J147</f>
        <v>0.39117761221689851</v>
      </c>
      <c r="K154" s="31">
        <f t="shared" si="112"/>
        <v>9.7507120379422038E-2</v>
      </c>
      <c r="L154" s="31"/>
      <c r="M154" s="31"/>
      <c r="N154" s="31">
        <f t="shared" si="112"/>
        <v>-2.0690682140438694E-2</v>
      </c>
      <c r="O154" s="31"/>
      <c r="P154" s="31">
        <f t="shared" si="112"/>
        <v>7.8425888440106978E-2</v>
      </c>
      <c r="Q154" s="31">
        <f t="shared" si="112"/>
        <v>0.36520969187514246</v>
      </c>
      <c r="R154" s="31">
        <f t="shared" si="112"/>
        <v>0.47230046386731561</v>
      </c>
      <c r="S154" s="31">
        <f t="shared" si="112"/>
        <v>8.7031771587937401E-2</v>
      </c>
      <c r="T154" s="31">
        <f t="shared" si="112"/>
        <v>0.86344304406133376</v>
      </c>
      <c r="U154" s="31">
        <f t="shared" si="112"/>
        <v>0.48597749290599468</v>
      </c>
      <c r="V154" s="31"/>
      <c r="W154" s="31"/>
      <c r="X154" s="31">
        <f t="shared" si="112"/>
        <v>1.1325851312574547E-3</v>
      </c>
      <c r="Y154" s="31">
        <f t="shared" si="112"/>
        <v>-0.11057125127324456</v>
      </c>
      <c r="Z154" s="31">
        <f t="shared" si="112"/>
        <v>0.13888346869940402</v>
      </c>
      <c r="AA154" s="31"/>
      <c r="AB154" s="31">
        <f t="shared" si="112"/>
        <v>0.21269123341203611</v>
      </c>
      <c r="AC154" s="31">
        <f t="shared" si="112"/>
        <v>0.12842972344110173</v>
      </c>
      <c r="AD154" s="31">
        <f t="shared" si="112"/>
        <v>0.30146469696070216</v>
      </c>
      <c r="AE154" s="31">
        <f t="shared" si="112"/>
        <v>3.303153114005461E-2</v>
      </c>
      <c r="AF154" s="31">
        <f t="shared" si="112"/>
        <v>0.39825843911338715</v>
      </c>
      <c r="AG154" s="31"/>
      <c r="AH154" s="31"/>
      <c r="AI154" s="31">
        <f t="shared" si="112"/>
        <v>0.26182443617335932</v>
      </c>
      <c r="AJ154" s="31">
        <f t="shared" si="112"/>
        <v>0.37870740821889132</v>
      </c>
      <c r="AK154" s="31"/>
      <c r="AL154" s="31">
        <f t="shared" si="112"/>
        <v>0.10623336316601684</v>
      </c>
      <c r="AM154" s="31">
        <f t="shared" si="112"/>
        <v>6.5841004832180472E-2</v>
      </c>
      <c r="AN154" s="31"/>
      <c r="AO154" s="31">
        <f t="shared" si="112"/>
        <v>-0.70082841917836769</v>
      </c>
      <c r="AP154" s="31">
        <f t="shared" si="112"/>
        <v>-0.4735886592143016</v>
      </c>
      <c r="AQ154" s="31">
        <f t="shared" si="112"/>
        <v>0.22420217320103028</v>
      </c>
      <c r="AR154" s="31"/>
      <c r="AS154" s="31">
        <f t="shared" si="112"/>
        <v>5.798737214364269E-2</v>
      </c>
      <c r="AT154" s="31"/>
      <c r="AU154" s="31">
        <f t="shared" si="112"/>
        <v>0.22097189906773446</v>
      </c>
      <c r="AV154" s="31">
        <f t="shared" si="112"/>
        <v>0.19926094399105482</v>
      </c>
      <c r="AW154" s="31">
        <f t="shared" si="112"/>
        <v>-0.14189775005359578</v>
      </c>
      <c r="AX154" s="31"/>
      <c r="AY154" s="31">
        <f t="shared" si="112"/>
        <v>9.1096056291342278E-2</v>
      </c>
      <c r="AZ154" s="31">
        <f t="shared" si="112"/>
        <v>8.0512650301811969E-2</v>
      </c>
      <c r="BA154" s="31">
        <f t="shared" si="112"/>
        <v>7.7927608531379909E-3</v>
      </c>
      <c r="BB154" s="31">
        <f t="shared" si="112"/>
        <v>0.19919463953285865</v>
      </c>
      <c r="BC154" s="31"/>
      <c r="BD154" s="31">
        <f t="shared" si="112"/>
        <v>4.1018262177355914E-2</v>
      </c>
      <c r="BE154" s="31">
        <f t="shared" si="112"/>
        <v>0.36912286730006777</v>
      </c>
      <c r="BF154" s="31">
        <f t="shared" si="112"/>
        <v>-4.9111411603038183E-2</v>
      </c>
      <c r="BG154" s="31">
        <f t="shared" si="112"/>
        <v>0.39239319386760169</v>
      </c>
      <c r="BH154" s="31"/>
      <c r="BI154" s="31">
        <f t="shared" si="112"/>
        <v>5.6683315729590192E-3</v>
      </c>
      <c r="BJ154" s="31">
        <f t="shared" si="112"/>
        <v>-5.6501555634312361E-2</v>
      </c>
      <c r="BK154" s="31"/>
      <c r="BL154" s="31"/>
      <c r="BM154" s="31"/>
      <c r="BN154" s="31">
        <f t="shared" si="112"/>
        <v>2.9113306200818215E-2</v>
      </c>
      <c r="BO154" s="31">
        <f t="shared" si="112"/>
        <v>-8.9361194224248319E-2</v>
      </c>
      <c r="BP154" s="31">
        <f t="shared" si="112"/>
        <v>0.26033267701236823</v>
      </c>
      <c r="BQ154" s="31">
        <f t="shared" si="112"/>
        <v>0.32728006913744956</v>
      </c>
      <c r="BR154" s="31"/>
      <c r="BS154" s="31">
        <f t="shared" si="112"/>
        <v>1.0913696460605624E-2</v>
      </c>
      <c r="BT154" s="31">
        <f t="shared" si="112"/>
        <v>0.35567131961286902</v>
      </c>
      <c r="BU154" s="31">
        <f t="shared" si="112"/>
        <v>-0.7036658273546349</v>
      </c>
      <c r="BV154" s="31">
        <f t="shared" si="112"/>
        <v>-0.29037998593268499</v>
      </c>
      <c r="BW154" s="31">
        <f t="shared" ref="BW154:CB154" si="113">BW146*BW147</f>
        <v>0.30377697021936656</v>
      </c>
      <c r="BX154" s="31"/>
      <c r="BY154" s="31">
        <f t="shared" si="113"/>
        <v>9.7445001188168831E-2</v>
      </c>
      <c r="BZ154" s="31">
        <f t="shared" si="113"/>
        <v>0.3199307598222324</v>
      </c>
      <c r="CA154" s="31"/>
      <c r="CB154" s="31">
        <f t="shared" si="113"/>
        <v>1.6941192833291638E-2</v>
      </c>
      <c r="CC154" s="31"/>
      <c r="CD154" s="31"/>
      <c r="CE154" s="31">
        <f t="shared" ref="CE154:CF154" si="114">CE146*CE147</f>
        <v>-6.7031451700443986E-2</v>
      </c>
      <c r="CF154" s="31">
        <f t="shared" si="114"/>
        <v>-0.12114411638392002</v>
      </c>
    </row>
    <row r="155" spans="3:87" x14ac:dyDescent="0.2">
      <c r="C155" t="str">
        <f t="shared" si="103"/>
        <v xml:space="preserve">     WKY2 </v>
      </c>
      <c r="E155" s="2" t="s">
        <v>389</v>
      </c>
      <c r="F155" t="s">
        <v>29</v>
      </c>
      <c r="H155" s="31">
        <f>H146*H148</f>
        <v>-0.80068840984454037</v>
      </c>
      <c r="I155" s="31">
        <f>I146*I148</f>
        <v>9.0064079371958594E-2</v>
      </c>
      <c r="J155" s="31">
        <f t="shared" ref="J155:BV155" si="115">J146*J148</f>
        <v>0.39218469431203712</v>
      </c>
      <c r="K155" s="31">
        <f t="shared" si="115"/>
        <v>8.4328381638763508E-2</v>
      </c>
      <c r="L155" s="31"/>
      <c r="M155" s="31"/>
      <c r="N155" s="31">
        <f t="shared" si="115"/>
        <v>-2.2758379404805663E-2</v>
      </c>
      <c r="O155" s="31"/>
      <c r="P155" s="31">
        <f t="shared" si="115"/>
        <v>0.11700659300174163</v>
      </c>
      <c r="Q155" s="31">
        <f t="shared" si="115"/>
        <v>0.36888795622787235</v>
      </c>
      <c r="R155" s="31">
        <f t="shared" si="115"/>
        <v>0.43799919701104773</v>
      </c>
      <c r="S155" s="31">
        <f t="shared" si="115"/>
        <v>0.11465181102044099</v>
      </c>
      <c r="T155" s="31">
        <f t="shared" si="115"/>
        <v>1.0321338378448095</v>
      </c>
      <c r="U155" s="31">
        <f t="shared" si="115"/>
        <v>0.50115905577155762</v>
      </c>
      <c r="V155" s="31"/>
      <c r="W155" s="31"/>
      <c r="X155" s="31">
        <f t="shared" si="115"/>
        <v>1.3065961987895678E-2</v>
      </c>
      <c r="Y155" s="31">
        <f t="shared" si="115"/>
        <v>-0.1941982611935282</v>
      </c>
      <c r="Z155" s="31">
        <f t="shared" si="115"/>
        <v>0.1361081926255133</v>
      </c>
      <c r="AA155" s="31"/>
      <c r="AB155" s="31">
        <f t="shared" si="115"/>
        <v>0.26508791428690165</v>
      </c>
      <c r="AC155" s="31">
        <f t="shared" si="115"/>
        <v>0.13347067933153428</v>
      </c>
      <c r="AD155" s="31">
        <f t="shared" si="115"/>
        <v>0.30995950892887519</v>
      </c>
      <c r="AE155" s="31">
        <f t="shared" si="115"/>
        <v>6.1207079376308121E-2</v>
      </c>
      <c r="AF155" s="31">
        <f t="shared" si="115"/>
        <v>0.38238229800444867</v>
      </c>
      <c r="AG155" s="31"/>
      <c r="AH155" s="31"/>
      <c r="AI155" s="31">
        <f t="shared" si="115"/>
        <v>0.12347760217570027</v>
      </c>
      <c r="AJ155" s="31">
        <f t="shared" si="115"/>
        <v>0.32611142778244578</v>
      </c>
      <c r="AK155" s="31"/>
      <c r="AL155" s="31">
        <f t="shared" si="115"/>
        <v>0.10362961008695859</v>
      </c>
      <c r="AM155" s="31">
        <f t="shared" si="115"/>
        <v>5.8631815091458532E-2</v>
      </c>
      <c r="AN155" s="31"/>
      <c r="AO155" s="31">
        <f t="shared" si="115"/>
        <v>-0.66739206858236644</v>
      </c>
      <c r="AP155" s="31">
        <f t="shared" si="115"/>
        <v>-0.40128375226807239</v>
      </c>
      <c r="AQ155" s="31">
        <f t="shared" si="115"/>
        <v>0.35260438860059012</v>
      </c>
      <c r="AR155" s="31"/>
      <c r="AS155" s="31">
        <f t="shared" si="115"/>
        <v>6.0772256430526063E-2</v>
      </c>
      <c r="AT155" s="31"/>
      <c r="AU155" s="31">
        <f t="shared" si="115"/>
        <v>0.24293362411855926</v>
      </c>
      <c r="AV155" s="31">
        <f t="shared" si="115"/>
        <v>0.2164102386843067</v>
      </c>
      <c r="AW155" s="31">
        <f t="shared" si="115"/>
        <v>-0.10759041724280358</v>
      </c>
      <c r="AX155" s="31"/>
      <c r="AY155" s="31">
        <f t="shared" si="115"/>
        <v>0.13643558298965267</v>
      </c>
      <c r="AZ155" s="31">
        <f t="shared" si="115"/>
        <v>0.1292800517817326</v>
      </c>
      <c r="BA155" s="31">
        <f t="shared" si="115"/>
        <v>2.683626174463381E-2</v>
      </c>
      <c r="BB155" s="31">
        <f t="shared" si="115"/>
        <v>0.20449733039563964</v>
      </c>
      <c r="BC155" s="31"/>
      <c r="BD155" s="31">
        <f t="shared" si="115"/>
        <v>4.5322189327592202E-2</v>
      </c>
      <c r="BE155" s="31">
        <f t="shared" si="115"/>
        <v>0.39837705247876609</v>
      </c>
      <c r="BF155" s="31">
        <f t="shared" si="115"/>
        <v>-2.4972271043125722E-2</v>
      </c>
      <c r="BG155" s="31">
        <f t="shared" si="115"/>
        <v>0.46019774229585919</v>
      </c>
      <c r="BH155" s="31"/>
      <c r="BI155" s="31">
        <f t="shared" si="115"/>
        <v>9.6560866589527852E-2</v>
      </c>
      <c r="BJ155" s="31">
        <f t="shared" si="115"/>
        <v>-6.6093368739197203E-2</v>
      </c>
      <c r="BK155" s="31"/>
      <c r="BL155" s="31"/>
      <c r="BM155" s="31"/>
      <c r="BN155" s="31">
        <f t="shared" si="115"/>
        <v>3.7068745593215269E-2</v>
      </c>
      <c r="BO155" s="31">
        <f t="shared" si="115"/>
        <v>-9.5379434291416168E-2</v>
      </c>
      <c r="BP155" s="31">
        <f t="shared" si="115"/>
        <v>0.24179923619008639</v>
      </c>
      <c r="BQ155" s="31">
        <f t="shared" si="115"/>
        <v>0.28994474025309652</v>
      </c>
      <c r="BR155" s="31"/>
      <c r="BS155" s="31">
        <f t="shared" si="115"/>
        <v>4.7167756266719089E-2</v>
      </c>
      <c r="BT155" s="31">
        <f t="shared" si="115"/>
        <v>0.34558470212188425</v>
      </c>
      <c r="BU155" s="31">
        <f t="shared" si="115"/>
        <v>-0.74580614245222387</v>
      </c>
      <c r="BV155" s="31">
        <f t="shared" si="115"/>
        <v>-0.2201560127393756</v>
      </c>
      <c r="BW155" s="31">
        <f t="shared" ref="BW155:CB155" si="116">BW146*BW148</f>
        <v>0.47735259387286838</v>
      </c>
      <c r="BX155" s="31"/>
      <c r="BY155" s="31">
        <f t="shared" si="116"/>
        <v>0.12930721837478826</v>
      </c>
      <c r="BZ155" s="31">
        <f t="shared" si="116"/>
        <v>0.34171460136743648</v>
      </c>
      <c r="CA155" s="31"/>
      <c r="CB155" s="31">
        <f t="shared" si="116"/>
        <v>2.3276289743664334E-2</v>
      </c>
      <c r="CC155" s="31"/>
      <c r="CD155" s="31"/>
      <c r="CE155" s="31">
        <f t="shared" ref="CE155:CF155" si="117">CE146*CE148</f>
        <v>-4.8645692662222142E-2</v>
      </c>
      <c r="CF155" s="31">
        <f t="shared" si="117"/>
        <v>-0.10875130083573768</v>
      </c>
    </row>
    <row r="156" spans="3:87" x14ac:dyDescent="0.2">
      <c r="C156" t="str">
        <f t="shared" si="103"/>
        <v xml:space="preserve">     WKY3 </v>
      </c>
      <c r="E156" s="2" t="s">
        <v>389</v>
      </c>
      <c r="F156" t="s">
        <v>29</v>
      </c>
      <c r="H156" s="31">
        <f>H146*H149</f>
        <v>-0.77783223564811699</v>
      </c>
      <c r="I156" s="31">
        <f>I146*I149</f>
        <v>8.6078318524307959E-2</v>
      </c>
      <c r="J156" s="31">
        <f t="shared" ref="J156:BV156" si="118">J146*J149</f>
        <v>0.42820672567800705</v>
      </c>
      <c r="K156" s="31">
        <f t="shared" si="118"/>
        <v>0.10367614212949798</v>
      </c>
      <c r="L156" s="31"/>
      <c r="M156" s="31"/>
      <c r="N156" s="31">
        <f t="shared" si="118"/>
        <v>2.37639058198288E-2</v>
      </c>
      <c r="O156" s="31"/>
      <c r="P156" s="31">
        <f t="shared" si="118"/>
        <v>0.13363919148705691</v>
      </c>
      <c r="Q156" s="31">
        <f t="shared" si="118"/>
        <v>0.41584364352782693</v>
      </c>
      <c r="R156" s="31">
        <f t="shared" si="118"/>
        <v>0.51428661398329567</v>
      </c>
      <c r="S156" s="31">
        <f t="shared" si="118"/>
        <v>0.12052432691186163</v>
      </c>
      <c r="T156" s="31">
        <f t="shared" si="118"/>
        <v>1.0834491294384416</v>
      </c>
      <c r="U156" s="31">
        <f t="shared" si="118"/>
        <v>0.59195720422954923</v>
      </c>
      <c r="V156" s="31"/>
      <c r="W156" s="31"/>
      <c r="X156" s="31">
        <f t="shared" si="118"/>
        <v>4.1108349572240487E-2</v>
      </c>
      <c r="Y156" s="31">
        <f t="shared" si="118"/>
        <v>-7.3434690344460013E-2</v>
      </c>
      <c r="Z156" s="31">
        <f t="shared" si="118"/>
        <v>0.14096663037774954</v>
      </c>
      <c r="AA156" s="31"/>
      <c r="AB156" s="31">
        <f t="shared" si="118"/>
        <v>0.33450215764089447</v>
      </c>
      <c r="AC156" s="31">
        <f t="shared" si="118"/>
        <v>0.12299336988122767</v>
      </c>
      <c r="AD156" s="31">
        <f t="shared" si="118"/>
        <v>0.33635945040425475</v>
      </c>
      <c r="AE156" s="31">
        <f t="shared" si="118"/>
        <v>8.0376479235938575E-2</v>
      </c>
      <c r="AF156" s="31">
        <f t="shared" si="118"/>
        <v>0.44668513961557627</v>
      </c>
      <c r="AG156" s="31"/>
      <c r="AH156" s="31"/>
      <c r="AI156" s="31">
        <f t="shared" si="118"/>
        <v>0.31089965475140313</v>
      </c>
      <c r="AJ156" s="31">
        <f t="shared" si="118"/>
        <v>0.36994298879306203</v>
      </c>
      <c r="AK156" s="31"/>
      <c r="AL156" s="31">
        <f t="shared" si="118"/>
        <v>0.12095830615218101</v>
      </c>
      <c r="AM156" s="31">
        <f t="shared" si="118"/>
        <v>6.744135388433975E-2</v>
      </c>
      <c r="AN156" s="31"/>
      <c r="AO156" s="31">
        <f t="shared" si="118"/>
        <v>-0.70100411681476993</v>
      </c>
      <c r="AP156" s="31">
        <f t="shared" si="118"/>
        <v>-0.40337042242178861</v>
      </c>
      <c r="AQ156" s="31">
        <f t="shared" si="118"/>
        <v>0.37504548047042502</v>
      </c>
      <c r="AR156" s="31"/>
      <c r="AS156" s="31">
        <f t="shared" si="118"/>
        <v>6.3496237754672238E-2</v>
      </c>
      <c r="AT156" s="31"/>
      <c r="AU156" s="31">
        <f t="shared" si="118"/>
        <v>0.24593645451087373</v>
      </c>
      <c r="AV156" s="31">
        <f t="shared" si="118"/>
        <v>0.23156058812574334</v>
      </c>
      <c r="AW156" s="31">
        <f t="shared" si="118"/>
        <v>-9.6070018292010451E-2</v>
      </c>
      <c r="AX156" s="31"/>
      <c r="AY156" s="31">
        <f t="shared" si="118"/>
        <v>0.13064918544562373</v>
      </c>
      <c r="AZ156" s="31">
        <f t="shared" si="118"/>
        <v>0.17161446181316958</v>
      </c>
      <c r="BA156" s="31">
        <f t="shared" si="118"/>
        <v>2.9533240882980993E-2</v>
      </c>
      <c r="BB156" s="31">
        <f t="shared" si="118"/>
        <v>0.19759656496434388</v>
      </c>
      <c r="BC156" s="31"/>
      <c r="BD156" s="31">
        <f t="shared" si="118"/>
        <v>5.5226658247350881E-2</v>
      </c>
      <c r="BE156" s="31">
        <f t="shared" si="118"/>
        <v>0.41715593041420418</v>
      </c>
      <c r="BF156" s="31">
        <f t="shared" si="118"/>
        <v>-5.9178837984133394E-4</v>
      </c>
      <c r="BG156" s="31">
        <f t="shared" si="118"/>
        <v>0.45288359555989072</v>
      </c>
      <c r="BH156" s="31"/>
      <c r="BI156" s="31">
        <f t="shared" si="118"/>
        <v>0.11899731135241311</v>
      </c>
      <c r="BJ156" s="31">
        <f t="shared" si="118"/>
        <v>-7.4011781967696394E-2</v>
      </c>
      <c r="BK156" s="31"/>
      <c r="BL156" s="31"/>
      <c r="BM156" s="31"/>
      <c r="BN156" s="31">
        <f t="shared" si="118"/>
        <v>4.6743626154408989E-2</v>
      </c>
      <c r="BO156" s="31">
        <f t="shared" si="118"/>
        <v>-9.9061073675014252E-2</v>
      </c>
      <c r="BP156" s="31">
        <f t="shared" si="118"/>
        <v>0.31114307928426771</v>
      </c>
      <c r="BQ156" s="31">
        <f t="shared" si="118"/>
        <v>0.32183970160567527</v>
      </c>
      <c r="BR156" s="31"/>
      <c r="BS156" s="31">
        <f t="shared" si="118"/>
        <v>5.9274720300553328E-2</v>
      </c>
      <c r="BT156" s="31">
        <f t="shared" si="118"/>
        <v>0.38894121692963124</v>
      </c>
      <c r="BU156" s="31">
        <f t="shared" si="118"/>
        <v>-0.73998089572204329</v>
      </c>
      <c r="BV156" s="31">
        <f t="shared" si="118"/>
        <v>-0.21944239563934195</v>
      </c>
      <c r="BW156" s="31">
        <f t="shared" ref="BW156:CB156" si="119">BW146*BW149</f>
        <v>0.52191136084138912</v>
      </c>
      <c r="BX156" s="31"/>
      <c r="BY156" s="31">
        <f t="shared" si="119"/>
        <v>0.16090174808252233</v>
      </c>
      <c r="BZ156" s="31">
        <f t="shared" si="119"/>
        <v>0.31605146884229329</v>
      </c>
      <c r="CA156" s="31"/>
      <c r="CB156" s="31">
        <f t="shared" si="119"/>
        <v>2.368851585310322E-2</v>
      </c>
      <c r="CC156" s="31"/>
      <c r="CD156" s="31"/>
      <c r="CE156" s="31">
        <f t="shared" ref="CE156:CF156" si="120">CE146*CE149</f>
        <v>-4.8972589971381215E-2</v>
      </c>
      <c r="CF156" s="31">
        <f t="shared" si="120"/>
        <v>-0.11336768655090856</v>
      </c>
    </row>
    <row r="157" spans="3:87" x14ac:dyDescent="0.2">
      <c r="C157" t="str">
        <f t="shared" si="103"/>
        <v xml:space="preserve">     Y1Y2 </v>
      </c>
      <c r="E157" s="2" t="s">
        <v>389</v>
      </c>
      <c r="F157" t="s">
        <v>29</v>
      </c>
      <c r="H157" s="31">
        <f>H147*H148</f>
        <v>8.1542924787700297</v>
      </c>
      <c r="I157" s="31">
        <f>I147*I148</f>
        <v>3.1359654281588223</v>
      </c>
      <c r="J157" s="31">
        <f t="shared" ref="J157:BV157" si="121">J147*J148</f>
        <v>13.493458214150921</v>
      </c>
      <c r="K157" s="31">
        <f t="shared" si="121"/>
        <v>0.23747355372055165</v>
      </c>
      <c r="L157" s="31"/>
      <c r="M157" s="31"/>
      <c r="N157" s="31">
        <f t="shared" si="121"/>
        <v>8.2806697958935933E-3</v>
      </c>
      <c r="O157" s="31"/>
      <c r="P157" s="31">
        <f t="shared" si="121"/>
        <v>0.78497400034610476</v>
      </c>
      <c r="Q157" s="31">
        <f t="shared" si="121"/>
        <v>4.6037573316385823</v>
      </c>
      <c r="R157" s="31">
        <f t="shared" si="121"/>
        <v>14.446467321365347</v>
      </c>
      <c r="S157" s="31">
        <f t="shared" si="121"/>
        <v>1.9141970205240297</v>
      </c>
      <c r="T157" s="31">
        <f t="shared" si="121"/>
        <v>12.144421579062959</v>
      </c>
      <c r="U157" s="31">
        <f t="shared" si="121"/>
        <v>2.6726390312345005</v>
      </c>
      <c r="V157" s="31"/>
      <c r="W157" s="31"/>
      <c r="X157" s="31">
        <f t="shared" si="121"/>
        <v>7.4998606629111063E-4</v>
      </c>
      <c r="Y157" s="31">
        <f t="shared" si="121"/>
        <v>0.23563300908186652</v>
      </c>
      <c r="Z157" s="31">
        <f t="shared" si="121"/>
        <v>0.88090531332353894</v>
      </c>
      <c r="AA157" s="31"/>
      <c r="AB157" s="31">
        <f t="shared" si="121"/>
        <v>0.61871135405861399</v>
      </c>
      <c r="AC157" s="31">
        <f t="shared" si="121"/>
        <v>1.1307188574614659</v>
      </c>
      <c r="AD157" s="31">
        <f t="shared" si="121"/>
        <v>8.2186419785876748</v>
      </c>
      <c r="AE157" s="31">
        <f t="shared" si="121"/>
        <v>0.14118882865984639</v>
      </c>
      <c r="AF157" s="31">
        <f t="shared" si="121"/>
        <v>2.6780093611761253</v>
      </c>
      <c r="AG157" s="31"/>
      <c r="AH157" s="31"/>
      <c r="AI157" s="31">
        <f t="shared" si="121"/>
        <v>0.48292709802591338</v>
      </c>
      <c r="AJ157" s="31">
        <f t="shared" si="121"/>
        <v>8.624616476682915</v>
      </c>
      <c r="AK157" s="31"/>
      <c r="AL157" s="31">
        <f t="shared" si="121"/>
        <v>14.871613690488049</v>
      </c>
      <c r="AM157" s="31">
        <f t="shared" si="121"/>
        <v>5.2148652392140304</v>
      </c>
      <c r="AN157" s="31"/>
      <c r="AO157" s="31">
        <f t="shared" si="121"/>
        <v>9.3596077170741161</v>
      </c>
      <c r="AP157" s="31">
        <f t="shared" si="121"/>
        <v>2.589762828868813</v>
      </c>
      <c r="AQ157" s="31">
        <f t="shared" si="121"/>
        <v>1.7128895035951501</v>
      </c>
      <c r="AR157" s="31"/>
      <c r="AS157" s="31">
        <f t="shared" si="121"/>
        <v>0.68995574929397363</v>
      </c>
      <c r="AT157" s="31"/>
      <c r="AU157" s="31">
        <f t="shared" si="121"/>
        <v>3.3460640280131195</v>
      </c>
      <c r="AV157" s="31">
        <f t="shared" si="121"/>
        <v>2.3443397696830042</v>
      </c>
      <c r="AW157" s="31">
        <f t="shared" si="121"/>
        <v>0.71144856668142509</v>
      </c>
      <c r="AX157" s="31"/>
      <c r="AY157" s="31">
        <f t="shared" si="121"/>
        <v>0.21856295392440023</v>
      </c>
      <c r="AZ157" s="31">
        <f t="shared" si="121"/>
        <v>0.17029554214082865</v>
      </c>
      <c r="BA157" s="31">
        <f t="shared" si="121"/>
        <v>1.7889527049699167E-2</v>
      </c>
      <c r="BB157" s="31">
        <f t="shared" si="121"/>
        <v>3.4845827421450131</v>
      </c>
      <c r="BC157" s="31"/>
      <c r="BD157" s="31">
        <f t="shared" si="121"/>
        <v>0.75564847317401029</v>
      </c>
      <c r="BE157" s="31">
        <f t="shared" si="121"/>
        <v>6.0343494582700776</v>
      </c>
      <c r="BF157" s="31">
        <f t="shared" si="121"/>
        <v>1.8319924021280264E-2</v>
      </c>
      <c r="BG157" s="31">
        <f t="shared" si="121"/>
        <v>2.9544292121009463</v>
      </c>
      <c r="BH157" s="31"/>
      <c r="BI157" s="31">
        <f t="shared" si="121"/>
        <v>7.0514188961473875E-3</v>
      </c>
      <c r="BJ157" s="31">
        <f t="shared" si="121"/>
        <v>3.3310623784443636</v>
      </c>
      <c r="BK157" s="31"/>
      <c r="BL157" s="31"/>
      <c r="BM157" s="31"/>
      <c r="BN157" s="31">
        <f t="shared" si="121"/>
        <v>0.4925339052907326</v>
      </c>
      <c r="BO157" s="31">
        <f t="shared" si="121"/>
        <v>7.6027056840074945</v>
      </c>
      <c r="BP157" s="31">
        <f t="shared" si="121"/>
        <v>5.0443184563471739</v>
      </c>
      <c r="BQ157" s="31">
        <f t="shared" si="121"/>
        <v>8.3462892115553036</v>
      </c>
      <c r="BR157" s="31"/>
      <c r="BS157" s="31">
        <f t="shared" si="121"/>
        <v>4.5276800002810424E-2</v>
      </c>
      <c r="BT157" s="31">
        <f t="shared" si="121"/>
        <v>3.968565410301276</v>
      </c>
      <c r="BU157" s="31">
        <f t="shared" si="121"/>
        <v>6.761024819188159</v>
      </c>
      <c r="BV157" s="31">
        <f t="shared" si="121"/>
        <v>0.79620411337218711</v>
      </c>
      <c r="BW157" s="31">
        <f t="shared" ref="BW157:CB157" si="122">BW147*BW148</f>
        <v>3.1419259838035543</v>
      </c>
      <c r="BX157" s="31"/>
      <c r="BY157" s="31">
        <f t="shared" si="122"/>
        <v>1.0778735776777577</v>
      </c>
      <c r="BZ157" s="31">
        <f t="shared" si="122"/>
        <v>7.812607612671747</v>
      </c>
      <c r="CA157" s="31"/>
      <c r="CB157" s="31">
        <f t="shared" si="122"/>
        <v>1.2233873800141351</v>
      </c>
      <c r="CC157" s="31"/>
      <c r="CD157" s="31"/>
      <c r="CE157" s="31">
        <f>CE147*CE148</f>
        <v>0.6384185021836345</v>
      </c>
      <c r="CF157" s="31">
        <f t="shared" ref="CF157" si="123">CF147*CF148</f>
        <v>0.30023500437617984</v>
      </c>
      <c r="CG157" s="31"/>
      <c r="CH157" s="31"/>
      <c r="CI157" s="31"/>
    </row>
    <row r="158" spans="3:87" x14ac:dyDescent="0.2">
      <c r="C158" t="str">
        <f t="shared" si="103"/>
        <v xml:space="preserve">     Y1Y3 </v>
      </c>
      <c r="E158" s="2" t="s">
        <v>389</v>
      </c>
      <c r="F158" t="s">
        <v>29</v>
      </c>
      <c r="H158" s="31">
        <f>H147*H149</f>
        <v>7.921522868205118</v>
      </c>
      <c r="I158" s="31">
        <f>I147*I149</f>
        <v>2.9971841480935422</v>
      </c>
      <c r="J158" s="31">
        <f t="shared" ref="J158:BV158" si="124">J147*J149</f>
        <v>14.732827781793507</v>
      </c>
      <c r="K158" s="31">
        <f t="shared" si="124"/>
        <v>0.29195795566188804</v>
      </c>
      <c r="L158" s="31"/>
      <c r="M158" s="31"/>
      <c r="N158" s="31">
        <f t="shared" si="124"/>
        <v>-8.6465320598866548E-3</v>
      </c>
      <c r="O158" s="31"/>
      <c r="P158" s="31">
        <f t="shared" si="124"/>
        <v>0.8965588011186062</v>
      </c>
      <c r="Q158" s="31">
        <f t="shared" si="124"/>
        <v>5.1897688454863236</v>
      </c>
      <c r="R158" s="31">
        <f t="shared" si="124"/>
        <v>16.962644711282238</v>
      </c>
      <c r="S158" s="31">
        <f t="shared" si="124"/>
        <v>2.0122430288887232</v>
      </c>
      <c r="T158" s="31">
        <f t="shared" si="124"/>
        <v>12.748213947567127</v>
      </c>
      <c r="U158" s="31">
        <f t="shared" si="124"/>
        <v>3.1568579089300264</v>
      </c>
      <c r="V158" s="31"/>
      <c r="W158" s="31"/>
      <c r="X158" s="31">
        <f t="shared" si="124"/>
        <v>2.3596187878065227E-3</v>
      </c>
      <c r="Y158" s="31">
        <f t="shared" si="124"/>
        <v>8.9102945363739736E-2</v>
      </c>
      <c r="Z158" s="31">
        <f t="shared" si="124"/>
        <v>0.91234958973217528</v>
      </c>
      <c r="AA158" s="31"/>
      <c r="AB158" s="31">
        <f t="shared" si="124"/>
        <v>0.78072319308203164</v>
      </c>
      <c r="AC158" s="31">
        <f t="shared" si="124"/>
        <v>1.0419586036719888</v>
      </c>
      <c r="AD158" s="31">
        <f t="shared" si="124"/>
        <v>8.9186420140490785</v>
      </c>
      <c r="AE158" s="31">
        <f t="shared" si="124"/>
        <v>0.18540765334274859</v>
      </c>
      <c r="AF158" s="31">
        <f t="shared" si="124"/>
        <v>3.1283534610037327</v>
      </c>
      <c r="AG158" s="31"/>
      <c r="AH158" s="31"/>
      <c r="AI158" s="31">
        <f t="shared" si="124"/>
        <v>1.2159441502007124</v>
      </c>
      <c r="AJ158" s="31">
        <f t="shared" si="124"/>
        <v>9.7838227205778185</v>
      </c>
      <c r="AK158" s="31"/>
      <c r="AL158" s="31">
        <f t="shared" si="124"/>
        <v>17.358409437626534</v>
      </c>
      <c r="AM158" s="31">
        <f t="shared" si="124"/>
        <v>5.9984083983818328</v>
      </c>
      <c r="AN158" s="31"/>
      <c r="AO158" s="31">
        <f t="shared" si="124"/>
        <v>9.8309881856657135</v>
      </c>
      <c r="AP158" s="31">
        <f t="shared" si="124"/>
        <v>2.6032295609995328</v>
      </c>
      <c r="AQ158" s="31">
        <f t="shared" si="124"/>
        <v>1.8219043427626689</v>
      </c>
      <c r="AR158" s="31"/>
      <c r="AS158" s="31">
        <f t="shared" si="124"/>
        <v>0.72088148228387172</v>
      </c>
      <c r="AT158" s="31"/>
      <c r="AU158" s="31">
        <f t="shared" si="124"/>
        <v>3.3874237319009781</v>
      </c>
      <c r="AV158" s="31">
        <f t="shared" si="124"/>
        <v>2.5084612407191629</v>
      </c>
      <c r="AW158" s="31">
        <f t="shared" si="124"/>
        <v>0.63526918629438434</v>
      </c>
      <c r="AX158" s="31"/>
      <c r="AY158" s="31">
        <f t="shared" si="124"/>
        <v>0.20929343557668462</v>
      </c>
      <c r="AZ158" s="31">
        <f t="shared" si="124"/>
        <v>0.22606100021542377</v>
      </c>
      <c r="BA158" s="31">
        <f t="shared" si="124"/>
        <v>1.9687381076726011E-2</v>
      </c>
      <c r="BB158" s="31">
        <f t="shared" si="124"/>
        <v>3.3669954461007965</v>
      </c>
      <c r="BC158" s="31"/>
      <c r="BD158" s="31">
        <f t="shared" si="124"/>
        <v>0.92078385007996733</v>
      </c>
      <c r="BE158" s="31">
        <f t="shared" si="124"/>
        <v>6.3187993561533675</v>
      </c>
      <c r="BF158" s="31">
        <f t="shared" si="124"/>
        <v>4.3414225869353593E-4</v>
      </c>
      <c r="BG158" s="31">
        <f t="shared" si="124"/>
        <v>2.9074730304592604</v>
      </c>
      <c r="BH158" s="31"/>
      <c r="BI158" s="31">
        <f t="shared" si="124"/>
        <v>8.6898545911780496E-3</v>
      </c>
      <c r="BJ158" s="31">
        <f t="shared" si="124"/>
        <v>3.7301452048397272</v>
      </c>
      <c r="BK158" s="31"/>
      <c r="BL158" s="31"/>
      <c r="BM158" s="31"/>
      <c r="BN158" s="31">
        <f t="shared" si="124"/>
        <v>0.62108443026178317</v>
      </c>
      <c r="BO158" s="31">
        <f t="shared" si="124"/>
        <v>7.8961695829715719</v>
      </c>
      <c r="BP158" s="31">
        <f t="shared" si="124"/>
        <v>6.4909418331019202</v>
      </c>
      <c r="BQ158" s="31">
        <f t="shared" si="124"/>
        <v>9.2644109598844082</v>
      </c>
      <c r="BR158" s="31"/>
      <c r="BS158" s="31">
        <f t="shared" si="124"/>
        <v>5.6898395613621977E-2</v>
      </c>
      <c r="BT158" s="31">
        <f t="shared" si="124"/>
        <v>4.4664554034658313</v>
      </c>
      <c r="BU158" s="31">
        <f t="shared" si="124"/>
        <v>6.708216675786244</v>
      </c>
      <c r="BV158" s="31">
        <f t="shared" si="124"/>
        <v>0.79362328506161928</v>
      </c>
      <c r="BW158" s="31">
        <f t="shared" ref="BW158:CB158" si="125">BW147*BW149</f>
        <v>3.4352109675695131</v>
      </c>
      <c r="BX158" s="31"/>
      <c r="BY158" s="31">
        <f t="shared" si="125"/>
        <v>1.3412379064379334</v>
      </c>
      <c r="BZ158" s="31">
        <f t="shared" si="125"/>
        <v>7.2258724139748969</v>
      </c>
      <c r="CA158" s="31"/>
      <c r="CB158" s="31">
        <f t="shared" si="125"/>
        <v>1.2450537291425277</v>
      </c>
      <c r="CC158" s="31"/>
      <c r="CD158" s="31"/>
      <c r="CE158" s="31">
        <f t="shared" ref="CE158:CF158" si="126">CE147*CE149</f>
        <v>0.6427086516102305</v>
      </c>
      <c r="CF158" s="31">
        <f t="shared" si="126"/>
        <v>0.31297968489719658</v>
      </c>
      <c r="CG158" s="31"/>
      <c r="CH158" s="31"/>
      <c r="CI158" s="31"/>
    </row>
    <row r="159" spans="3:87" x14ac:dyDescent="0.2">
      <c r="C159" t="str">
        <f t="shared" si="103"/>
        <v xml:space="preserve">     Y2Y3 </v>
      </c>
      <c r="E159" s="2" t="s">
        <v>389</v>
      </c>
      <c r="F159" t="s">
        <v>29</v>
      </c>
      <c r="H159" s="31">
        <f>H148*H149</f>
        <v>8.0236059803593491</v>
      </c>
      <c r="I159" s="31">
        <f>I148*I149</f>
        <v>3.5381977583509285</v>
      </c>
      <c r="J159" s="31">
        <f t="shared" ref="J159:BV159" si="127">J148*J149</f>
        <v>14.770757271126293</v>
      </c>
      <c r="K159" s="31">
        <f t="shared" si="127"/>
        <v>0.25249788745402002</v>
      </c>
      <c r="L159" s="31"/>
      <c r="M159" s="31"/>
      <c r="N159" s="31">
        <f t="shared" si="127"/>
        <v>-9.5106123528967447E-3</v>
      </c>
      <c r="O159" s="31"/>
      <c r="P159" s="31">
        <f t="shared" si="127"/>
        <v>1.3376104859140705</v>
      </c>
      <c r="Q159" s="31">
        <f t="shared" si="127"/>
        <v>5.242038383146312</v>
      </c>
      <c r="R159" s="31">
        <f t="shared" si="127"/>
        <v>15.730716632987546</v>
      </c>
      <c r="S159" s="31">
        <f t="shared" si="127"/>
        <v>2.6508400698501431</v>
      </c>
      <c r="T159" s="31">
        <f t="shared" si="127"/>
        <v>15.238831417853813</v>
      </c>
      <c r="U159" s="31">
        <f t="shared" si="127"/>
        <v>3.2554757204576505</v>
      </c>
      <c r="V159" s="31"/>
      <c r="W159" s="31"/>
      <c r="X159" s="31">
        <f t="shared" si="127"/>
        <v>2.7221520516673807E-2</v>
      </c>
      <c r="Y159" s="31">
        <f t="shared" si="127"/>
        <v>0.15649309253179486</v>
      </c>
      <c r="Z159" s="31">
        <f t="shared" si="127"/>
        <v>0.89411831994089475</v>
      </c>
      <c r="AA159" s="31"/>
      <c r="AB159" s="31">
        <f t="shared" si="127"/>
        <v>0.97305506940472697</v>
      </c>
      <c r="AC159" s="31">
        <f t="shared" si="127"/>
        <v>1.0828562029195334</v>
      </c>
      <c r="AD159" s="31">
        <f t="shared" si="127"/>
        <v>9.1699556427578841</v>
      </c>
      <c r="AE159" s="31">
        <f t="shared" si="127"/>
        <v>0.34355842927800384</v>
      </c>
      <c r="AF159" s="31">
        <f t="shared" si="127"/>
        <v>3.0036450402704533</v>
      </c>
      <c r="AG159" s="31"/>
      <c r="AH159" s="31"/>
      <c r="AI159" s="31">
        <f t="shared" si="127"/>
        <v>0.57344482524519391</v>
      </c>
      <c r="AJ159" s="31">
        <f t="shared" si="127"/>
        <v>8.4250171169976245</v>
      </c>
      <c r="AK159" s="31"/>
      <c r="AL159" s="31">
        <f t="shared" si="127"/>
        <v>16.932959177239486</v>
      </c>
      <c r="AM159" s="31">
        <f t="shared" si="127"/>
        <v>5.341619146812894</v>
      </c>
      <c r="AN159" s="31"/>
      <c r="AO159" s="31">
        <f t="shared" si="127"/>
        <v>9.3619541700839264</v>
      </c>
      <c r="AP159" s="31">
        <f t="shared" si="127"/>
        <v>2.2057828158008248</v>
      </c>
      <c r="AQ159" s="31">
        <f t="shared" si="127"/>
        <v>2.8653222120758586</v>
      </c>
      <c r="AR159" s="31"/>
      <c r="AS159" s="31">
        <f t="shared" si="127"/>
        <v>0.75550232193400313</v>
      </c>
      <c r="AT159" s="31"/>
      <c r="AU159" s="31">
        <f t="shared" si="127"/>
        <v>3.7240894751222204</v>
      </c>
      <c r="AV159" s="31">
        <f t="shared" si="127"/>
        <v>2.724350718014946</v>
      </c>
      <c r="AW159" s="31">
        <f t="shared" si="127"/>
        <v>0.48167695956485052</v>
      </c>
      <c r="AX159" s="31"/>
      <c r="AY159" s="31">
        <f t="shared" si="127"/>
        <v>0.3134611207261026</v>
      </c>
      <c r="AZ159" s="31">
        <f t="shared" si="127"/>
        <v>0.36298864469280206</v>
      </c>
      <c r="BA159" s="31">
        <f t="shared" si="127"/>
        <v>6.779827093354461E-2</v>
      </c>
      <c r="BB159" s="31">
        <f t="shared" si="127"/>
        <v>3.4566270548074085</v>
      </c>
      <c r="BC159" s="31"/>
      <c r="BD159" s="31">
        <f t="shared" si="127"/>
        <v>1.0173990258941692</v>
      </c>
      <c r="BE159" s="31">
        <f t="shared" si="127"/>
        <v>6.8195847120540645</v>
      </c>
      <c r="BF159" s="31">
        <f t="shared" si="127"/>
        <v>2.2075354386065119E-4</v>
      </c>
      <c r="BG159" s="31">
        <f t="shared" si="127"/>
        <v>3.4098769940818938</v>
      </c>
      <c r="BH159" s="31"/>
      <c r="BI159" s="31">
        <f t="shared" si="127"/>
        <v>0.14803295803373537</v>
      </c>
      <c r="BJ159" s="31">
        <f t="shared" si="127"/>
        <v>4.3633818521715613</v>
      </c>
      <c r="BK159" s="31"/>
      <c r="BL159" s="31"/>
      <c r="BM159" s="31"/>
      <c r="BN159" s="31">
        <f t="shared" si="127"/>
        <v>0.79080062492641412</v>
      </c>
      <c r="BO159" s="31">
        <f t="shared" si="127"/>
        <v>8.4279557187089651</v>
      </c>
      <c r="BP159" s="31">
        <f t="shared" si="127"/>
        <v>6.0288427692223889</v>
      </c>
      <c r="BQ159" s="31">
        <f t="shared" si="127"/>
        <v>8.2075490769757256</v>
      </c>
      <c r="BR159" s="31"/>
      <c r="BS159" s="31">
        <f t="shared" si="127"/>
        <v>0.24590840197526917</v>
      </c>
      <c r="BT159" s="31">
        <f t="shared" si="127"/>
        <v>4.3397895051742896</v>
      </c>
      <c r="BU159" s="31">
        <f t="shared" si="127"/>
        <v>7.1099505009504789</v>
      </c>
      <c r="BV159" s="31">
        <f t="shared" si="127"/>
        <v>0.60169759115834609</v>
      </c>
      <c r="BW159" s="31">
        <f t="shared" ref="BW159:CB159" si="128">BW148*BW149</f>
        <v>5.3980618237310045</v>
      </c>
      <c r="BX159" s="31"/>
      <c r="BY159" s="31">
        <f t="shared" si="128"/>
        <v>1.7797910692762213</v>
      </c>
      <c r="BZ159" s="31">
        <f t="shared" si="128"/>
        <v>7.7178765581820779</v>
      </c>
      <c r="CA159" s="31"/>
      <c r="CB159" s="31">
        <f t="shared" si="128"/>
        <v>1.7106370036117728</v>
      </c>
      <c r="CC159" s="31"/>
      <c r="CD159" s="31"/>
      <c r="CE159" s="31">
        <f t="shared" ref="CE159:CF159" si="129">CE148*CE149</f>
        <v>0.46642295138261775</v>
      </c>
      <c r="CF159" s="31">
        <f t="shared" si="129"/>
        <v>0.28096245103528017</v>
      </c>
      <c r="CG159" s="31"/>
      <c r="CH159" s="31"/>
      <c r="CI159" s="31"/>
    </row>
    <row r="160" spans="3:87" x14ac:dyDescent="0.2">
      <c r="C160" t="str">
        <f t="shared" si="103"/>
        <v>Average Line Length</v>
      </c>
      <c r="E160" s="2" t="s">
        <v>389</v>
      </c>
      <c r="F160" t="s">
        <v>29</v>
      </c>
      <c r="H160" s="31">
        <f>LN(H96/H138)</f>
        <v>2.2904333076904515</v>
      </c>
      <c r="I160" s="31">
        <f>LN(I96/I138)</f>
        <v>-0.35303961287694291</v>
      </c>
      <c r="J160" s="31">
        <f>LN(J96/J138)</f>
        <v>-3.3868858977511214</v>
      </c>
      <c r="K160" s="31">
        <f t="shared" ref="K160:BW160" si="130">LN(K96/K138)</f>
        <v>-1.1624798670639398</v>
      </c>
      <c r="L160" s="31"/>
      <c r="M160" s="31"/>
      <c r="N160" s="31">
        <f t="shared" si="130"/>
        <v>-0.57678155437900869</v>
      </c>
      <c r="O160" s="31"/>
      <c r="P160" s="31">
        <f t="shared" si="130"/>
        <v>-0.88951711042617942</v>
      </c>
      <c r="Q160" s="31">
        <f t="shared" si="130"/>
        <v>-2.8963587042502845</v>
      </c>
      <c r="R160" s="31">
        <f t="shared" si="130"/>
        <v>-4.3985485244911819</v>
      </c>
      <c r="S160" s="31">
        <f t="shared" si="130"/>
        <v>-2.0661344293389621</v>
      </c>
      <c r="T160" s="31">
        <f t="shared" si="130"/>
        <v>-4.4607273065460493</v>
      </c>
      <c r="U160" s="31">
        <f t="shared" si="130"/>
        <v>-2.8770481723119556</v>
      </c>
      <c r="V160" s="31"/>
      <c r="W160" s="31"/>
      <c r="X160" s="31">
        <f t="shared" si="130"/>
        <v>-0.51250572195292543</v>
      </c>
      <c r="Y160" s="31">
        <f t="shared" si="130"/>
        <v>-0.17324716416628785</v>
      </c>
      <c r="Z160" s="31">
        <f t="shared" si="130"/>
        <v>-1.9097007937674224</v>
      </c>
      <c r="AA160" s="31"/>
      <c r="AB160" s="31">
        <f t="shared" si="130"/>
        <v>-1.3255472438508633</v>
      </c>
      <c r="AC160" s="31">
        <f t="shared" si="130"/>
        <v>-2.3086896063825053</v>
      </c>
      <c r="AD160" s="31">
        <f t="shared" si="130"/>
        <v>-3.5190147408891126</v>
      </c>
      <c r="AE160" s="31">
        <f t="shared" si="130"/>
        <v>-0.9122432131174002</v>
      </c>
      <c r="AF160" s="31">
        <f t="shared" si="130"/>
        <v>-1.9774112868381963</v>
      </c>
      <c r="AG160" s="31"/>
      <c r="AH160" s="31"/>
      <c r="AI160" s="31">
        <f t="shared" si="130"/>
        <v>-0.61694818076851465</v>
      </c>
      <c r="AJ160" s="31">
        <f t="shared" si="130"/>
        <v>-3.5678556162834849</v>
      </c>
      <c r="AK160" s="31"/>
      <c r="AL160" s="31">
        <f t="shared" si="130"/>
        <v>-4.8584203548065101</v>
      </c>
      <c r="AM160" s="31">
        <f t="shared" si="130"/>
        <v>-3.6929201564390635</v>
      </c>
      <c r="AN160" s="31"/>
      <c r="AO160" s="31">
        <f t="shared" si="130"/>
        <v>3.8152672010411015</v>
      </c>
      <c r="AP160" s="31">
        <f t="shared" si="130"/>
        <v>0.71504930037767644</v>
      </c>
      <c r="AQ160" s="31">
        <f t="shared" si="130"/>
        <v>-1.0982710535907869</v>
      </c>
      <c r="AR160" s="31"/>
      <c r="AS160" s="31">
        <f t="shared" si="130"/>
        <v>-1.9671171312176625</v>
      </c>
      <c r="AT160" s="31"/>
      <c r="AU160" s="31">
        <f t="shared" si="130"/>
        <v>-2.8505672159914446</v>
      </c>
      <c r="AV160" s="31">
        <f t="shared" si="130"/>
        <v>-1.7410415507710912</v>
      </c>
      <c r="AW160" s="31">
        <f t="shared" si="130"/>
        <v>3.3382966594433398E-2</v>
      </c>
      <c r="AX160" s="31"/>
      <c r="AY160" s="31">
        <f t="shared" si="130"/>
        <v>-0.52436768522510413</v>
      </c>
      <c r="AZ160" s="31">
        <f t="shared" si="130"/>
        <v>-0.94390583213090185</v>
      </c>
      <c r="BA160" s="31">
        <f t="shared" si="130"/>
        <v>-9.1606891409259567E-2</v>
      </c>
      <c r="BB160" s="31">
        <f t="shared" si="130"/>
        <v>-2.0916820462449048</v>
      </c>
      <c r="BC160" s="31"/>
      <c r="BD160" s="31">
        <f t="shared" si="130"/>
        <v>-1.338112264874624</v>
      </c>
      <c r="BE160" s="31">
        <f t="shared" si="130"/>
        <v>-1.9959123013972808</v>
      </c>
      <c r="BF160" s="31">
        <f t="shared" si="130"/>
        <v>-0.49788648458370494</v>
      </c>
      <c r="BG160" s="31">
        <f t="shared" si="130"/>
        <v>-2.632159086659184</v>
      </c>
      <c r="BH160" s="31"/>
      <c r="BI160" s="31">
        <f t="shared" si="130"/>
        <v>-0.79427637778551974</v>
      </c>
      <c r="BJ160" s="31">
        <f t="shared" si="130"/>
        <v>-2.3286225812904173</v>
      </c>
      <c r="BK160" s="31"/>
      <c r="BL160" s="31"/>
      <c r="BM160" s="31"/>
      <c r="BN160" s="31">
        <f t="shared" si="130"/>
        <v>-1.3133243593959012</v>
      </c>
      <c r="BO160" s="31">
        <f t="shared" si="130"/>
        <v>-3.6680885544648043</v>
      </c>
      <c r="BP160" s="31">
        <f t="shared" si="130"/>
        <v>-3.3164097197651157</v>
      </c>
      <c r="BQ160" s="31">
        <f t="shared" si="130"/>
        <v>-1.9452051738579501</v>
      </c>
      <c r="BR160" s="31"/>
      <c r="BS160" s="31">
        <f t="shared" si="130"/>
        <v>-0.77809838233466999</v>
      </c>
      <c r="BT160" s="31">
        <f t="shared" si="130"/>
        <v>-2.9137090807968078</v>
      </c>
      <c r="BU160" s="31">
        <f t="shared" si="130"/>
        <v>1.9377447697583861</v>
      </c>
      <c r="BV160" s="31">
        <f t="shared" si="130"/>
        <v>0.22487896110262948</v>
      </c>
      <c r="BW160" s="31">
        <f t="shared" si="130"/>
        <v>-2.3643266449061158</v>
      </c>
      <c r="BX160" s="31"/>
      <c r="BY160" s="31">
        <f t="shared" ref="BY160:CB160" si="131">LN(BY96/BY138)</f>
        <v>-1.7960549810844375</v>
      </c>
      <c r="BZ160" s="31">
        <f t="shared" si="131"/>
        <v>-3.1080057168735142</v>
      </c>
      <c r="CA160" s="31"/>
      <c r="CB160" s="31">
        <f t="shared" si="131"/>
        <v>-1.6909781850531593</v>
      </c>
      <c r="CC160" s="31"/>
      <c r="CD160" s="31"/>
      <c r="CE160" s="31">
        <f t="shared" ref="CE160:CF160" si="132">LN(CE96/CE138)</f>
        <v>0.22862757573196679</v>
      </c>
      <c r="CF160" s="31">
        <f t="shared" si="132"/>
        <v>-0.28704716533726687</v>
      </c>
    </row>
    <row r="161" spans="2:87" x14ac:dyDescent="0.2">
      <c r="C161" t="str">
        <f t="shared" si="103"/>
        <v>Customers Added in last 10 years</v>
      </c>
      <c r="E161" s="2" t="s">
        <v>389</v>
      </c>
      <c r="F161" t="s">
        <v>29</v>
      </c>
      <c r="H161" s="20">
        <f>H97/H139</f>
        <v>0.78327985204706529</v>
      </c>
      <c r="I161" s="20">
        <f>I97/I139</f>
        <v>0.52285504227914048</v>
      </c>
      <c r="J161" s="35">
        <f>J97/J139</f>
        <v>-0.21950410752899091</v>
      </c>
      <c r="K161" s="20">
        <f t="shared" ref="K161:BW161" si="133">K97/K139</f>
        <v>0.33994014460141769</v>
      </c>
      <c r="L161" s="20"/>
      <c r="M161" s="20"/>
      <c r="N161" s="20">
        <f t="shared" si="133"/>
        <v>0.2875916702820604</v>
      </c>
      <c r="O161" s="20"/>
      <c r="P161" s="20">
        <f t="shared" si="133"/>
        <v>0.57727321595916159</v>
      </c>
      <c r="Q161" s="20">
        <f t="shared" si="133"/>
        <v>0.91551107536626242</v>
      </c>
      <c r="R161" s="20">
        <f t="shared" si="133"/>
        <v>-0.13718772643769619</v>
      </c>
      <c r="S161" s="20">
        <f t="shared" si="133"/>
        <v>1.3098770178992614</v>
      </c>
      <c r="T161" s="20">
        <f t="shared" si="133"/>
        <v>2.5999432451413562</v>
      </c>
      <c r="U161" s="20">
        <f t="shared" si="133"/>
        <v>0.80990642872031127</v>
      </c>
      <c r="V161" s="20"/>
      <c r="W161" s="20"/>
      <c r="X161" s="20">
        <f t="shared" si="133"/>
        <v>0.78338718496658499</v>
      </c>
      <c r="Y161" s="20">
        <f t="shared" si="133"/>
        <v>0.49358543242441177</v>
      </c>
      <c r="Z161" s="20">
        <f t="shared" si="133"/>
        <v>0.95579501359254215</v>
      </c>
      <c r="AA161" s="20"/>
      <c r="AB161" s="20">
        <f t="shared" si="133"/>
        <v>0.80799728385867309</v>
      </c>
      <c r="AC161" s="20">
        <f t="shared" si="133"/>
        <v>0.83241905909142977</v>
      </c>
      <c r="AD161" s="20">
        <f t="shared" si="133"/>
        <v>0.11778706706416998</v>
      </c>
      <c r="AE161" s="20">
        <f t="shared" si="133"/>
        <v>0.17344717370638638</v>
      </c>
      <c r="AF161" s="20">
        <f t="shared" si="133"/>
        <v>0.98567577505454995</v>
      </c>
      <c r="AG161" s="20"/>
      <c r="AH161" s="20"/>
      <c r="AI161" s="20">
        <f t="shared" si="133"/>
        <v>0.56279517359012032</v>
      </c>
      <c r="AJ161" s="20">
        <f t="shared" si="133"/>
        <v>-0.30412250612569691</v>
      </c>
      <c r="AK161" s="20"/>
      <c r="AL161" s="20">
        <f t="shared" si="133"/>
        <v>0.36968105448333888</v>
      </c>
      <c r="AM161" s="20">
        <f t="shared" si="133"/>
        <v>0.17336489420090204</v>
      </c>
      <c r="AN161" s="20"/>
      <c r="AO161" s="20">
        <f t="shared" si="133"/>
        <v>0.77676556938011987</v>
      </c>
      <c r="AP161" s="20">
        <f t="shared" si="133"/>
        <v>1.225797310090933</v>
      </c>
      <c r="AQ161" s="20">
        <f t="shared" si="133"/>
        <v>3.5456272810244416</v>
      </c>
      <c r="AR161" s="20"/>
      <c r="AS161" s="20">
        <f t="shared" si="133"/>
        <v>0.3090562255057876</v>
      </c>
      <c r="AT161" s="20"/>
      <c r="AU161" s="20">
        <f t="shared" si="133"/>
        <v>0.97536273226664194</v>
      </c>
      <c r="AV161" s="20">
        <f t="shared" si="133"/>
        <v>0.80299999858916549</v>
      </c>
      <c r="AW161" s="20">
        <f t="shared" si="133"/>
        <v>0.83285559896657069</v>
      </c>
      <c r="AX161" s="20"/>
      <c r="AY161" s="20">
        <f t="shared" si="133"/>
        <v>2.102338228245558</v>
      </c>
      <c r="AZ161" s="20">
        <f t="shared" si="133"/>
        <v>0.77594290882863182</v>
      </c>
      <c r="BA161" s="20">
        <f t="shared" si="133"/>
        <v>1.1841800349645135</v>
      </c>
      <c r="BB161" s="20">
        <f t="shared" si="133"/>
        <v>1.2305804898230186</v>
      </c>
      <c r="BC161" s="20"/>
      <c r="BD161" s="20">
        <f t="shared" si="133"/>
        <v>0.13257546166767273</v>
      </c>
      <c r="BE161" s="20">
        <f t="shared" si="133"/>
        <v>-0.13334034224875924</v>
      </c>
      <c r="BF161" s="20">
        <f t="shared" si="133"/>
        <v>1.4264832239164136</v>
      </c>
      <c r="BG161" s="20">
        <f t="shared" si="133"/>
        <v>0.98788536313368602</v>
      </c>
      <c r="BH161" s="20"/>
      <c r="BI161" s="20">
        <f t="shared" si="133"/>
        <v>1.1780278102742412</v>
      </c>
      <c r="BJ161" s="20">
        <f t="shared" si="133"/>
        <v>0.73090807206753594</v>
      </c>
      <c r="BK161" s="20"/>
      <c r="BL161" s="20"/>
      <c r="BM161" s="20"/>
      <c r="BN161" s="20">
        <f t="shared" si="133"/>
        <v>0.15940354363399342</v>
      </c>
      <c r="BO161" s="20">
        <f t="shared" si="133"/>
        <v>0.31656344612439841</v>
      </c>
      <c r="BP161" s="20">
        <f t="shared" si="133"/>
        <v>0.41010400715412509</v>
      </c>
      <c r="BQ161" s="20">
        <f t="shared" si="133"/>
        <v>0.50304044388963243</v>
      </c>
      <c r="BR161" s="20"/>
      <c r="BS161" s="20">
        <f t="shared" si="133"/>
        <v>0.20849748733332438</v>
      </c>
      <c r="BT161" s="20">
        <f t="shared" si="133"/>
        <v>1.754089966333265</v>
      </c>
      <c r="BU161" s="20">
        <f t="shared" si="133"/>
        <v>0.61562581711529041</v>
      </c>
      <c r="BV161" s="20">
        <f t="shared" si="133"/>
        <v>0.94961499735413257</v>
      </c>
      <c r="BW161" s="20">
        <f t="shared" si="133"/>
        <v>1.5811786588692596</v>
      </c>
      <c r="BX161" s="20"/>
      <c r="BY161" s="20">
        <f t="shared" ref="BY161:CB161" si="134">BY97/BY139</f>
        <v>1.192002613142743</v>
      </c>
      <c r="BZ161" s="20">
        <f t="shared" si="134"/>
        <v>1.1532544714916757</v>
      </c>
      <c r="CA161" s="20"/>
      <c r="CB161" s="20">
        <f t="shared" si="134"/>
        <v>0.6706735992417282</v>
      </c>
      <c r="CC161" s="20"/>
      <c r="CD161" s="20"/>
      <c r="CE161" s="20">
        <f t="shared" ref="CE161:CF161" si="135">CE97/CE139</f>
        <v>0.96207616456976419</v>
      </c>
      <c r="CF161" s="20">
        <f t="shared" si="135"/>
        <v>0.9634084993928812</v>
      </c>
    </row>
    <row r="162" spans="2:87" x14ac:dyDescent="0.2">
      <c r="C162" t="str">
        <f t="shared" si="103"/>
        <v>Trend</v>
      </c>
      <c r="E162" s="2" t="s">
        <v>389</v>
      </c>
      <c r="F162" t="s">
        <v>29</v>
      </c>
      <c r="H162">
        <f>H98</f>
        <v>17</v>
      </c>
      <c r="I162">
        <f>I98</f>
        <v>17</v>
      </c>
      <c r="J162">
        <f>I162</f>
        <v>17</v>
      </c>
      <c r="K162">
        <f t="shared" ref="K162:BV162" si="136">J162</f>
        <v>17</v>
      </c>
      <c r="L162">
        <f t="shared" si="136"/>
        <v>17</v>
      </c>
      <c r="M162">
        <f t="shared" si="136"/>
        <v>17</v>
      </c>
      <c r="N162">
        <f t="shared" si="136"/>
        <v>17</v>
      </c>
      <c r="O162">
        <f t="shared" si="136"/>
        <v>17</v>
      </c>
      <c r="P162">
        <f t="shared" si="136"/>
        <v>17</v>
      </c>
      <c r="Q162">
        <f t="shared" si="136"/>
        <v>17</v>
      </c>
      <c r="R162">
        <f t="shared" si="136"/>
        <v>17</v>
      </c>
      <c r="S162">
        <f t="shared" si="136"/>
        <v>17</v>
      </c>
      <c r="T162">
        <f t="shared" si="136"/>
        <v>17</v>
      </c>
      <c r="U162">
        <f t="shared" si="136"/>
        <v>17</v>
      </c>
      <c r="V162">
        <f t="shared" si="136"/>
        <v>17</v>
      </c>
      <c r="W162">
        <f t="shared" si="136"/>
        <v>17</v>
      </c>
      <c r="X162">
        <f t="shared" si="136"/>
        <v>17</v>
      </c>
      <c r="Y162">
        <f t="shared" si="136"/>
        <v>17</v>
      </c>
      <c r="Z162">
        <f t="shared" si="136"/>
        <v>17</v>
      </c>
      <c r="AA162">
        <f t="shared" si="136"/>
        <v>17</v>
      </c>
      <c r="AB162">
        <f t="shared" si="136"/>
        <v>17</v>
      </c>
      <c r="AC162">
        <f t="shared" si="136"/>
        <v>17</v>
      </c>
      <c r="AD162">
        <f t="shared" si="136"/>
        <v>17</v>
      </c>
      <c r="AE162">
        <f t="shared" si="136"/>
        <v>17</v>
      </c>
      <c r="AF162">
        <f t="shared" si="136"/>
        <v>17</v>
      </c>
      <c r="AG162">
        <f t="shared" si="136"/>
        <v>17</v>
      </c>
      <c r="AH162">
        <f t="shared" si="136"/>
        <v>17</v>
      </c>
      <c r="AI162">
        <f t="shared" si="136"/>
        <v>17</v>
      </c>
      <c r="AJ162">
        <f t="shared" si="136"/>
        <v>17</v>
      </c>
      <c r="AK162">
        <f t="shared" si="136"/>
        <v>17</v>
      </c>
      <c r="AL162">
        <f t="shared" si="136"/>
        <v>17</v>
      </c>
      <c r="AM162">
        <f t="shared" si="136"/>
        <v>17</v>
      </c>
      <c r="AN162">
        <f t="shared" si="136"/>
        <v>17</v>
      </c>
      <c r="AO162">
        <f t="shared" si="136"/>
        <v>17</v>
      </c>
      <c r="AP162">
        <f t="shared" si="136"/>
        <v>17</v>
      </c>
      <c r="AQ162">
        <f t="shared" si="136"/>
        <v>17</v>
      </c>
      <c r="AR162">
        <f t="shared" si="136"/>
        <v>17</v>
      </c>
      <c r="AS162">
        <f t="shared" si="136"/>
        <v>17</v>
      </c>
      <c r="AT162">
        <f t="shared" si="136"/>
        <v>17</v>
      </c>
      <c r="AU162">
        <f t="shared" si="136"/>
        <v>17</v>
      </c>
      <c r="AV162">
        <f t="shared" si="136"/>
        <v>17</v>
      </c>
      <c r="AW162">
        <f t="shared" si="136"/>
        <v>17</v>
      </c>
      <c r="AX162">
        <f t="shared" si="136"/>
        <v>17</v>
      </c>
      <c r="AY162">
        <f t="shared" si="136"/>
        <v>17</v>
      </c>
      <c r="AZ162">
        <f t="shared" si="136"/>
        <v>17</v>
      </c>
      <c r="BA162">
        <f t="shared" si="136"/>
        <v>17</v>
      </c>
      <c r="BB162">
        <f t="shared" si="136"/>
        <v>17</v>
      </c>
      <c r="BC162">
        <f t="shared" si="136"/>
        <v>17</v>
      </c>
      <c r="BD162">
        <f t="shared" si="136"/>
        <v>17</v>
      </c>
      <c r="BE162">
        <f t="shared" si="136"/>
        <v>17</v>
      </c>
      <c r="BF162">
        <f t="shared" si="136"/>
        <v>17</v>
      </c>
      <c r="BG162">
        <f t="shared" si="136"/>
        <v>17</v>
      </c>
      <c r="BH162">
        <f t="shared" si="136"/>
        <v>17</v>
      </c>
      <c r="BI162">
        <f t="shared" si="136"/>
        <v>17</v>
      </c>
      <c r="BJ162">
        <f t="shared" si="136"/>
        <v>17</v>
      </c>
      <c r="BK162">
        <f t="shared" si="136"/>
        <v>17</v>
      </c>
      <c r="BL162">
        <f>BK162</f>
        <v>17</v>
      </c>
      <c r="BM162">
        <f t="shared" si="136"/>
        <v>17</v>
      </c>
      <c r="BN162">
        <f t="shared" si="136"/>
        <v>17</v>
      </c>
      <c r="BO162">
        <f t="shared" si="136"/>
        <v>17</v>
      </c>
      <c r="BP162">
        <f t="shared" si="136"/>
        <v>17</v>
      </c>
      <c r="BQ162">
        <f t="shared" si="136"/>
        <v>17</v>
      </c>
      <c r="BR162">
        <f t="shared" si="136"/>
        <v>17</v>
      </c>
      <c r="BS162">
        <f t="shared" si="136"/>
        <v>17</v>
      </c>
      <c r="BT162">
        <f t="shared" si="136"/>
        <v>17</v>
      </c>
      <c r="BU162">
        <f t="shared" si="136"/>
        <v>17</v>
      </c>
      <c r="BV162">
        <f t="shared" si="136"/>
        <v>17</v>
      </c>
      <c r="BW162">
        <f t="shared" ref="BW162:CF162" si="137">BV162</f>
        <v>17</v>
      </c>
      <c r="BX162">
        <f t="shared" si="137"/>
        <v>17</v>
      </c>
      <c r="BY162">
        <f t="shared" si="137"/>
        <v>17</v>
      </c>
      <c r="BZ162">
        <f t="shared" si="137"/>
        <v>17</v>
      </c>
      <c r="CA162">
        <f t="shared" si="137"/>
        <v>17</v>
      </c>
      <c r="CB162">
        <f t="shared" si="137"/>
        <v>17</v>
      </c>
      <c r="CC162">
        <f t="shared" si="137"/>
        <v>17</v>
      </c>
      <c r="CD162">
        <f t="shared" si="137"/>
        <v>17</v>
      </c>
      <c r="CE162">
        <f t="shared" si="137"/>
        <v>17</v>
      </c>
      <c r="CF162">
        <f t="shared" si="137"/>
        <v>17</v>
      </c>
    </row>
    <row r="164" spans="2:87" x14ac:dyDescent="0.2">
      <c r="B164" s="216" t="s">
        <v>252</v>
      </c>
    </row>
    <row r="166" spans="2:87" x14ac:dyDescent="0.2">
      <c r="C166" t="str">
        <f>C145</f>
        <v>Constant</v>
      </c>
      <c r="E166" s="2" t="s">
        <v>389</v>
      </c>
      <c r="F166" t="s">
        <v>29</v>
      </c>
      <c r="H166" s="33">
        <f t="shared" ref="H166:BS171" si="138">H102*H145</f>
        <v>12.817219145404639</v>
      </c>
      <c r="I166" s="33">
        <f t="shared" si="138"/>
        <v>12.809732041092667</v>
      </c>
      <c r="J166" s="33">
        <f t="shared" si="138"/>
        <v>12.815667288766317</v>
      </c>
      <c r="K166" s="33">
        <f t="shared" si="138"/>
        <v>12.814549938113361</v>
      </c>
      <c r="L166" s="33"/>
      <c r="M166" s="33"/>
      <c r="N166" s="33">
        <f t="shared" si="138"/>
        <v>12.816805233884939</v>
      </c>
      <c r="O166" s="33"/>
      <c r="P166" s="33">
        <f t="shared" si="138"/>
        <v>12.81288440307239</v>
      </c>
      <c r="Q166" s="33">
        <f t="shared" si="138"/>
        <v>12.81331330994302</v>
      </c>
      <c r="R166" s="33">
        <f t="shared" si="138"/>
        <v>12.814736982825067</v>
      </c>
      <c r="S166" s="33">
        <f t="shared" si="138"/>
        <v>12.812338831390388</v>
      </c>
      <c r="T166" s="33">
        <f t="shared" si="138"/>
        <v>12.810934558134596</v>
      </c>
      <c r="U166" s="33">
        <f t="shared" si="138"/>
        <v>12.811148202512005</v>
      </c>
      <c r="V166" s="33"/>
      <c r="W166" s="33"/>
      <c r="X166" s="33">
        <f t="shared" si="138"/>
        <v>12.821412544937436</v>
      </c>
      <c r="Y166" s="33">
        <f t="shared" si="138"/>
        <v>12.819095782593745</v>
      </c>
      <c r="Z166" s="33">
        <f t="shared" si="138"/>
        <v>12.812096781482326</v>
      </c>
      <c r="AA166" s="33"/>
      <c r="AB166" s="33">
        <f t="shared" si="138"/>
        <v>12.815345078290729</v>
      </c>
      <c r="AC166" s="33">
        <f t="shared" si="138"/>
        <v>12.815711468242117</v>
      </c>
      <c r="AD166" s="33">
        <f t="shared" si="138"/>
        <v>12.812372588661209</v>
      </c>
      <c r="AE166" s="33">
        <f t="shared" si="138"/>
        <v>12.816091448430351</v>
      </c>
      <c r="AF166" s="33">
        <f t="shared" si="138"/>
        <v>12.814546852239651</v>
      </c>
      <c r="AG166" s="33"/>
      <c r="AH166" s="33"/>
      <c r="AI166" s="33">
        <f t="shared" si="138"/>
        <v>12.81145662132478</v>
      </c>
      <c r="AJ166" s="33">
        <f t="shared" si="138"/>
        <v>12.814922528786086</v>
      </c>
      <c r="AK166" s="33"/>
      <c r="AL166" s="33">
        <f t="shared" si="138"/>
        <v>12.817662753008971</v>
      </c>
      <c r="AM166" s="33">
        <f t="shared" si="138"/>
        <v>12.806567709189416</v>
      </c>
      <c r="AN166" s="33"/>
      <c r="AO166" s="33">
        <f t="shared" si="138"/>
        <v>12.815090519596231</v>
      </c>
      <c r="AP166" s="33">
        <f t="shared" si="138"/>
        <v>12.815281989642113</v>
      </c>
      <c r="AQ166" s="33">
        <f t="shared" si="138"/>
        <v>12.815901074724351</v>
      </c>
      <c r="AR166" s="33"/>
      <c r="AS166" s="33">
        <f t="shared" si="138"/>
        <v>12.814116835927887</v>
      </c>
      <c r="AT166" s="33"/>
      <c r="AU166" s="33">
        <f t="shared" si="138"/>
        <v>12.812859046489152</v>
      </c>
      <c r="AV166" s="33">
        <f t="shared" si="138"/>
        <v>12.819461334344746</v>
      </c>
      <c r="AW166" s="33">
        <f t="shared" si="138"/>
        <v>12.813083541286099</v>
      </c>
      <c r="AX166" s="33"/>
      <c r="AY166" s="33">
        <f t="shared" si="138"/>
        <v>12.819261214706257</v>
      </c>
      <c r="AZ166" s="33">
        <f t="shared" si="138"/>
        <v>12.814306444850608</v>
      </c>
      <c r="BA166" s="33">
        <f t="shared" si="138"/>
        <v>12.787701892268222</v>
      </c>
      <c r="BB166" s="33">
        <f t="shared" si="138"/>
        <v>12.810935258155617</v>
      </c>
      <c r="BC166" s="33"/>
      <c r="BD166" s="33">
        <f t="shared" si="138"/>
        <v>12.814773798938791</v>
      </c>
      <c r="BE166" s="33">
        <f t="shared" si="138"/>
        <v>12.831090199996751</v>
      </c>
      <c r="BF166" s="33">
        <f t="shared" si="138"/>
        <v>12.811928566157505</v>
      </c>
      <c r="BG166" s="33">
        <f t="shared" si="138"/>
        <v>12.814734709841771</v>
      </c>
      <c r="BH166" s="33"/>
      <c r="BI166" s="33">
        <f t="shared" si="138"/>
        <v>12.819457458886518</v>
      </c>
      <c r="BJ166" s="33">
        <f t="shared" si="138"/>
        <v>12.814374704096441</v>
      </c>
      <c r="BK166" s="33"/>
      <c r="BL166" s="33"/>
      <c r="BM166" s="33"/>
      <c r="BN166" s="33">
        <f t="shared" si="138"/>
        <v>12.806437742471982</v>
      </c>
      <c r="BO166" s="33">
        <f t="shared" si="138"/>
        <v>12.822060011014516</v>
      </c>
      <c r="BP166" s="33">
        <f t="shared" si="138"/>
        <v>12.812317891678893</v>
      </c>
      <c r="BQ166" s="33">
        <f t="shared" si="138"/>
        <v>12.814570121024731</v>
      </c>
      <c r="BR166" s="33"/>
      <c r="BS166" s="33">
        <f t="shared" si="138"/>
        <v>12.809840579464703</v>
      </c>
      <c r="BT166" s="33">
        <f t="shared" ref="BT166:CB181" si="139">BT102*BT145</f>
        <v>12.814244071673096</v>
      </c>
      <c r="BU166" s="33">
        <f t="shared" si="139"/>
        <v>12.802268129032575</v>
      </c>
      <c r="BV166" s="33">
        <f t="shared" si="139"/>
        <v>12.814879887835255</v>
      </c>
      <c r="BW166" s="33">
        <f t="shared" si="139"/>
        <v>12.815287046759257</v>
      </c>
      <c r="BX166" s="33"/>
      <c r="BY166" s="33">
        <f t="shared" si="139"/>
        <v>12.815763359841434</v>
      </c>
      <c r="BZ166" s="33">
        <f t="shared" si="139"/>
        <v>12.815289735331385</v>
      </c>
      <c r="CA166" s="33"/>
      <c r="CB166" s="33">
        <f t="shared" si="139"/>
        <v>12.813463903341642</v>
      </c>
      <c r="CC166" s="33"/>
      <c r="CD166" s="33"/>
      <c r="CE166" s="33">
        <f t="shared" ref="CE166:CF181" si="140">CE102*CE145</f>
        <v>12.820177946526355</v>
      </c>
      <c r="CF166" s="33">
        <f t="shared" si="140"/>
        <v>12.816571389915095</v>
      </c>
    </row>
    <row r="167" spans="2:87" x14ac:dyDescent="0.2">
      <c r="C167" t="str">
        <f t="shared" ref="C167:C183" si="141">C146</f>
        <v>Capital Price / OM&amp;A Price</v>
      </c>
      <c r="E167" s="2" t="s">
        <v>389</v>
      </c>
      <c r="F167" t="s">
        <v>29</v>
      </c>
      <c r="H167" s="33">
        <f t="shared" si="138"/>
        <v>-0.17472188947937567</v>
      </c>
      <c r="I167" s="33">
        <f t="shared" si="138"/>
        <v>-2.9322829379817891E-2</v>
      </c>
      <c r="J167" s="33">
        <f t="shared" si="138"/>
        <v>-6.6806460983386051E-2</v>
      </c>
      <c r="K167" s="33">
        <f t="shared" si="138"/>
        <v>-0.11775169199641834</v>
      </c>
      <c r="L167" s="33"/>
      <c r="M167" s="33"/>
      <c r="N167" s="33">
        <f t="shared" si="138"/>
        <v>-0.14938730740231043</v>
      </c>
      <c r="O167" s="33"/>
      <c r="P167" s="33">
        <f t="shared" si="138"/>
        <v>-6.7875647827178504E-2</v>
      </c>
      <c r="Q167" s="33">
        <f t="shared" si="138"/>
        <v>-0.10729597059134878</v>
      </c>
      <c r="R167" s="33">
        <f t="shared" si="138"/>
        <v>-7.498864577203164E-2</v>
      </c>
      <c r="S167" s="33">
        <f t="shared" si="138"/>
        <v>-4.5440224549596529E-2</v>
      </c>
      <c r="T167" s="33">
        <f t="shared" si="138"/>
        <v>-0.17098203736537299</v>
      </c>
      <c r="U167" s="33">
        <f t="shared" si="138"/>
        <v>-0.18942199965401779</v>
      </c>
      <c r="V167" s="33"/>
      <c r="W167" s="33"/>
      <c r="X167" s="33">
        <f t="shared" si="138"/>
        <v>-8.8244570473503897E-2</v>
      </c>
      <c r="Y167" s="33">
        <f t="shared" si="138"/>
        <v>-0.18918966197946835</v>
      </c>
      <c r="Z167" s="33">
        <f t="shared" si="138"/>
        <v>-9.1953550985145821E-2</v>
      </c>
      <c r="AA167" s="33"/>
      <c r="AB167" s="33">
        <f t="shared" si="138"/>
        <v>-0.18899614421469149</v>
      </c>
      <c r="AC167" s="33">
        <f t="shared" si="138"/>
        <v>-7.6595851742415691E-2</v>
      </c>
      <c r="AD167" s="33">
        <f t="shared" si="138"/>
        <v>-6.686009207558806E-2</v>
      </c>
      <c r="AE167" s="33">
        <f t="shared" si="138"/>
        <v>-7.5085943292720378E-2</v>
      </c>
      <c r="AF167" s="33">
        <f t="shared" si="138"/>
        <v>-0.14993904294739563</v>
      </c>
      <c r="AG167" s="33"/>
      <c r="AH167" s="33"/>
      <c r="AI167" s="33">
        <f t="shared" si="138"/>
        <v>-0.16187058782546826</v>
      </c>
      <c r="AJ167" s="33">
        <f t="shared" si="138"/>
        <v>-7.5088720269225362E-2</v>
      </c>
      <c r="AK167" s="33"/>
      <c r="AL167" s="33">
        <f t="shared" si="138"/>
        <v>-1.7058319013057061E-2</v>
      </c>
      <c r="AM167" s="33">
        <f t="shared" si="138"/>
        <v>-1.7147713745549586E-2</v>
      </c>
      <c r="AN167" s="33"/>
      <c r="AO167" s="33">
        <f t="shared" si="138"/>
        <v>-0.14086388211768303</v>
      </c>
      <c r="AP167" s="33">
        <f t="shared" si="138"/>
        <v>-0.17002381045512319</v>
      </c>
      <c r="AQ167" s="33">
        <f t="shared" si="138"/>
        <v>-0.13487100549873154</v>
      </c>
      <c r="AR167" s="33"/>
      <c r="AS167" s="33">
        <f t="shared" si="138"/>
        <v>-4.4955836830517071E-2</v>
      </c>
      <c r="AT167" s="33"/>
      <c r="AU167" s="33">
        <f t="shared" si="138"/>
        <v>-7.9376082138090998E-2</v>
      </c>
      <c r="AV167" s="33">
        <f t="shared" si="138"/>
        <v>-8.5046089292065127E-2</v>
      </c>
      <c r="AW167" s="33">
        <f t="shared" si="138"/>
        <v>-9.2372166314139331E-2</v>
      </c>
      <c r="AX167" s="33"/>
      <c r="AY167" s="33">
        <f t="shared" si="138"/>
        <v>-0.14914874609367113</v>
      </c>
      <c r="AZ167" s="33">
        <f t="shared" si="138"/>
        <v>-0.15518424644032133</v>
      </c>
      <c r="BA167" s="33">
        <f t="shared" si="138"/>
        <v>-6.7987621399365525E-2</v>
      </c>
      <c r="BB167" s="33">
        <f t="shared" si="138"/>
        <v>-6.7542095497357443E-2</v>
      </c>
      <c r="BC167" s="33"/>
      <c r="BD167" s="33">
        <f t="shared" si="138"/>
        <v>-3.1034577031371829E-2</v>
      </c>
      <c r="BE167" s="33">
        <f t="shared" si="138"/>
        <v>-9.7847920018975382E-2</v>
      </c>
      <c r="BF167" s="33">
        <f t="shared" si="138"/>
        <v>-0.16160897299511945</v>
      </c>
      <c r="BG167" s="33">
        <f t="shared" si="138"/>
        <v>-0.15511903609870195</v>
      </c>
      <c r="BH167" s="33"/>
      <c r="BI167" s="33">
        <f t="shared" si="138"/>
        <v>-0.17465595501766337</v>
      </c>
      <c r="BJ167" s="33">
        <f t="shared" si="138"/>
        <v>2.0990983325621382E-2</v>
      </c>
      <c r="BK167" s="33"/>
      <c r="BL167" s="33"/>
      <c r="BM167" s="33"/>
      <c r="BN167" s="33">
        <f t="shared" si="138"/>
        <v>-2.953191859710436E-2</v>
      </c>
      <c r="BO167" s="33">
        <f t="shared" si="138"/>
        <v>2.0901820842143832E-2</v>
      </c>
      <c r="BP167" s="33">
        <f t="shared" si="138"/>
        <v>-7.0113114008623661E-2</v>
      </c>
      <c r="BQ167" s="33">
        <f t="shared" si="138"/>
        <v>-6.6820110750954273E-2</v>
      </c>
      <c r="BR167" s="33"/>
      <c r="BS167" s="33">
        <f t="shared" si="138"/>
        <v>-6.7409257358607658E-2</v>
      </c>
      <c r="BT167" s="33">
        <f t="shared" si="139"/>
        <v>-0.11034251260747716</v>
      </c>
      <c r="BU167" s="33">
        <f t="shared" si="139"/>
        <v>-0.17615446808947138</v>
      </c>
      <c r="BV167" s="33">
        <f t="shared" si="139"/>
        <v>-0.17765191601553718</v>
      </c>
      <c r="BW167" s="33">
        <f t="shared" si="139"/>
        <v>-0.13453379812648175</v>
      </c>
      <c r="BX167" s="33"/>
      <c r="BY167" s="33">
        <f t="shared" si="139"/>
        <v>-6.7948409403219695E-2</v>
      </c>
      <c r="BZ167" s="33">
        <f t="shared" si="139"/>
        <v>-7.4176340528718437E-2</v>
      </c>
      <c r="CA167" s="33"/>
      <c r="CB167" s="33">
        <f t="shared" si="139"/>
        <v>-1.1254941984298572E-2</v>
      </c>
      <c r="CC167" s="33"/>
      <c r="CD167" s="33"/>
      <c r="CE167" s="33">
        <f t="shared" si="140"/>
        <v>-4.4683868642024061E-2</v>
      </c>
      <c r="CF167" s="33">
        <f t="shared" si="140"/>
        <v>-0.13118704728783825</v>
      </c>
    </row>
    <row r="168" spans="2:87" x14ac:dyDescent="0.2">
      <c r="C168" t="str">
        <f t="shared" si="141"/>
        <v>Customers</v>
      </c>
      <c r="E168" s="2" t="s">
        <v>389</v>
      </c>
      <c r="F168" t="s">
        <v>29</v>
      </c>
      <c r="H168" s="33">
        <f t="shared" si="138"/>
        <v>1.2025183003948521</v>
      </c>
      <c r="I168" s="33">
        <f t="shared" si="138"/>
        <v>-0.74507580227822268</v>
      </c>
      <c r="J168" s="33">
        <f t="shared" si="138"/>
        <v>-1.6285112547040164</v>
      </c>
      <c r="K168" s="33">
        <f t="shared" si="138"/>
        <v>-0.230863476143428</v>
      </c>
      <c r="L168" s="33"/>
      <c r="M168" s="33"/>
      <c r="N168" s="33">
        <f t="shared" si="138"/>
        <v>3.8067173034180619E-2</v>
      </c>
      <c r="O168" s="33"/>
      <c r="P168" s="33">
        <f t="shared" si="138"/>
        <v>-0.32263592397171187</v>
      </c>
      <c r="Q168" s="33">
        <f t="shared" si="138"/>
        <v>-0.95548357153880015</v>
      </c>
      <c r="R168" s="33">
        <f t="shared" si="138"/>
        <v>-1.7573328464812794</v>
      </c>
      <c r="S168" s="33">
        <f t="shared" si="138"/>
        <v>-0.53113285649835862</v>
      </c>
      <c r="T168" s="33">
        <f t="shared" si="138"/>
        <v>-1.4262174912236774</v>
      </c>
      <c r="U168" s="33">
        <f t="shared" si="138"/>
        <v>-0.71339454219923604</v>
      </c>
      <c r="V168" s="33"/>
      <c r="W168" s="33"/>
      <c r="X168" s="33">
        <f t="shared" si="138"/>
        <v>-3.4378991361265539E-3</v>
      </c>
      <c r="Y168" s="33">
        <f t="shared" si="138"/>
        <v>0.16572370190664235</v>
      </c>
      <c r="Z168" s="33">
        <f t="shared" si="138"/>
        <v>-0.42921526275561911</v>
      </c>
      <c r="AA168" s="33"/>
      <c r="AB168" s="33">
        <f t="shared" si="138"/>
        <v>-0.31482159439140617</v>
      </c>
      <c r="AC168" s="33">
        <f t="shared" si="138"/>
        <v>-0.47148774369718444</v>
      </c>
      <c r="AD168" s="33">
        <f t="shared" si="138"/>
        <v>-1.2620966931910029</v>
      </c>
      <c r="AE168" s="33">
        <f t="shared" si="138"/>
        <v>-0.12107692925785633</v>
      </c>
      <c r="AF168" s="33">
        <f t="shared" si="138"/>
        <v>-0.73320476429834081</v>
      </c>
      <c r="AG168" s="33"/>
      <c r="AH168" s="33"/>
      <c r="AI168" s="33">
        <f t="shared" si="138"/>
        <v>-0.44168552009283929</v>
      </c>
      <c r="AJ168" s="33">
        <f t="shared" si="138"/>
        <v>-1.3913073142585952</v>
      </c>
      <c r="AK168" s="33"/>
      <c r="AL168" s="33">
        <f t="shared" si="138"/>
        <v>-1.7722393598072195</v>
      </c>
      <c r="AM168" s="33">
        <f t="shared" si="138"/>
        <v>-1.0750786792132909</v>
      </c>
      <c r="AN168" s="33"/>
      <c r="AO168" s="33">
        <f t="shared" si="138"/>
        <v>1.2656999149761041</v>
      </c>
      <c r="AP168" s="33">
        <f t="shared" si="138"/>
        <v>0.77764649798854379</v>
      </c>
      <c r="AQ168" s="33">
        <f t="shared" si="138"/>
        <v>-0.46175798402969881</v>
      </c>
      <c r="AR168" s="33"/>
      <c r="AS168" s="33">
        <f t="shared" si="138"/>
        <v>-0.35936422550823194</v>
      </c>
      <c r="AT168" s="33"/>
      <c r="AU168" s="33">
        <f t="shared" si="138"/>
        <v>-0.78277539240475591</v>
      </c>
      <c r="AV168" s="33">
        <f t="shared" si="138"/>
        <v>-0.64620003097525069</v>
      </c>
      <c r="AW168" s="33">
        <f t="shared" si="138"/>
        <v>0.43591945756116274</v>
      </c>
      <c r="AX168" s="33"/>
      <c r="AY168" s="33">
        <f t="shared" si="138"/>
        <v>-0.17504001599281618</v>
      </c>
      <c r="AZ168" s="33">
        <f t="shared" si="138"/>
        <v>-0.14585251346292649</v>
      </c>
      <c r="BA168" s="33">
        <f t="shared" si="138"/>
        <v>-3.5365138177282839E-2</v>
      </c>
      <c r="BB168" s="33">
        <f t="shared" si="138"/>
        <v>-0.82630814450823509</v>
      </c>
      <c r="BC168" s="33"/>
      <c r="BD168" s="33">
        <f t="shared" si="138"/>
        <v>-0.36825495164890898</v>
      </c>
      <c r="BE168" s="33">
        <f t="shared" si="138"/>
        <v>-1.0043984964344723</v>
      </c>
      <c r="BF168" s="33">
        <f t="shared" si="138"/>
        <v>8.6577373081019163E-2</v>
      </c>
      <c r="BG168" s="33">
        <f t="shared" si="138"/>
        <v>-0.70371533726087909</v>
      </c>
      <c r="BH168" s="33"/>
      <c r="BI168" s="33">
        <f t="shared" si="138"/>
        <v>-9.2942429526911945E-3</v>
      </c>
      <c r="BJ168" s="33">
        <f t="shared" si="138"/>
        <v>-0.75084722277494453</v>
      </c>
      <c r="BK168" s="33"/>
      <c r="BL168" s="33"/>
      <c r="BM168" s="33"/>
      <c r="BN168" s="33">
        <f t="shared" si="138"/>
        <v>-0.274481099056124</v>
      </c>
      <c r="BO168" s="33">
        <f t="shared" si="138"/>
        <v>-1.1665486530508766</v>
      </c>
      <c r="BP168" s="33">
        <f t="shared" si="138"/>
        <v>-1.0498315571294665</v>
      </c>
      <c r="BQ168" s="33">
        <f t="shared" si="138"/>
        <v>-1.3675965221359179</v>
      </c>
      <c r="BR168" s="33"/>
      <c r="BS168" s="33">
        <f t="shared" si="138"/>
        <v>-4.3628465164433076E-2</v>
      </c>
      <c r="BT168" s="33">
        <f t="shared" si="139"/>
        <v>-0.89922094297733968</v>
      </c>
      <c r="BU168" s="33">
        <f t="shared" si="139"/>
        <v>1.1728214768855891</v>
      </c>
      <c r="BV168" s="33">
        <f t="shared" si="139"/>
        <v>0.45129042997609869</v>
      </c>
      <c r="BW168" s="33">
        <f t="shared" si="139"/>
        <v>-0.62852316907697681</v>
      </c>
      <c r="BX168" s="33"/>
      <c r="BY168" s="33">
        <f t="shared" si="139"/>
        <v>-0.39964545730040041</v>
      </c>
      <c r="BZ168" s="33">
        <f t="shared" si="139"/>
        <v>-1.2084781671193396</v>
      </c>
      <c r="CA168" s="33"/>
      <c r="CB168" s="33">
        <f t="shared" si="139"/>
        <v>-0.42021835441782901</v>
      </c>
      <c r="CC168" s="33"/>
      <c r="CD168" s="33"/>
      <c r="CE168" s="33">
        <f t="shared" si="140"/>
        <v>0.45029689529303496</v>
      </c>
      <c r="CF168" s="33">
        <f t="shared" si="140"/>
        <v>0.25208157893873878</v>
      </c>
    </row>
    <row r="169" spans="2:87" x14ac:dyDescent="0.2">
      <c r="C169" t="str">
        <f t="shared" si="141"/>
        <v>Capacity</v>
      </c>
      <c r="E169" s="2" t="s">
        <v>389</v>
      </c>
      <c r="F169" t="s">
        <v>29</v>
      </c>
      <c r="H169" s="33">
        <f t="shared" si="138"/>
        <v>0.54881034955093044</v>
      </c>
      <c r="I169" s="33">
        <f t="shared" si="138"/>
        <v>-0.30142004111018628</v>
      </c>
      <c r="J169" s="33">
        <f t="shared" si="138"/>
        <v>-0.59490752035248329</v>
      </c>
      <c r="K169" s="33">
        <f t="shared" si="138"/>
        <v>-7.2884090319695949E-2</v>
      </c>
      <c r="L169" s="33"/>
      <c r="M169" s="33"/>
      <c r="N169" s="33">
        <f t="shared" si="138"/>
        <v>1.5566068796261245E-2</v>
      </c>
      <c r="O169" s="33"/>
      <c r="P169" s="33">
        <f t="shared" si="138"/>
        <v>-0.17587787634040611</v>
      </c>
      <c r="Q169" s="33">
        <f t="shared" si="138"/>
        <v>-0.33384462527417247</v>
      </c>
      <c r="R169" s="33">
        <f t="shared" si="138"/>
        <v>-0.56797994881407321</v>
      </c>
      <c r="S169" s="33">
        <f t="shared" si="138"/>
        <v>-0.26285825402054996</v>
      </c>
      <c r="T169" s="33">
        <f t="shared" si="138"/>
        <v>-0.61938558249629116</v>
      </c>
      <c r="U169" s="33">
        <f t="shared" si="138"/>
        <v>-0.27922562795819394</v>
      </c>
      <c r="V169" s="33"/>
      <c r="W169" s="33"/>
      <c r="X169" s="33">
        <f t="shared" si="138"/>
        <v>-1.5734085433805486E-2</v>
      </c>
      <c r="Y169" s="33">
        <f t="shared" si="138"/>
        <v>0.10741290547504276</v>
      </c>
      <c r="Z169" s="33">
        <f t="shared" si="138"/>
        <v>-0.14410720995694362</v>
      </c>
      <c r="AA169" s="33"/>
      <c r="AB169" s="33">
        <f t="shared" si="138"/>
        <v>-0.14188496431576761</v>
      </c>
      <c r="AC169" s="33">
        <f t="shared" si="138"/>
        <v>-0.16754092675848312</v>
      </c>
      <c r="AD169" s="33">
        <f t="shared" si="138"/>
        <v>-0.46976936584797402</v>
      </c>
      <c r="AE169" s="33">
        <f t="shared" si="138"/>
        <v>-8.4175275034520547E-2</v>
      </c>
      <c r="AF169" s="33">
        <f t="shared" si="138"/>
        <v>-0.25129146397468577</v>
      </c>
      <c r="AG169" s="33"/>
      <c r="AH169" s="33"/>
      <c r="AI169" s="33">
        <f t="shared" si="138"/>
        <v>-8.3333436179781659E-2</v>
      </c>
      <c r="AJ169" s="33">
        <f t="shared" si="138"/>
        <v>-0.4353206774901221</v>
      </c>
      <c r="AK169" s="33"/>
      <c r="AL169" s="33">
        <f t="shared" si="138"/>
        <v>-0.59258563182418689</v>
      </c>
      <c r="AM169" s="33">
        <f t="shared" si="138"/>
        <v>-0.34563841711453536</v>
      </c>
      <c r="AN169" s="33"/>
      <c r="AO169" s="33">
        <f t="shared" si="138"/>
        <v>0.57741415901934035</v>
      </c>
      <c r="AP169" s="33">
        <f t="shared" si="138"/>
        <v>0.2374431691531276</v>
      </c>
      <c r="AQ169" s="33">
        <f t="shared" si="138"/>
        <v>-0.26406185792102987</v>
      </c>
      <c r="AR169" s="33"/>
      <c r="AS169" s="33">
        <f t="shared" si="138"/>
        <v>-0.13864028169091125</v>
      </c>
      <c r="AT169" s="33"/>
      <c r="AU169" s="33">
        <f t="shared" si="138"/>
        <v>-0.31816748703569647</v>
      </c>
      <c r="AV169" s="33">
        <f t="shared" si="138"/>
        <v>-0.25065740832083566</v>
      </c>
      <c r="AW169" s="33">
        <f t="shared" si="138"/>
        <v>0.11701963056756606</v>
      </c>
      <c r="AX169" s="33"/>
      <c r="AY169" s="33">
        <f t="shared" si="138"/>
        <v>-9.1775452383937875E-2</v>
      </c>
      <c r="AZ169" s="33">
        <f t="shared" si="138"/>
        <v>-8.32531313056947E-2</v>
      </c>
      <c r="BA169" s="33">
        <f t="shared" si="138"/>
        <v>-3.4237983402836521E-2</v>
      </c>
      <c r="BB169" s="33">
        <f t="shared" si="138"/>
        <v>-0.30694966079055497</v>
      </c>
      <c r="BC169" s="33"/>
      <c r="BD169" s="33">
        <f t="shared" si="138"/>
        <v>-0.14484632398241998</v>
      </c>
      <c r="BE169" s="33">
        <f t="shared" si="138"/>
        <v>-0.37710090720578793</v>
      </c>
      <c r="BF169" s="33">
        <f t="shared" si="138"/>
        <v>1.4766677830111954E-2</v>
      </c>
      <c r="BG169" s="33">
        <f t="shared" si="138"/>
        <v>-0.29879104990451871</v>
      </c>
      <c r="BH169" s="33"/>
      <c r="BI169" s="33">
        <f t="shared" si="138"/>
        <v>-5.2325633031686122E-2</v>
      </c>
      <c r="BJ169" s="33">
        <f t="shared" si="138"/>
        <v>-0.31625978111814945</v>
      </c>
      <c r="BK169" s="33"/>
      <c r="BL169" s="33"/>
      <c r="BM169" s="33"/>
      <c r="BN169" s="33">
        <f t="shared" si="138"/>
        <v>-0.13294222509122069</v>
      </c>
      <c r="BO169" s="33">
        <f t="shared" si="138"/>
        <v>-0.44333243114541698</v>
      </c>
      <c r="BP169" s="33">
        <f t="shared" si="138"/>
        <v>-0.33925653508136083</v>
      </c>
      <c r="BQ169" s="33">
        <f t="shared" si="138"/>
        <v>-0.4346441407648497</v>
      </c>
      <c r="BR169" s="33"/>
      <c r="BS169" s="33">
        <f t="shared" si="138"/>
        <v>-7.7643663748319977E-2</v>
      </c>
      <c r="BT169" s="33">
        <f t="shared" si="139"/>
        <v>-0.31316302129709994</v>
      </c>
      <c r="BU169" s="33">
        <f t="shared" si="139"/>
        <v>0.35077908408785152</v>
      </c>
      <c r="BV169" s="33">
        <f t="shared" si="139"/>
        <v>0.12844039969071186</v>
      </c>
      <c r="BW169" s="33">
        <f t="shared" si="139"/>
        <v>-0.36228099876675401</v>
      </c>
      <c r="BX169" s="33"/>
      <c r="BY169" s="33">
        <f t="shared" si="139"/>
        <v>-0.19421356134029985</v>
      </c>
      <c r="BZ169" s="33">
        <f t="shared" si="139"/>
        <v>-0.46003972262860943</v>
      </c>
      <c r="CA169" s="33"/>
      <c r="CB169" s="33">
        <f t="shared" si="139"/>
        <v>-0.2107996160735762</v>
      </c>
      <c r="CC169" s="33"/>
      <c r="CD169" s="33"/>
      <c r="CE169" s="33">
        <f t="shared" si="140"/>
        <v>9.0694719144489011E-2</v>
      </c>
      <c r="CF169" s="33">
        <f t="shared" si="140"/>
        <v>8.7383700005386672E-2</v>
      </c>
    </row>
    <row r="170" spans="2:87" x14ac:dyDescent="0.2">
      <c r="C170" t="str">
        <f t="shared" si="141"/>
        <v>Deliveries</v>
      </c>
      <c r="E170" s="2" t="s">
        <v>389</v>
      </c>
      <c r="F170" t="s">
        <v>29</v>
      </c>
      <c r="H170" s="33">
        <f t="shared" si="138"/>
        <v>0.26432779213873731</v>
      </c>
      <c r="I170" s="33">
        <f t="shared" si="138"/>
        <v>-0.20403950221565392</v>
      </c>
      <c r="J170" s="33">
        <f t="shared" si="138"/>
        <v>-0.39949974155651319</v>
      </c>
      <c r="K170" s="33">
        <f t="shared" si="138"/>
        <v>-6.1322991742077407E-2</v>
      </c>
      <c r="L170" s="33"/>
      <c r="M170" s="33"/>
      <c r="N170" s="33">
        <f t="shared" si="138"/>
        <v>-1.0869364570095743E-2</v>
      </c>
      <c r="O170" s="33"/>
      <c r="P170" s="33">
        <f t="shared" si="138"/>
        <v>-0.1258190254228069</v>
      </c>
      <c r="Q170" s="33">
        <f t="shared" si="138"/>
        <v>-0.26684056568023534</v>
      </c>
      <c r="R170" s="33">
        <f t="shared" si="138"/>
        <v>-0.46745799452623038</v>
      </c>
      <c r="S170" s="33">
        <f t="shared" si="138"/>
        <v>-0.17471939800056024</v>
      </c>
      <c r="T170" s="33">
        <f t="shared" si="138"/>
        <v>-0.42639818116621747</v>
      </c>
      <c r="U170" s="33">
        <f t="shared" si="138"/>
        <v>-0.19969535700877267</v>
      </c>
      <c r="V170" s="33"/>
      <c r="W170" s="33"/>
      <c r="X170" s="33">
        <f t="shared" si="138"/>
        <v>-3.3026145025919558E-2</v>
      </c>
      <c r="Y170" s="33">
        <f t="shared" si="138"/>
        <v>2.10173296459709E-2</v>
      </c>
      <c r="Z170" s="33">
        <f t="shared" si="138"/>
        <v>-0.10173536227278372</v>
      </c>
      <c r="AA170" s="33"/>
      <c r="AB170" s="33">
        <f t="shared" si="138"/>
        <v>-0.11558904299129975</v>
      </c>
      <c r="AC170" s="33">
        <f t="shared" si="138"/>
        <v>-9.2576602404557465E-2</v>
      </c>
      <c r="AD170" s="33">
        <f t="shared" si="138"/>
        <v>-0.33476988097188748</v>
      </c>
      <c r="AE170" s="33">
        <f t="shared" si="138"/>
        <v>-7.0077771271953526E-2</v>
      </c>
      <c r="AF170" s="33">
        <f t="shared" si="138"/>
        <v>-0.21406258309841367</v>
      </c>
      <c r="AG170" s="33"/>
      <c r="AH170" s="33"/>
      <c r="AI170" s="33">
        <f t="shared" si="138"/>
        <v>-0.12705540923073827</v>
      </c>
      <c r="AJ170" s="33">
        <f t="shared" si="138"/>
        <v>-0.33545956947328592</v>
      </c>
      <c r="AK170" s="33"/>
      <c r="AL170" s="33">
        <f t="shared" si="138"/>
        <v>-0.44236278601899942</v>
      </c>
      <c r="AM170" s="33">
        <f t="shared" si="138"/>
        <v>-0.28975613294511104</v>
      </c>
      <c r="AN170" s="33"/>
      <c r="AO170" s="33">
        <f t="shared" si="138"/>
        <v>0.33252507954960964</v>
      </c>
      <c r="AP170" s="33">
        <f t="shared" si="138"/>
        <v>0.15693656565770231</v>
      </c>
      <c r="AQ170" s="33">
        <f t="shared" si="138"/>
        <v>-0.18005674460844437</v>
      </c>
      <c r="AR170" s="33"/>
      <c r="AS170" s="33">
        <f t="shared" si="138"/>
        <v>-9.350397172176636E-2</v>
      </c>
      <c r="AT170" s="33"/>
      <c r="AU170" s="33">
        <f t="shared" si="138"/>
        <v>-0.19456125922300596</v>
      </c>
      <c r="AV170" s="33">
        <f t="shared" si="138"/>
        <v>-0.17796162070570978</v>
      </c>
      <c r="AW170" s="33">
        <f t="shared" si="138"/>
        <v>6.9707103798247155E-2</v>
      </c>
      <c r="AX170" s="33"/>
      <c r="AY170" s="33">
        <f t="shared" si="138"/>
        <v>-5.5131494223867192E-2</v>
      </c>
      <c r="AZ170" s="33">
        <f t="shared" si="138"/>
        <v>-7.2059688236464844E-2</v>
      </c>
      <c r="BA170" s="33">
        <f t="shared" si="138"/>
        <v>-2.8182520798027407E-2</v>
      </c>
      <c r="BB170" s="33">
        <f t="shared" si="138"/>
        <v>-0.19796539762389087</v>
      </c>
      <c r="BC170" s="33"/>
      <c r="BD170" s="33">
        <f t="shared" si="138"/>
        <v>-0.11944827283639681</v>
      </c>
      <c r="BE170" s="33">
        <f t="shared" si="138"/>
        <v>-0.30993601423036399</v>
      </c>
      <c r="BF170" s="33">
        <f t="shared" si="138"/>
        <v>2.3599411498303156E-4</v>
      </c>
      <c r="BG170" s="33">
        <f t="shared" si="138"/>
        <v>-0.19523000679910013</v>
      </c>
      <c r="BH170" s="33"/>
      <c r="BI170" s="33">
        <f t="shared" si="138"/>
        <v>-4.4903015587685863E-2</v>
      </c>
      <c r="BJ170" s="33">
        <f t="shared" si="138"/>
        <v>-0.23382354533257205</v>
      </c>
      <c r="BK170" s="33"/>
      <c r="BL170" s="33"/>
      <c r="BM170" s="33"/>
      <c r="BN170" s="33">
        <f t="shared" si="138"/>
        <v>-0.10097073326009577</v>
      </c>
      <c r="BO170" s="33">
        <f t="shared" si="138"/>
        <v>-0.32318523531396981</v>
      </c>
      <c r="BP170" s="33">
        <f t="shared" si="138"/>
        <v>-0.29911458124736889</v>
      </c>
      <c r="BQ170" s="33">
        <f t="shared" si="138"/>
        <v>-0.32321135715132326</v>
      </c>
      <c r="BR170" s="33"/>
      <c r="BS170" s="33">
        <f t="shared" si="138"/>
        <v>-5.9351735943958248E-2</v>
      </c>
      <c r="BT170" s="33">
        <f t="shared" si="139"/>
        <v>-0.2323422695158808</v>
      </c>
      <c r="BU170" s="33">
        <f t="shared" si="139"/>
        <v>0.23758879760384666</v>
      </c>
      <c r="BV170" s="33">
        <f t="shared" si="139"/>
        <v>8.0504004063961077E-2</v>
      </c>
      <c r="BW170" s="33">
        <f t="shared" si="139"/>
        <v>-0.24826756938140881</v>
      </c>
      <c r="BX170" s="33"/>
      <c r="BY170" s="33">
        <f t="shared" si="139"/>
        <v>-0.15500430794564896</v>
      </c>
      <c r="BZ170" s="33">
        <f t="shared" si="139"/>
        <v>-0.27856409736891269</v>
      </c>
      <c r="CA170" s="33"/>
      <c r="CB170" s="33">
        <f t="shared" si="139"/>
        <v>-0.13706595535614538</v>
      </c>
      <c r="CC170" s="33"/>
      <c r="CD170" s="33"/>
      <c r="CE170" s="33">
        <f t="shared" si="140"/>
        <v>7.4615556031318392E-2</v>
      </c>
      <c r="CF170" s="33">
        <f t="shared" si="140"/>
        <v>5.8153096084369992E-2</v>
      </c>
    </row>
    <row r="171" spans="2:87" x14ac:dyDescent="0.2">
      <c r="C171" t="str">
        <f t="shared" si="141"/>
        <v xml:space="preserve">     WKWK </v>
      </c>
      <c r="E171" s="2" t="s">
        <v>389</v>
      </c>
      <c r="F171" t="s">
        <v>29</v>
      </c>
      <c r="H171" s="33">
        <f>H107*H150</f>
        <v>4.7156645354497709E-3</v>
      </c>
      <c r="I171" s="33">
        <f>I107*I150</f>
        <v>1.3540111282347192E-4</v>
      </c>
      <c r="J171" s="33">
        <f t="shared" si="138"/>
        <v>7.0063333846785692E-4</v>
      </c>
      <c r="K171" s="33">
        <f t="shared" si="138"/>
        <v>2.2882849972696191E-3</v>
      </c>
      <c r="L171" s="33"/>
      <c r="M171" s="33"/>
      <c r="N171" s="33">
        <f t="shared" si="138"/>
        <v>3.4940497737073993E-3</v>
      </c>
      <c r="O171" s="33"/>
      <c r="P171" s="33">
        <f t="shared" si="138"/>
        <v>7.551413216119469E-4</v>
      </c>
      <c r="Q171" s="33">
        <f t="shared" si="138"/>
        <v>1.8271273673248066E-3</v>
      </c>
      <c r="R171" s="33">
        <f t="shared" si="138"/>
        <v>8.6614437764624208E-4</v>
      </c>
      <c r="S171" s="33">
        <f t="shared" si="138"/>
        <v>3.3346815630947156E-4</v>
      </c>
      <c r="T171" s="33">
        <f t="shared" si="138"/>
        <v>5.0289138009265285E-3</v>
      </c>
      <c r="U171" s="33">
        <f t="shared" si="138"/>
        <v>5.8645206442774715E-3</v>
      </c>
      <c r="V171" s="33"/>
      <c r="W171" s="33"/>
      <c r="X171" s="33">
        <f t="shared" si="138"/>
        <v>1.3542457952466357E-3</v>
      </c>
      <c r="Y171" s="33">
        <f t="shared" si="138"/>
        <v>5.5579716784427283E-3</v>
      </c>
      <c r="Z171" s="33">
        <f t="shared" si="138"/>
        <v>1.3601420658045796E-3</v>
      </c>
      <c r="AA171" s="33"/>
      <c r="AB171" s="33">
        <f t="shared" si="138"/>
        <v>5.5460294884203277E-3</v>
      </c>
      <c r="AC171" s="33">
        <f t="shared" si="138"/>
        <v>8.6627397349805526E-4</v>
      </c>
      <c r="AD171" s="33">
        <f t="shared" si="138"/>
        <v>7.0045592854269163E-4</v>
      </c>
      <c r="AE171" s="33">
        <f t="shared" si="138"/>
        <v>9.3095108642663046E-4</v>
      </c>
      <c r="AF171" s="33">
        <f t="shared" si="138"/>
        <v>3.5877835796269387E-3</v>
      </c>
      <c r="AG171" s="33"/>
      <c r="AH171" s="33"/>
      <c r="AI171" s="33">
        <f t="shared" si="138"/>
        <v>4.4003029926773926E-3</v>
      </c>
      <c r="AJ171" s="33">
        <f t="shared" si="138"/>
        <v>8.721147403936572E-4</v>
      </c>
      <c r="AK171" s="33"/>
      <c r="AL171" s="33">
        <f t="shared" si="138"/>
        <v>4.6620883458448363E-5</v>
      </c>
      <c r="AM171" s="33">
        <f t="shared" si="138"/>
        <v>5.0216739640116307E-5</v>
      </c>
      <c r="AN171" s="33"/>
      <c r="AO171" s="33">
        <f t="shared" si="138"/>
        <v>3.112188330469274E-3</v>
      </c>
      <c r="AP171" s="33">
        <f t="shared" si="138"/>
        <v>4.5382733559793491E-3</v>
      </c>
      <c r="AQ171" s="33">
        <f t="shared" si="138"/>
        <v>2.8754262950161026E-3</v>
      </c>
      <c r="AR171" s="33"/>
      <c r="AS171" s="33">
        <f t="shared" si="138"/>
        <v>3.3995211702423495E-4</v>
      </c>
      <c r="AT171" s="33"/>
      <c r="AU171" s="33">
        <f t="shared" si="138"/>
        <v>1.002670729000133E-3</v>
      </c>
      <c r="AV171" s="33">
        <f t="shared" si="138"/>
        <v>1.1604694234960764E-3</v>
      </c>
      <c r="AW171" s="33">
        <f t="shared" si="138"/>
        <v>1.4013438319339252E-3</v>
      </c>
      <c r="AX171" s="33"/>
      <c r="AY171" s="33">
        <f t="shared" si="138"/>
        <v>3.7336735945750735E-3</v>
      </c>
      <c r="AZ171" s="33">
        <f t="shared" si="138"/>
        <v>3.940364609793549E-3</v>
      </c>
      <c r="BA171" s="33">
        <f t="shared" ref="BA171:BT176" si="142">BA107*BA150</f>
        <v>7.180237568843238E-4</v>
      </c>
      <c r="BB171" s="33">
        <f t="shared" si="142"/>
        <v>6.5476679221106583E-4</v>
      </c>
      <c r="BC171" s="33"/>
      <c r="BD171" s="33">
        <f t="shared" si="142"/>
        <v>1.4849040287336952E-4</v>
      </c>
      <c r="BE171" s="33">
        <f t="shared" si="142"/>
        <v>1.3545157459521312E-3</v>
      </c>
      <c r="BF171" s="33">
        <f t="shared" si="142"/>
        <v>4.2828269995723919E-3</v>
      </c>
      <c r="BG171" s="33">
        <f t="shared" si="142"/>
        <v>3.8792370022601272E-3</v>
      </c>
      <c r="BH171" s="33"/>
      <c r="BI171" s="33">
        <f t="shared" si="142"/>
        <v>4.8552817380565719E-3</v>
      </c>
      <c r="BJ171" s="33">
        <f t="shared" si="142"/>
        <v>6.9269048085207884E-5</v>
      </c>
      <c r="BK171" s="33"/>
      <c r="BL171" s="33"/>
      <c r="BM171" s="33"/>
      <c r="BN171" s="33">
        <f t="shared" si="142"/>
        <v>1.5550117647539062E-4</v>
      </c>
      <c r="BO171" s="33">
        <f t="shared" si="142"/>
        <v>6.2443228687299361E-5</v>
      </c>
      <c r="BP171" s="33">
        <f t="shared" si="142"/>
        <v>7.7475552127796829E-4</v>
      </c>
      <c r="BQ171" s="33">
        <f t="shared" si="142"/>
        <v>7.0165853246034163E-4</v>
      </c>
      <c r="BR171" s="33"/>
      <c r="BS171" s="33">
        <f t="shared" si="142"/>
        <v>8.1005690300734487E-4</v>
      </c>
      <c r="BT171" s="33">
        <f t="shared" si="142"/>
        <v>1.9400326430274977E-3</v>
      </c>
      <c r="BU171" s="33">
        <f t="shared" si="139"/>
        <v>4.8303611009918087E-3</v>
      </c>
      <c r="BV171" s="33">
        <f t="shared" si="139"/>
        <v>4.9411571787692588E-3</v>
      </c>
      <c r="BW171" s="33">
        <f t="shared" si="139"/>
        <v>2.7922567295207128E-3</v>
      </c>
      <c r="BX171" s="33"/>
      <c r="BY171" s="33">
        <f t="shared" si="139"/>
        <v>7.2079671302084929E-4</v>
      </c>
      <c r="BZ171" s="33">
        <f t="shared" si="139"/>
        <v>8.7928518797363887E-4</v>
      </c>
      <c r="CA171" s="33"/>
      <c r="CB171" s="33">
        <f t="shared" si="139"/>
        <v>2.0399197517299577E-5</v>
      </c>
      <c r="CC171" s="33"/>
      <c r="CD171" s="33"/>
      <c r="CE171" s="33">
        <f t="shared" si="140"/>
        <v>3.1571181287275618E-4</v>
      </c>
      <c r="CF171" s="33">
        <f t="shared" si="140"/>
        <v>2.6743820667193357E-3</v>
      </c>
      <c r="CG171" s="33"/>
      <c r="CH171" s="33"/>
      <c r="CI171" s="33"/>
    </row>
    <row r="172" spans="2:87" x14ac:dyDescent="0.2">
      <c r="C172" t="str">
        <f t="shared" si="141"/>
        <v xml:space="preserve">     Y1Y1 </v>
      </c>
      <c r="E172" s="2" t="s">
        <v>389</v>
      </c>
      <c r="F172" t="s">
        <v>29</v>
      </c>
      <c r="H172" s="33">
        <f t="shared" ref="H172:BS177" si="143">H108*H151</f>
        <v>-1.498575675120311</v>
      </c>
      <c r="I172" s="33">
        <f t="shared" si="143"/>
        <v>-0.53168504546257256</v>
      </c>
      <c r="J172" s="33">
        <f t="shared" si="143"/>
        <v>-2.3828650092982433</v>
      </c>
      <c r="K172" s="33">
        <f t="shared" si="143"/>
        <v>-5.2280103041584564E-2</v>
      </c>
      <c r="L172" s="33"/>
      <c r="M172" s="33"/>
      <c r="N172" s="33">
        <f t="shared" si="143"/>
        <v>-1.4017309076276411E-3</v>
      </c>
      <c r="O172" s="33"/>
      <c r="P172" s="33">
        <f t="shared" si="143"/>
        <v>-9.1532496539561303E-2</v>
      </c>
      <c r="Q172" s="33">
        <f t="shared" si="143"/>
        <v>-0.90147157366724695</v>
      </c>
      <c r="R172" s="33">
        <f t="shared" si="143"/>
        <v>-3.2280266759962934</v>
      </c>
      <c r="S172" s="33">
        <f t="shared" si="143"/>
        <v>-0.31169534530527021</v>
      </c>
      <c r="T172" s="33">
        <f t="shared" si="143"/>
        <v>-1.700094562542837</v>
      </c>
      <c r="U172" s="33">
        <f t="shared" si="143"/>
        <v>-0.50820823276946514</v>
      </c>
      <c r="V172" s="33"/>
      <c r="W172" s="33"/>
      <c r="X172" s="33">
        <f t="shared" si="143"/>
        <v>-1.1908842573612125E-5</v>
      </c>
      <c r="Y172" s="33">
        <f t="shared" si="143"/>
        <v>-3.0807357234571894E-2</v>
      </c>
      <c r="Z172" s="33">
        <f t="shared" si="143"/>
        <v>-0.16748846160158257</v>
      </c>
      <c r="AA172" s="33"/>
      <c r="AB172" s="33">
        <f t="shared" si="143"/>
        <v>-9.3661521518850627E-2</v>
      </c>
      <c r="AC172" s="33">
        <f t="shared" si="143"/>
        <v>-0.19498550635252568</v>
      </c>
      <c r="AD172" s="33">
        <f t="shared" si="143"/>
        <v>-1.4170057547099908</v>
      </c>
      <c r="AE172" s="33">
        <f t="shared" si="143"/>
        <v>-1.4960653197665002E-2</v>
      </c>
      <c r="AF172" s="33">
        <f t="shared" si="143"/>
        <v>-0.54306331809788799</v>
      </c>
      <c r="AG172" s="33"/>
      <c r="AH172" s="33"/>
      <c r="AI172" s="33">
        <f t="shared" si="143"/>
        <v>-0.16254908119974965</v>
      </c>
      <c r="AJ172" s="33">
        <f t="shared" si="143"/>
        <v>-1.1465559166772812</v>
      </c>
      <c r="AK172" s="33"/>
      <c r="AL172" s="33">
        <f t="shared" si="143"/>
        <v>-3.3453421808072825</v>
      </c>
      <c r="AM172" s="33">
        <f t="shared" si="143"/>
        <v>-1.0932578582239025</v>
      </c>
      <c r="AN172" s="33"/>
      <c r="AO172" s="33">
        <f t="shared" si="143"/>
        <v>-1.9726783560753127</v>
      </c>
      <c r="AP172" s="33">
        <f t="shared" si="143"/>
        <v>-0.57956431928832586</v>
      </c>
      <c r="AQ172" s="33">
        <f t="shared" si="143"/>
        <v>-0.20656782178129582</v>
      </c>
      <c r="AR172" s="33"/>
      <c r="AS172" s="33">
        <f t="shared" si="143"/>
        <v>-0.12225005446700069</v>
      </c>
      <c r="AT172" s="33"/>
      <c r="AU172" s="33">
        <f t="shared" si="143"/>
        <v>-0.56948249062264777</v>
      </c>
      <c r="AV172" s="33">
        <f t="shared" si="143"/>
        <v>-0.40762749900203271</v>
      </c>
      <c r="AW172" s="33">
        <f t="shared" si="143"/>
        <v>-0.18276433514990081</v>
      </c>
      <c r="AX172" s="33"/>
      <c r="AY172" s="33">
        <f t="shared" si="143"/>
        <v>-3.3713933443667701E-2</v>
      </c>
      <c r="AZ172" s="33">
        <f t="shared" si="143"/>
        <v>-1.9736336383203767E-2</v>
      </c>
      <c r="BA172" s="33">
        <f t="shared" si="143"/>
        <v>-7.9074025042739904E-4</v>
      </c>
      <c r="BB172" s="33">
        <f t="shared" si="143"/>
        <v>-0.63498907573280183</v>
      </c>
      <c r="BC172" s="33"/>
      <c r="BD172" s="33">
        <f t="shared" si="143"/>
        <v>-0.12003125052088433</v>
      </c>
      <c r="BE172" s="33">
        <f t="shared" si="143"/>
        <v>-1.4489549222671829</v>
      </c>
      <c r="BF172" s="33">
        <f t="shared" si="143"/>
        <v>-7.3735234872936584E-3</v>
      </c>
      <c r="BG172" s="33">
        <f t="shared" si="143"/>
        <v>-0.47194680660309318</v>
      </c>
      <c r="BH172" s="33"/>
      <c r="BI172" s="33">
        <f t="shared" si="143"/>
        <v>-8.4025928053886991E-5</v>
      </c>
      <c r="BJ172" s="33">
        <f t="shared" si="143"/>
        <v>-0.53081212204607831</v>
      </c>
      <c r="BK172" s="33"/>
      <c r="BL172" s="33"/>
      <c r="BM172" s="33"/>
      <c r="BN172" s="33">
        <f t="shared" si="143"/>
        <v>-7.9231409045308662E-2</v>
      </c>
      <c r="BO172" s="33">
        <f t="shared" si="143"/>
        <v>-0.90778827964734843</v>
      </c>
      <c r="BP172" s="33">
        <f t="shared" si="143"/>
        <v>-1.1014304478916006</v>
      </c>
      <c r="BQ172" s="33">
        <f t="shared" si="143"/>
        <v>-1.5945586364878312</v>
      </c>
      <c r="BR172" s="33"/>
      <c r="BS172" s="33">
        <f t="shared" si="143"/>
        <v>-2.3412367035955087E-3</v>
      </c>
      <c r="BT172" s="33">
        <f t="shared" si="142"/>
        <v>-0.7992131641203839</v>
      </c>
      <c r="BU172" s="33">
        <f t="shared" si="139"/>
        <v>-1.1366447143432754</v>
      </c>
      <c r="BV172" s="33">
        <f t="shared" si="139"/>
        <v>-0.19613057979922638</v>
      </c>
      <c r="BW172" s="33">
        <f t="shared" si="139"/>
        <v>-0.24154163179742744</v>
      </c>
      <c r="BX172" s="33"/>
      <c r="BY172" s="33">
        <f t="shared" si="139"/>
        <v>-0.15273180969851163</v>
      </c>
      <c r="BZ172" s="33">
        <f t="shared" si="139"/>
        <v>-1.4272688849712476</v>
      </c>
      <c r="CA172" s="33"/>
      <c r="CB172" s="33">
        <f t="shared" si="139"/>
        <v>-0.17005066994113543</v>
      </c>
      <c r="CC172" s="33"/>
      <c r="CD172" s="33"/>
      <c r="CE172" s="33">
        <f t="shared" si="140"/>
        <v>-0.15309681554610444</v>
      </c>
      <c r="CF172" s="33">
        <f t="shared" si="140"/>
        <v>-5.8404419963894956E-2</v>
      </c>
      <c r="CG172" s="33"/>
      <c r="CH172" s="33"/>
      <c r="CI172" s="33"/>
    </row>
    <row r="173" spans="2:87" x14ac:dyDescent="0.2">
      <c r="C173" t="str">
        <f t="shared" si="141"/>
        <v xml:space="preserve">     Y2Y2 </v>
      </c>
      <c r="E173" s="2" t="s">
        <v>389</v>
      </c>
      <c r="F173" t="s">
        <v>29</v>
      </c>
      <c r="H173" s="33">
        <f t="shared" si="143"/>
        <v>1.0368552230516903</v>
      </c>
      <c r="I173" s="33">
        <f t="shared" si="143"/>
        <v>0.41227158527212704</v>
      </c>
      <c r="J173" s="33">
        <f t="shared" si="143"/>
        <v>1.4408178526813642</v>
      </c>
      <c r="K173" s="33">
        <f t="shared" si="143"/>
        <v>1.7801644489039103E-2</v>
      </c>
      <c r="L173" s="33"/>
      <c r="M173" s="33"/>
      <c r="N173" s="33">
        <f t="shared" si="143"/>
        <v>8.6510648300228826E-4</v>
      </c>
      <c r="O173" s="33"/>
      <c r="P173" s="33">
        <f t="shared" si="143"/>
        <v>0.11934768627786604</v>
      </c>
      <c r="Q173" s="33">
        <f t="shared" si="143"/>
        <v>0.58482042597573602</v>
      </c>
      <c r="R173" s="33">
        <f t="shared" si="143"/>
        <v>1.1931318830775903</v>
      </c>
      <c r="S173" s="33">
        <f t="shared" si="143"/>
        <v>0.21238332751866368</v>
      </c>
      <c r="T173" s="33">
        <f t="shared" si="143"/>
        <v>1.4853703010004911</v>
      </c>
      <c r="U173" s="33">
        <f t="shared" si="143"/>
        <v>0.23370367183339597</v>
      </c>
      <c r="V173" s="33"/>
      <c r="W173" s="33"/>
      <c r="X173" s="33">
        <f t="shared" si="143"/>
        <v>7.8949644282405097E-4</v>
      </c>
      <c r="Y173" s="33">
        <f t="shared" si="143"/>
        <v>3.268220351405688E-2</v>
      </c>
      <c r="Z173" s="33">
        <f t="shared" si="143"/>
        <v>5.0213887818771813E-2</v>
      </c>
      <c r="AA173" s="33"/>
      <c r="AB173" s="33">
        <f t="shared" si="143"/>
        <v>7.270092419342658E-2</v>
      </c>
      <c r="AC173" s="33">
        <f t="shared" si="143"/>
        <v>0.12795676654779498</v>
      </c>
      <c r="AD173" s="33">
        <f t="shared" si="143"/>
        <v>0.82651441807711445</v>
      </c>
      <c r="AE173" s="33">
        <f t="shared" si="143"/>
        <v>2.3687053559513019E-2</v>
      </c>
      <c r="AF173" s="33">
        <f t="shared" si="143"/>
        <v>0.22244489407019508</v>
      </c>
      <c r="AG173" s="33"/>
      <c r="AH173" s="33"/>
      <c r="AI173" s="33">
        <f t="shared" si="143"/>
        <v>3.1589865310324129E-2</v>
      </c>
      <c r="AJ173" s="33">
        <f t="shared" si="143"/>
        <v>0.87532134680105689</v>
      </c>
      <c r="AK173" s="33"/>
      <c r="AL173" s="33">
        <f t="shared" si="143"/>
        <v>1.2636779574686119</v>
      </c>
      <c r="AM173" s="33">
        <f t="shared" si="143"/>
        <v>0.24585313679610785</v>
      </c>
      <c r="AN173" s="33"/>
      <c r="AO173" s="33">
        <f t="shared" si="143"/>
        <v>0.82972225142802958</v>
      </c>
      <c r="AP173" s="33">
        <f t="shared" si="143"/>
        <v>0.20935647228681306</v>
      </c>
      <c r="AQ173" s="33">
        <f t="shared" si="143"/>
        <v>0.24323282954458325</v>
      </c>
      <c r="AR173" s="33"/>
      <c r="AS173" s="33">
        <f t="shared" si="143"/>
        <v>6.8277805101187763E-2</v>
      </c>
      <c r="AT173" s="33"/>
      <c r="AU173" s="33">
        <f t="shared" si="143"/>
        <v>0.34370415118795317</v>
      </c>
      <c r="AV173" s="33">
        <f t="shared" si="143"/>
        <v>0.22294753735243486</v>
      </c>
      <c r="AW173" s="33">
        <f t="shared" si="143"/>
        <v>4.515555674299792E-2</v>
      </c>
      <c r="AX173" s="33"/>
      <c r="AY173" s="33">
        <f t="shared" si="143"/>
        <v>2.8023223160535366E-2</v>
      </c>
      <c r="AZ173" s="33">
        <f t="shared" si="143"/>
        <v>2.5798467048035258E-2</v>
      </c>
      <c r="BA173" s="33">
        <f t="shared" si="143"/>
        <v>7.1729866837158159E-3</v>
      </c>
      <c r="BB173" s="33">
        <f t="shared" si="143"/>
        <v>0.34375726437956411</v>
      </c>
      <c r="BC173" s="33"/>
      <c r="BD173" s="33">
        <f t="shared" si="143"/>
        <v>8.6132533133991288E-2</v>
      </c>
      <c r="BE173" s="33">
        <f t="shared" si="143"/>
        <v>0.54249711138546908</v>
      </c>
      <c r="BF173" s="33">
        <f t="shared" si="143"/>
        <v>8.3503648683026929E-4</v>
      </c>
      <c r="BG173" s="33">
        <f t="shared" si="143"/>
        <v>0.33489905931484421</v>
      </c>
      <c r="BH173" s="33"/>
      <c r="BI173" s="33">
        <f t="shared" si="143"/>
        <v>1.1170759007492479E-2</v>
      </c>
      <c r="BJ173" s="33">
        <f t="shared" si="143"/>
        <v>0.44629085752501202</v>
      </c>
      <c r="BK173" s="33"/>
      <c r="BL173" s="33"/>
      <c r="BM173" s="33"/>
      <c r="BN173" s="33">
        <f t="shared" si="143"/>
        <v>5.272205244461748E-2</v>
      </c>
      <c r="BO173" s="33">
        <f t="shared" si="143"/>
        <v>0.96755751164734227</v>
      </c>
      <c r="BP173" s="33">
        <f t="shared" si="143"/>
        <v>0.42153509825041635</v>
      </c>
      <c r="BQ173" s="33">
        <f t="shared" si="143"/>
        <v>0.64630138533816461</v>
      </c>
      <c r="BR173" s="33"/>
      <c r="BS173" s="33">
        <f t="shared" si="143"/>
        <v>1.5093840912374533E-2</v>
      </c>
      <c r="BT173" s="33">
        <f t="shared" si="142"/>
        <v>0.34449003805897344</v>
      </c>
      <c r="BU173" s="33">
        <f t="shared" si="139"/>
        <v>0.72807028204571511</v>
      </c>
      <c r="BV173" s="33">
        <f t="shared" si="139"/>
        <v>5.6245583213397281E-2</v>
      </c>
      <c r="BW173" s="33">
        <f t="shared" si="139"/>
        <v>0.76196510442866361</v>
      </c>
      <c r="BX173" s="33"/>
      <c r="BY173" s="33">
        <f t="shared" si="139"/>
        <v>0.1307061003957907</v>
      </c>
      <c r="BZ173" s="33">
        <f t="shared" si="139"/>
        <v>0.81218045368514946</v>
      </c>
      <c r="CA173" s="33"/>
      <c r="CB173" s="33">
        <f t="shared" si="139"/>
        <v>0.16311484223357794</v>
      </c>
      <c r="CC173" s="33"/>
      <c r="CD173" s="33"/>
      <c r="CE173" s="33">
        <f t="shared" si="140"/>
        <v>4.7106731360982812E-2</v>
      </c>
      <c r="CF173" s="33">
        <f t="shared" si="140"/>
        <v>2.7614303948405226E-2</v>
      </c>
      <c r="CG173" s="33"/>
      <c r="CH173" s="33"/>
      <c r="CI173" s="33"/>
    </row>
    <row r="174" spans="2:87" x14ac:dyDescent="0.2">
      <c r="C174" t="str">
        <f t="shared" si="141"/>
        <v xml:space="preserve">     Y3Y3 </v>
      </c>
      <c r="E174" s="2" t="s">
        <v>389</v>
      </c>
      <c r="F174" t="s">
        <v>29</v>
      </c>
      <c r="H174" s="33">
        <f t="shared" si="143"/>
        <v>0.56887985885267189</v>
      </c>
      <c r="I174" s="33">
        <f t="shared" si="143"/>
        <v>0.2904444376088362</v>
      </c>
      <c r="J174" s="33">
        <f t="shared" si="143"/>
        <v>1.2485777422323405</v>
      </c>
      <c r="K174" s="33">
        <f t="shared" si="143"/>
        <v>2.762041412173526E-2</v>
      </c>
      <c r="L174" s="33"/>
      <c r="M174" s="33"/>
      <c r="N174" s="33">
        <f t="shared" si="143"/>
        <v>8.5348800289395429E-4</v>
      </c>
      <c r="O174" s="33"/>
      <c r="P174" s="33">
        <f t="shared" si="143"/>
        <v>0.12223486645043208</v>
      </c>
      <c r="Q174" s="33">
        <f t="shared" si="143"/>
        <v>0.52672502455602321</v>
      </c>
      <c r="R174" s="33">
        <f t="shared" si="143"/>
        <v>1.6099691000627081</v>
      </c>
      <c r="S174" s="33">
        <f t="shared" si="143"/>
        <v>0.22903006216879987</v>
      </c>
      <c r="T174" s="33">
        <f t="shared" si="143"/>
        <v>1.355001576036966</v>
      </c>
      <c r="U174" s="33">
        <f t="shared" si="143"/>
        <v>0.29858128357873476</v>
      </c>
      <c r="V174" s="33"/>
      <c r="W174" s="33"/>
      <c r="X174" s="33">
        <f t="shared" si="143"/>
        <v>7.9926662310133983E-3</v>
      </c>
      <c r="Y174" s="33">
        <f t="shared" si="143"/>
        <v>4.5789842696596049E-3</v>
      </c>
      <c r="Z174" s="33">
        <f t="shared" si="143"/>
        <v>6.6266746059088763E-2</v>
      </c>
      <c r="AA174" s="33"/>
      <c r="AB174" s="33">
        <f t="shared" si="143"/>
        <v>0.10066321649116296</v>
      </c>
      <c r="AC174" s="33">
        <f t="shared" si="143"/>
        <v>6.6940166057773379E-2</v>
      </c>
      <c r="AD174" s="33">
        <f t="shared" si="143"/>
        <v>0.84040765575292298</v>
      </c>
      <c r="AE174" s="33">
        <f t="shared" si="143"/>
        <v>3.701243875445797E-2</v>
      </c>
      <c r="AF174" s="33">
        <f t="shared" si="143"/>
        <v>0.37855310607592185</v>
      </c>
      <c r="AG174" s="33"/>
      <c r="AH174" s="33"/>
      <c r="AI174" s="33">
        <f t="shared" si="143"/>
        <v>0.11113248540234527</v>
      </c>
      <c r="AJ174" s="33">
        <f t="shared" si="143"/>
        <v>0.86688330519121437</v>
      </c>
      <c r="AK174" s="33"/>
      <c r="AL174" s="33">
        <f t="shared" si="143"/>
        <v>1.4448668225736054</v>
      </c>
      <c r="AM174" s="33">
        <f t="shared" si="143"/>
        <v>0.63527150385227771</v>
      </c>
      <c r="AN174" s="33"/>
      <c r="AO174" s="33">
        <f t="shared" si="143"/>
        <v>0.7697692805813382</v>
      </c>
      <c r="AP174" s="33">
        <f t="shared" si="143"/>
        <v>0.18186035158949021</v>
      </c>
      <c r="AQ174" s="33">
        <f t="shared" si="143"/>
        <v>0.25574458904121677</v>
      </c>
      <c r="AR174" s="33"/>
      <c r="AS174" s="33">
        <f t="shared" si="143"/>
        <v>6.5754321835901908E-2</v>
      </c>
      <c r="AT174" s="33"/>
      <c r="AU174" s="33">
        <f t="shared" si="143"/>
        <v>0.28642153731180542</v>
      </c>
      <c r="AV174" s="33">
        <f t="shared" si="143"/>
        <v>0.24739516388039501</v>
      </c>
      <c r="AW174" s="33">
        <f t="shared" si="143"/>
        <v>3.5958376096120834E-2</v>
      </c>
      <c r="AX174" s="33"/>
      <c r="AY174" s="33">
        <f t="shared" si="143"/>
        <v>2.2139870220485438E-2</v>
      </c>
      <c r="AZ174" s="33">
        <f t="shared" si="143"/>
        <v>4.0395414352910851E-2</v>
      </c>
      <c r="BA174" s="33">
        <f t="shared" si="143"/>
        <v>6.0485785928042508E-3</v>
      </c>
      <c r="BB174" s="33">
        <f t="shared" si="143"/>
        <v>0.29336764259246595</v>
      </c>
      <c r="BC174" s="33"/>
      <c r="BD174" s="33">
        <f t="shared" si="143"/>
        <v>0.10615413228272023</v>
      </c>
      <c r="BE174" s="33">
        <f t="shared" si="143"/>
        <v>0.63632302387905693</v>
      </c>
      <c r="BF174" s="33">
        <f t="shared" si="143"/>
        <v>4.2613762010443882E-7</v>
      </c>
      <c r="BG174" s="33">
        <f t="shared" si="143"/>
        <v>0.28715173199721788</v>
      </c>
      <c r="BH174" s="33"/>
      <c r="BI174" s="33">
        <f t="shared" si="143"/>
        <v>1.4336108842675221E-2</v>
      </c>
      <c r="BJ174" s="33">
        <f t="shared" si="143"/>
        <v>0.39459687393566117</v>
      </c>
      <c r="BK174" s="33"/>
      <c r="BL174" s="33"/>
      <c r="BM174" s="33"/>
      <c r="BN174" s="33">
        <f t="shared" si="143"/>
        <v>7.7630551464697092E-2</v>
      </c>
      <c r="BO174" s="33">
        <f t="shared" si="143"/>
        <v>0.78641858686744404</v>
      </c>
      <c r="BP174" s="33">
        <f t="shared" si="143"/>
        <v>0.6569384283953037</v>
      </c>
      <c r="BQ174" s="33">
        <f t="shared" si="143"/>
        <v>0.8041897889138484</v>
      </c>
      <c r="BR174" s="33"/>
      <c r="BS174" s="33">
        <f t="shared" si="143"/>
        <v>2.5772710904229661E-2</v>
      </c>
      <c r="BT174" s="33">
        <f t="shared" si="142"/>
        <v>0.41343916101361611</v>
      </c>
      <c r="BU174" s="33">
        <f t="shared" si="139"/>
        <v>0.51625599273459766</v>
      </c>
      <c r="BV174" s="33">
        <f t="shared" si="139"/>
        <v>4.943254796015413E-2</v>
      </c>
      <c r="BW174" s="33">
        <f t="shared" si="139"/>
        <v>0.45865475622218244</v>
      </c>
      <c r="BX174" s="33"/>
      <c r="BY174" s="33">
        <f t="shared" si="139"/>
        <v>0.18130965830781137</v>
      </c>
      <c r="BZ174" s="33">
        <f t="shared" si="139"/>
        <v>0.57828206420382089</v>
      </c>
      <c r="CA174" s="33"/>
      <c r="CB174" s="33">
        <f t="shared" si="139"/>
        <v>0.13906965563880469</v>
      </c>
      <c r="CC174" s="33"/>
      <c r="CD174" s="33"/>
      <c r="CE174" s="33">
        <f t="shared" si="140"/>
        <v>3.9678295472465153E-2</v>
      </c>
      <c r="CF174" s="33">
        <f t="shared" si="140"/>
        <v>2.4501763498704299E-2</v>
      </c>
      <c r="CG174" s="33"/>
      <c r="CH174" s="33"/>
      <c r="CI174" s="33"/>
    </row>
    <row r="175" spans="2:87" x14ac:dyDescent="0.2">
      <c r="C175" t="str">
        <f t="shared" si="141"/>
        <v xml:space="preserve">     WKY1 </v>
      </c>
      <c r="E175" s="2" t="s">
        <v>389</v>
      </c>
      <c r="F175" t="s">
        <v>29</v>
      </c>
      <c r="H175" s="33">
        <f t="shared" si="143"/>
        <v>-4.3509117781197565E-2</v>
      </c>
      <c r="I175" s="33">
        <f t="shared" si="143"/>
        <v>3.750575340957997E-3</v>
      </c>
      <c r="J175" s="33">
        <f t="shared" si="143"/>
        <v>2.0843737511513697E-2</v>
      </c>
      <c r="K175" s="33">
        <f t="shared" si="143"/>
        <v>4.5281107850085236E-3</v>
      </c>
      <c r="L175" s="33"/>
      <c r="M175" s="33"/>
      <c r="N175" s="33">
        <f t="shared" si="143"/>
        <v>-1.1198609985642231E-3</v>
      </c>
      <c r="O175" s="33"/>
      <c r="P175" s="33">
        <f t="shared" si="143"/>
        <v>4.1726113018946435E-3</v>
      </c>
      <c r="Q175" s="33">
        <f t="shared" si="143"/>
        <v>1.9543373369887561E-2</v>
      </c>
      <c r="R175" s="33">
        <f t="shared" si="143"/>
        <v>2.4833631571343055E-2</v>
      </c>
      <c r="S175" s="33">
        <f t="shared" si="143"/>
        <v>4.7577746864329003E-3</v>
      </c>
      <c r="T175" s="33">
        <f t="shared" si="143"/>
        <v>4.3428401406888792E-2</v>
      </c>
      <c r="U175" s="33">
        <f t="shared" si="143"/>
        <v>2.6331365455951203E-2</v>
      </c>
      <c r="V175" s="33"/>
      <c r="W175" s="33"/>
      <c r="X175" s="33">
        <f t="shared" si="143"/>
        <v>5.8116035394398096E-5</v>
      </c>
      <c r="Y175" s="33">
        <f t="shared" si="143"/>
        <v>-5.8474888867037734E-3</v>
      </c>
      <c r="Z175" s="33">
        <f t="shared" si="143"/>
        <v>7.1496395435299322E-3</v>
      </c>
      <c r="AA175" s="33"/>
      <c r="AB175" s="33">
        <f t="shared" si="143"/>
        <v>1.1519070314747148E-2</v>
      </c>
      <c r="AC175" s="33">
        <f t="shared" si="143"/>
        <v>7.5028240378618247E-3</v>
      </c>
      <c r="AD175" s="33">
        <f t="shared" si="143"/>
        <v>1.6222780916153045E-2</v>
      </c>
      <c r="AE175" s="33">
        <f t="shared" si="143"/>
        <v>1.8246372343080587E-3</v>
      </c>
      <c r="AF175" s="33">
        <f t="shared" si="143"/>
        <v>1.969385965165326E-2</v>
      </c>
      <c r="AG175" s="33"/>
      <c r="AH175" s="33"/>
      <c r="AI175" s="33">
        <f t="shared" si="143"/>
        <v>1.0286669082607797E-2</v>
      </c>
      <c r="AJ175" s="33">
        <f t="shared" si="143"/>
        <v>1.9015041019093043E-2</v>
      </c>
      <c r="AK175" s="33"/>
      <c r="AL175" s="33">
        <f t="shared" si="143"/>
        <v>5.5868096613470542E-3</v>
      </c>
      <c r="AM175" s="33">
        <f t="shared" si="143"/>
        <v>3.1860402502832462E-3</v>
      </c>
      <c r="AN175" s="33"/>
      <c r="AO175" s="33">
        <f t="shared" si="143"/>
        <v>-4.2289201260293646E-2</v>
      </c>
      <c r="AP175" s="33">
        <f t="shared" si="143"/>
        <v>-2.5911479626246459E-2</v>
      </c>
      <c r="AQ175" s="33">
        <f t="shared" si="143"/>
        <v>1.1411547341663469E-2</v>
      </c>
      <c r="AR175" s="33"/>
      <c r="AS175" s="33">
        <f t="shared" si="143"/>
        <v>3.0887167071109874E-3</v>
      </c>
      <c r="AT175" s="33"/>
      <c r="AU175" s="33">
        <f t="shared" si="143"/>
        <v>1.2127617295271152E-2</v>
      </c>
      <c r="AV175" s="33">
        <f t="shared" si="143"/>
        <v>1.0509261255526373E-2</v>
      </c>
      <c r="AW175" s="33">
        <f t="shared" si="143"/>
        <v>-7.8380327472874194E-3</v>
      </c>
      <c r="AX175" s="33"/>
      <c r="AY175" s="33">
        <f t="shared" si="143"/>
        <v>5.1044689669991978E-3</v>
      </c>
      <c r="AZ175" s="33">
        <f t="shared" si="143"/>
        <v>4.0703052928870208E-3</v>
      </c>
      <c r="BA175" s="33">
        <f t="shared" si="143"/>
        <v>4.2385198477613015E-4</v>
      </c>
      <c r="BB175" s="33">
        <f t="shared" si="143"/>
        <v>1.1188880677594356E-2</v>
      </c>
      <c r="BC175" s="33"/>
      <c r="BD175" s="33">
        <f t="shared" si="143"/>
        <v>2.2153860934146447E-3</v>
      </c>
      <c r="BE175" s="33">
        <f t="shared" si="143"/>
        <v>2.0077578050491412E-2</v>
      </c>
      <c r="BF175" s="33">
        <f t="shared" si="143"/>
        <v>-2.7055559362015231E-3</v>
      </c>
      <c r="BG175" s="33">
        <f t="shared" si="143"/>
        <v>2.1078033882194449E-2</v>
      </c>
      <c r="BH175" s="33"/>
      <c r="BI175" s="33">
        <f t="shared" si="143"/>
        <v>3.0170119563124805E-4</v>
      </c>
      <c r="BJ175" s="33">
        <f t="shared" si="143"/>
        <v>-3.066346630290808E-3</v>
      </c>
      <c r="BK175" s="33"/>
      <c r="BL175" s="33"/>
      <c r="BM175" s="33"/>
      <c r="BN175" s="33">
        <f t="shared" si="143"/>
        <v>1.5538755423606485E-3</v>
      </c>
      <c r="BO175" s="33">
        <f t="shared" si="143"/>
        <v>-4.9298121314180687E-3</v>
      </c>
      <c r="BP175" s="33">
        <f t="shared" si="143"/>
        <v>1.2001670752171378E-2</v>
      </c>
      <c r="BQ175" s="33">
        <f t="shared" si="143"/>
        <v>1.7716195154138071E-2</v>
      </c>
      <c r="BR175" s="33"/>
      <c r="BS175" s="33">
        <f t="shared" si="143"/>
        <v>6.450127381124874E-4</v>
      </c>
      <c r="BT175" s="33">
        <f t="shared" si="142"/>
        <v>1.947752154682144E-2</v>
      </c>
      <c r="BU175" s="33">
        <f t="shared" si="139"/>
        <v>-3.7692555682955972E-2</v>
      </c>
      <c r="BV175" s="33">
        <f t="shared" si="139"/>
        <v>-1.5693476324861035E-2</v>
      </c>
      <c r="BW175" s="33">
        <f t="shared" si="139"/>
        <v>1.6209198786522352E-2</v>
      </c>
      <c r="BX175" s="33"/>
      <c r="BY175" s="33">
        <f t="shared" si="139"/>
        <v>5.4559587532599435E-3</v>
      </c>
      <c r="BZ175" s="33">
        <f t="shared" si="139"/>
        <v>1.7421186341654984E-2</v>
      </c>
      <c r="CA175" s="33"/>
      <c r="CB175" s="33">
        <f t="shared" si="139"/>
        <v>9.1423611498987875E-4</v>
      </c>
      <c r="CC175" s="33"/>
      <c r="CD175" s="33"/>
      <c r="CE175" s="33">
        <f t="shared" si="140"/>
        <v>-3.5056736443277005E-3</v>
      </c>
      <c r="CF175" s="33">
        <f t="shared" si="140"/>
        <v>-6.7118474982178931E-3</v>
      </c>
      <c r="CG175" s="33"/>
      <c r="CH175" s="33"/>
      <c r="CI175" s="33"/>
    </row>
    <row r="176" spans="2:87" x14ac:dyDescent="0.2">
      <c r="C176" t="str">
        <f t="shared" si="141"/>
        <v xml:space="preserve">     WKY2 </v>
      </c>
      <c r="E176" s="2" t="s">
        <v>389</v>
      </c>
      <c r="F176" t="s">
        <v>29</v>
      </c>
      <c r="H176" s="33">
        <f t="shared" si="143"/>
        <v>-6.5185331348458974E-3</v>
      </c>
      <c r="I176" s="33">
        <f t="shared" si="143"/>
        <v>7.5456414739490097E-4</v>
      </c>
      <c r="J176" s="33">
        <f t="shared" si="143"/>
        <v>3.8383770991557401E-3</v>
      </c>
      <c r="K176" s="33">
        <f t="shared" si="143"/>
        <v>1.3789959177354365E-3</v>
      </c>
      <c r="L176" s="33"/>
      <c r="M176" s="33"/>
      <c r="N176" s="33">
        <f t="shared" si="143"/>
        <v>-2.1442452852435444E-4</v>
      </c>
      <c r="O176" s="33"/>
      <c r="P176" s="33">
        <f t="shared" si="143"/>
        <v>1.2425601355090863E-3</v>
      </c>
      <c r="Q176" s="33">
        <f t="shared" si="143"/>
        <v>3.4155328277629248E-3</v>
      </c>
      <c r="R176" s="33">
        <f t="shared" si="143"/>
        <v>4.5922785751618921E-3</v>
      </c>
      <c r="S176" s="33">
        <f t="shared" si="143"/>
        <v>9.1020180901291582E-4</v>
      </c>
      <c r="T176" s="33">
        <f t="shared" si="143"/>
        <v>1.4043186440057176E-2</v>
      </c>
      <c r="U176" s="33">
        <f t="shared" si="143"/>
        <v>4.80834050987508E-3</v>
      </c>
      <c r="V176" s="33"/>
      <c r="W176" s="33"/>
      <c r="X176" s="33">
        <f t="shared" si="143"/>
        <v>1.3708784077634854E-4</v>
      </c>
      <c r="Y176" s="33">
        <f t="shared" si="143"/>
        <v>-2.1138446125367966E-3</v>
      </c>
      <c r="Z176" s="33">
        <f t="shared" si="143"/>
        <v>1.4980141098685403E-3</v>
      </c>
      <c r="AA176" s="33"/>
      <c r="AB176" s="33">
        <f t="shared" si="143"/>
        <v>2.5106919678796486E-3</v>
      </c>
      <c r="AC176" s="33">
        <f t="shared" si="143"/>
        <v>1.0699697228926345E-3</v>
      </c>
      <c r="AD176" s="33">
        <f t="shared" si="143"/>
        <v>2.9843306319769962E-3</v>
      </c>
      <c r="AE176" s="33">
        <f t="shared" si="143"/>
        <v>5.3720380280006881E-4</v>
      </c>
      <c r="AF176" s="33">
        <f t="shared" si="143"/>
        <v>4.3838388183696656E-3</v>
      </c>
      <c r="AG176" s="33"/>
      <c r="AH176" s="33"/>
      <c r="AI176" s="33">
        <f t="shared" si="143"/>
        <v>3.1831981983726689E-3</v>
      </c>
      <c r="AJ176" s="33">
        <f t="shared" si="143"/>
        <v>3.8613933915710675E-3</v>
      </c>
      <c r="AK176" s="33"/>
      <c r="AL176" s="33">
        <f t="shared" si="143"/>
        <v>1.1571182575841163E-3</v>
      </c>
      <c r="AM176" s="33">
        <f t="shared" si="143"/>
        <v>7.6594139734528321E-4</v>
      </c>
      <c r="AN176" s="33"/>
      <c r="AO176" s="33">
        <f t="shared" si="143"/>
        <v>-4.67528248462007E-3</v>
      </c>
      <c r="AP176" s="33">
        <f t="shared" si="143"/>
        <v>-3.8072058720882919E-3</v>
      </c>
      <c r="AQ176" s="33">
        <f t="shared" si="143"/>
        <v>3.805743809245169E-3</v>
      </c>
      <c r="AR176" s="33"/>
      <c r="AS176" s="33">
        <f t="shared" si="143"/>
        <v>6.1531824294254174E-4</v>
      </c>
      <c r="AT176" s="33"/>
      <c r="AU176" s="33">
        <f t="shared" si="143"/>
        <v>2.2194134904389142E-3</v>
      </c>
      <c r="AV176" s="33">
        <f t="shared" si="143"/>
        <v>2.3850283554197487E-3</v>
      </c>
      <c r="AW176" s="33">
        <f t="shared" si="143"/>
        <v>-1.0886693654451507E-3</v>
      </c>
      <c r="AX176" s="33"/>
      <c r="AY176" s="33">
        <f t="shared" si="143"/>
        <v>1.3630222337429226E-3</v>
      </c>
      <c r="AZ176" s="33">
        <f t="shared" si="143"/>
        <v>1.3376122397718898E-3</v>
      </c>
      <c r="BA176" s="33">
        <f t="shared" si="143"/>
        <v>2.4693133964535143E-4</v>
      </c>
      <c r="BB176" s="33">
        <f t="shared" si="143"/>
        <v>1.6215845909624913E-3</v>
      </c>
      <c r="BC176" s="33"/>
      <c r="BD176" s="33">
        <f t="shared" si="143"/>
        <v>4.3421064414353114E-4</v>
      </c>
      <c r="BE176" s="33">
        <f t="shared" si="143"/>
        <v>2.5771212907661836E-3</v>
      </c>
      <c r="BF176" s="33">
        <f t="shared" si="143"/>
        <v>-2.1630963750702878E-4</v>
      </c>
      <c r="BG176" s="33">
        <f t="shared" si="143"/>
        <v>4.6810507167543832E-3</v>
      </c>
      <c r="BH176" s="33"/>
      <c r="BI176" s="33">
        <f t="shared" si="143"/>
        <v>9.7967111081304244E-4</v>
      </c>
      <c r="BJ176" s="33">
        <f t="shared" si="143"/>
        <v>-6.1914346949858265E-4</v>
      </c>
      <c r="BK176" s="33"/>
      <c r="BL176" s="33"/>
      <c r="BM176" s="33"/>
      <c r="BN176" s="33">
        <f t="shared" si="143"/>
        <v>4.1695404835077394E-4</v>
      </c>
      <c r="BO176" s="33">
        <f t="shared" si="143"/>
        <v>-8.5057847829864109E-4</v>
      </c>
      <c r="BP176" s="33">
        <f t="shared" si="143"/>
        <v>4.3578978247206532E-3</v>
      </c>
      <c r="BQ176" s="33">
        <f t="shared" si="143"/>
        <v>2.7067098041018223E-3</v>
      </c>
      <c r="BR176" s="33"/>
      <c r="BS176" s="33">
        <f t="shared" si="143"/>
        <v>3.1098264213144319E-4</v>
      </c>
      <c r="BT176" s="33">
        <f t="shared" si="142"/>
        <v>3.2959595000376274E-3</v>
      </c>
      <c r="BU176" s="33">
        <f t="shared" si="139"/>
        <v>-9.7122745258577652E-3</v>
      </c>
      <c r="BV176" s="33">
        <f t="shared" si="139"/>
        <v>-2.0956054013376341E-3</v>
      </c>
      <c r="BW176" s="33">
        <f t="shared" si="139"/>
        <v>4.6790415508468587E-3</v>
      </c>
      <c r="BX176" s="33"/>
      <c r="BY176" s="33">
        <f t="shared" si="139"/>
        <v>1.133098293490435E-3</v>
      </c>
      <c r="BZ176" s="33">
        <f t="shared" si="139"/>
        <v>3.413643991276351E-3</v>
      </c>
      <c r="CA176" s="33"/>
      <c r="CB176" s="33">
        <f t="shared" si="139"/>
        <v>2.2625741069858218E-4</v>
      </c>
      <c r="CC176" s="33"/>
      <c r="CD176" s="33"/>
      <c r="CE176" s="33">
        <f t="shared" si="140"/>
        <v>-5.2040246203748986E-4</v>
      </c>
      <c r="CF176" s="33">
        <f t="shared" si="140"/>
        <v>-9.0667921917642752E-4</v>
      </c>
      <c r="CG176" s="33"/>
      <c r="CH176" s="33"/>
      <c r="CI176" s="33"/>
    </row>
    <row r="177" spans="2:87" x14ac:dyDescent="0.2">
      <c r="C177" t="str">
        <f t="shared" si="141"/>
        <v xml:space="preserve">     WKY3 </v>
      </c>
      <c r="E177" s="2" t="s">
        <v>389</v>
      </c>
      <c r="F177" t="s">
        <v>29</v>
      </c>
      <c r="H177" s="33">
        <f t="shared" si="143"/>
        <v>-3.1376841081450234E-4</v>
      </c>
      <c r="I177" s="33">
        <f t="shared" si="143"/>
        <v>5.1601318512014757E-4</v>
      </c>
      <c r="J177" s="33">
        <f t="shared" si="143"/>
        <v>-2.7844533793487506E-4</v>
      </c>
      <c r="K177" s="33">
        <f t="shared" si="143"/>
        <v>1.7375959283962648E-4</v>
      </c>
      <c r="L177" s="33"/>
      <c r="M177" s="33"/>
      <c r="N177" s="33">
        <f t="shared" si="143"/>
        <v>-6.1870788613287452E-6</v>
      </c>
      <c r="O177" s="33"/>
      <c r="P177" s="33">
        <f t="shared" si="143"/>
        <v>-3.005641705273707E-5</v>
      </c>
      <c r="Q177" s="33">
        <f t="shared" si="143"/>
        <v>3.5503304913405803E-4</v>
      </c>
      <c r="R177" s="33">
        <f t="shared" si="143"/>
        <v>-4.8398556671531767E-4</v>
      </c>
      <c r="S177" s="33">
        <f t="shared" si="143"/>
        <v>7.3884270695925877E-6</v>
      </c>
      <c r="T177" s="33">
        <f t="shared" si="143"/>
        <v>7.3965098848357224E-4</v>
      </c>
      <c r="U177" s="33">
        <f t="shared" si="143"/>
        <v>2.034776734459129E-5</v>
      </c>
      <c r="V177" s="33"/>
      <c r="W177" s="33"/>
      <c r="X177" s="33">
        <f t="shared" si="143"/>
        <v>9.3321558938266205E-5</v>
      </c>
      <c r="Y177" s="33">
        <f t="shared" si="143"/>
        <v>2.3753572932270932E-5</v>
      </c>
      <c r="Z177" s="33">
        <f t="shared" si="143"/>
        <v>1.6070791523849643E-4</v>
      </c>
      <c r="AA177" s="33"/>
      <c r="AB177" s="33">
        <f t="shared" si="143"/>
        <v>-7.1721819867873041E-5</v>
      </c>
      <c r="AC177" s="33">
        <f t="shared" si="143"/>
        <v>-2.9306220274798639E-4</v>
      </c>
      <c r="AD177" s="33">
        <f t="shared" si="143"/>
        <v>-5.2832158340577009E-6</v>
      </c>
      <c r="AE177" s="33">
        <f t="shared" si="143"/>
        <v>-3.1206925940890631E-5</v>
      </c>
      <c r="AF177" s="33">
        <f t="shared" si="143"/>
        <v>1.2146591338100361E-3</v>
      </c>
      <c r="AG177" s="33"/>
      <c r="AH177" s="33"/>
      <c r="AI177" s="33">
        <f t="shared" si="143"/>
        <v>-4.3943722724318232E-4</v>
      </c>
      <c r="AJ177" s="33">
        <f t="shared" si="143"/>
        <v>3.3071962376698179E-4</v>
      </c>
      <c r="AK177" s="33"/>
      <c r="AL177" s="33">
        <f t="shared" si="143"/>
        <v>-1.3661698737042652E-4</v>
      </c>
      <c r="AM177" s="33">
        <f t="shared" si="143"/>
        <v>8.1667470803161419E-5</v>
      </c>
      <c r="AN177" s="33"/>
      <c r="AO177" s="33">
        <f t="shared" si="143"/>
        <v>7.671399481283533E-4</v>
      </c>
      <c r="AP177" s="33">
        <f t="shared" si="143"/>
        <v>3.7378112348745758E-5</v>
      </c>
      <c r="AQ177" s="33">
        <f t="shared" si="143"/>
        <v>7.5849022530226232E-4</v>
      </c>
      <c r="AR177" s="33"/>
      <c r="AS177" s="33">
        <f t="shared" si="143"/>
        <v>2.01443703808888E-5</v>
      </c>
      <c r="AT177" s="33"/>
      <c r="AU177" s="33">
        <f t="shared" si="143"/>
        <v>-1.1005398234503469E-4</v>
      </c>
      <c r="AV177" s="33">
        <f t="shared" si="143"/>
        <v>-7.027307400469065E-5</v>
      </c>
      <c r="AW177" s="33">
        <f t="shared" si="143"/>
        <v>1.0004483514240449E-5</v>
      </c>
      <c r="AX177" s="33"/>
      <c r="AY177" s="33">
        <f t="shared" ref="AY177:BZ183" si="144">AY113*AY156</f>
        <v>-2.9082104587414528E-4</v>
      </c>
      <c r="AZ177" s="33">
        <f t="shared" si="144"/>
        <v>4.4488173539647164E-4</v>
      </c>
      <c r="BA177" s="33">
        <f t="shared" si="144"/>
        <v>9.6530040577836456E-6</v>
      </c>
      <c r="BB177" s="33">
        <f t="shared" si="144"/>
        <v>2.8206852202278672E-4</v>
      </c>
      <c r="BC177" s="33"/>
      <c r="BD177" s="33">
        <f t="shared" si="144"/>
        <v>-1.3627992730235292E-5</v>
      </c>
      <c r="BE177" s="33">
        <f t="shared" si="144"/>
        <v>-6.0980570901870458E-5</v>
      </c>
      <c r="BF177" s="33">
        <f t="shared" si="144"/>
        <v>7.6527242462966494E-7</v>
      </c>
      <c r="BG177" s="33">
        <f t="shared" si="144"/>
        <v>-8.4188664793301816E-5</v>
      </c>
      <c r="BH177" s="33"/>
      <c r="BI177" s="33">
        <f t="shared" si="144"/>
        <v>4.749605641876778E-6</v>
      </c>
      <c r="BJ177" s="33">
        <f t="shared" si="144"/>
        <v>2.8082686660784202E-5</v>
      </c>
      <c r="BK177" s="33"/>
      <c r="BL177" s="33"/>
      <c r="BM177" s="33"/>
      <c r="BN177" s="33">
        <f t="shared" si="144"/>
        <v>-7.9295959737686739E-6</v>
      </c>
      <c r="BO177" s="33">
        <f t="shared" si="144"/>
        <v>3.2465580726553097E-5</v>
      </c>
      <c r="BP177" s="33">
        <f t="shared" si="144"/>
        <v>-1.8042691226497402E-3</v>
      </c>
      <c r="BQ177" s="33">
        <f t="shared" si="144"/>
        <v>-1.3628127546058309E-4</v>
      </c>
      <c r="BR177" s="33"/>
      <c r="BS177" s="33">
        <f t="shared" si="144"/>
        <v>-2.2424898832916547E-5</v>
      </c>
      <c r="BT177" s="33">
        <f t="shared" si="144"/>
        <v>-2.2408805564817251E-4</v>
      </c>
      <c r="BU177" s="33">
        <f t="shared" si="139"/>
        <v>-6.3872950958848327E-4</v>
      </c>
      <c r="BV177" s="33">
        <f t="shared" si="139"/>
        <v>-2.3262385792614921E-5</v>
      </c>
      <c r="BW177" s="33">
        <f t="shared" si="139"/>
        <v>8.8052636406295145E-6</v>
      </c>
      <c r="BX177" s="33"/>
      <c r="BY177" s="33">
        <f t="shared" si="139"/>
        <v>-2.2007905933879075E-4</v>
      </c>
      <c r="BZ177" s="33">
        <f t="shared" si="139"/>
        <v>-2.2923546401393949E-4</v>
      </c>
      <c r="CA177" s="33"/>
      <c r="CB177" s="33">
        <f t="shared" si="139"/>
        <v>-3.8613006059163839E-6</v>
      </c>
      <c r="CC177" s="33"/>
      <c r="CD177" s="33"/>
      <c r="CE177" s="33">
        <f t="shared" si="140"/>
        <v>2.4699953483613782E-5</v>
      </c>
      <c r="CF177" s="33">
        <f t="shared" si="140"/>
        <v>6.5033995089616608E-5</v>
      </c>
      <c r="CG177" s="33"/>
      <c r="CH177" s="33"/>
      <c r="CI177" s="33"/>
    </row>
    <row r="178" spans="2:87" x14ac:dyDescent="0.2">
      <c r="C178" t="str">
        <f t="shared" si="141"/>
        <v xml:space="preserve">     Y1Y2 </v>
      </c>
      <c r="E178" s="2" t="s">
        <v>389</v>
      </c>
      <c r="F178" t="s">
        <v>29</v>
      </c>
      <c r="H178" s="33">
        <f t="shared" ref="H178:BS183" si="145">H114*H157</f>
        <v>0.831322461497215</v>
      </c>
      <c r="I178" s="33">
        <f t="shared" si="145"/>
        <v>0.43267616024588146</v>
      </c>
      <c r="J178" s="33">
        <f t="shared" si="145"/>
        <v>1.5594572249524565</v>
      </c>
      <c r="K178" s="33">
        <f t="shared" si="145"/>
        <v>3.7257524751434852E-2</v>
      </c>
      <c r="L178" s="33"/>
      <c r="M178" s="33"/>
      <c r="N178" s="33">
        <f t="shared" si="145"/>
        <v>1.1762239816006928E-3</v>
      </c>
      <c r="O178" s="33"/>
      <c r="P178" s="33">
        <f t="shared" si="145"/>
        <v>9.2504663525620742E-2</v>
      </c>
      <c r="Q178" s="33">
        <f t="shared" si="145"/>
        <v>0.57394557496944509</v>
      </c>
      <c r="R178" s="33">
        <f t="shared" si="145"/>
        <v>2.4546609822480749</v>
      </c>
      <c r="S178" s="33">
        <f t="shared" si="145"/>
        <v>0.34114391385126264</v>
      </c>
      <c r="T178" s="33">
        <f t="shared" si="145"/>
        <v>1.3851871329394072</v>
      </c>
      <c r="U178" s="33">
        <f t="shared" si="145"/>
        <v>0.41311829906585606</v>
      </c>
      <c r="V178" s="33"/>
      <c r="W178" s="33"/>
      <c r="X178" s="33">
        <f t="shared" si="145"/>
        <v>1.1142862394560775E-4</v>
      </c>
      <c r="Y178" s="33">
        <f t="shared" si="145"/>
        <v>4.7779563839492334E-2</v>
      </c>
      <c r="Z178" s="33">
        <f t="shared" si="145"/>
        <v>0.14911818021000814</v>
      </c>
      <c r="AA178" s="33"/>
      <c r="AB178" s="33">
        <f t="shared" si="145"/>
        <v>8.766876435155363E-2</v>
      </c>
      <c r="AC178" s="33">
        <f t="shared" si="145"/>
        <v>0.11945681329944735</v>
      </c>
      <c r="AD178" s="33">
        <f t="shared" si="145"/>
        <v>1.0350581175822235</v>
      </c>
      <c r="AE178" s="33">
        <f t="shared" si="145"/>
        <v>2.1710238212138907E-2</v>
      </c>
      <c r="AF178" s="33">
        <f t="shared" si="145"/>
        <v>0.47436046622977623</v>
      </c>
      <c r="AG178" s="33"/>
      <c r="AH178" s="33"/>
      <c r="AI178" s="33">
        <f t="shared" si="145"/>
        <v>3.0497044223753121E-2</v>
      </c>
      <c r="AJ178" s="33">
        <f t="shared" si="145"/>
        <v>0.49100782981245794</v>
      </c>
      <c r="AK178" s="33"/>
      <c r="AL178" s="33">
        <f t="shared" si="145"/>
        <v>2.582903262496421</v>
      </c>
      <c r="AM178" s="33">
        <f t="shared" si="145"/>
        <v>1.0773911074008211</v>
      </c>
      <c r="AN178" s="33"/>
      <c r="AO178" s="33">
        <f t="shared" si="145"/>
        <v>1.3683420884998068</v>
      </c>
      <c r="AP178" s="33">
        <f t="shared" si="145"/>
        <v>0.36573220810163787</v>
      </c>
      <c r="AQ178" s="33">
        <f t="shared" si="145"/>
        <v>0.25399533043379124</v>
      </c>
      <c r="AR178" s="33"/>
      <c r="AS178" s="33">
        <f t="shared" si="145"/>
        <v>9.6702470501789539E-2</v>
      </c>
      <c r="AT178" s="33"/>
      <c r="AU178" s="33">
        <f t="shared" si="145"/>
        <v>0.45082125885247765</v>
      </c>
      <c r="AV178" s="33">
        <f t="shared" si="145"/>
        <v>0.3546195758252767</v>
      </c>
      <c r="AW178" s="33">
        <f t="shared" si="145"/>
        <v>0.11319034524911496</v>
      </c>
      <c r="AX178" s="33"/>
      <c r="AY178" s="33">
        <f t="shared" si="145"/>
        <v>4.0209114726537189E-2</v>
      </c>
      <c r="AZ178" s="33">
        <f t="shared" si="145"/>
        <v>2.4019843081767928E-2</v>
      </c>
      <c r="BA178" s="33">
        <f t="shared" si="145"/>
        <v>1.499779189636438E-3</v>
      </c>
      <c r="BB178" s="33">
        <f t="shared" si="145"/>
        <v>0.50295411023961767</v>
      </c>
      <c r="BC178" s="33"/>
      <c r="BD178" s="33">
        <f t="shared" si="145"/>
        <v>9.3986203534706741E-2</v>
      </c>
      <c r="BE178" s="33">
        <f t="shared" si="145"/>
        <v>1.4038594495039576</v>
      </c>
      <c r="BF178" s="33">
        <f t="shared" si="145"/>
        <v>2.9923173626813558E-3</v>
      </c>
      <c r="BG178" s="33">
        <f t="shared" si="145"/>
        <v>0.41974511130524822</v>
      </c>
      <c r="BH178" s="33"/>
      <c r="BI178" s="33">
        <f t="shared" si="145"/>
        <v>1.0798955408441197E-3</v>
      </c>
      <c r="BJ178" s="33">
        <f t="shared" si="145"/>
        <v>0.3970635272543962</v>
      </c>
      <c r="BK178" s="33"/>
      <c r="BL178" s="33"/>
      <c r="BM178" s="33"/>
      <c r="BN178" s="33">
        <f t="shared" si="145"/>
        <v>8.0984416943312584E-2</v>
      </c>
      <c r="BO178" s="33">
        <f t="shared" si="145"/>
        <v>0.45800453107594324</v>
      </c>
      <c r="BP178" s="33">
        <f t="shared" si="145"/>
        <v>0.82201021410000819</v>
      </c>
      <c r="BQ178" s="33">
        <f t="shared" si="145"/>
        <v>1.1547158193786247</v>
      </c>
      <c r="BR178" s="33"/>
      <c r="BS178" s="33">
        <f t="shared" si="145"/>
        <v>8.8567761084019734E-3</v>
      </c>
      <c r="BT178" s="33">
        <f t="shared" si="144"/>
        <v>0.62435330274915901</v>
      </c>
      <c r="BU178" s="33">
        <f t="shared" si="139"/>
        <v>0.76869958360577084</v>
      </c>
      <c r="BV178" s="33">
        <f t="shared" si="139"/>
        <v>0.11280857234656863</v>
      </c>
      <c r="BW178" s="33">
        <f t="shared" si="139"/>
        <v>3.2258359067479245E-2</v>
      </c>
      <c r="BX178" s="33"/>
      <c r="BY178" s="33">
        <f t="shared" si="139"/>
        <v>0.15492491329472119</v>
      </c>
      <c r="BZ178" s="33">
        <f t="shared" si="139"/>
        <v>1.1300136365067619</v>
      </c>
      <c r="CA178" s="33"/>
      <c r="CB178" s="33">
        <f t="shared" si="139"/>
        <v>0.17080741904870123</v>
      </c>
      <c r="CC178" s="33"/>
      <c r="CD178" s="33"/>
      <c r="CE178" s="33">
        <f t="shared" si="140"/>
        <v>7.7867997546991766E-2</v>
      </c>
      <c r="CF178" s="33">
        <f t="shared" si="140"/>
        <v>3.6140546037725346E-2</v>
      </c>
      <c r="CG178" s="33"/>
      <c r="CH178" s="33"/>
      <c r="CI178" s="33"/>
    </row>
    <row r="179" spans="2:87" x14ac:dyDescent="0.2">
      <c r="C179" t="str">
        <f t="shared" si="141"/>
        <v xml:space="preserve">     Y1Y3 </v>
      </c>
      <c r="E179" s="2" t="s">
        <v>389</v>
      </c>
      <c r="F179" t="s">
        <v>29</v>
      </c>
      <c r="H179" s="33">
        <f t="shared" si="145"/>
        <v>0.7223616001087404</v>
      </c>
      <c r="I179" s="33">
        <f t="shared" si="145"/>
        <v>0.30402022701797166</v>
      </c>
      <c r="J179" s="33">
        <f t="shared" si="145"/>
        <v>1.0352317195474452</v>
      </c>
      <c r="K179" s="33">
        <f t="shared" si="145"/>
        <v>1.5275604061971149E-2</v>
      </c>
      <c r="L179" s="33"/>
      <c r="M179" s="33"/>
      <c r="N179" s="33">
        <f t="shared" si="145"/>
        <v>-5.1907893895728982E-4</v>
      </c>
      <c r="O179" s="33"/>
      <c r="P179" s="33">
        <f t="shared" si="145"/>
        <v>5.4255295454835283E-2</v>
      </c>
      <c r="Q179" s="33">
        <f t="shared" si="145"/>
        <v>0.54830856631121172</v>
      </c>
      <c r="R179" s="33">
        <f t="shared" si="145"/>
        <v>1.2048267048408994</v>
      </c>
      <c r="S179" s="33">
        <f t="shared" si="145"/>
        <v>0.15680517315285192</v>
      </c>
      <c r="T179" s="33">
        <f t="shared" si="145"/>
        <v>0.64075330974225264</v>
      </c>
      <c r="U179" s="33">
        <f t="shared" si="145"/>
        <v>0.20857687075744447</v>
      </c>
      <c r="V179" s="33"/>
      <c r="W179" s="33"/>
      <c r="X179" s="33">
        <f t="shared" si="145"/>
        <v>1.0228536610232852E-4</v>
      </c>
      <c r="Y179" s="33">
        <f t="shared" si="145"/>
        <v>7.8165612910993925E-3</v>
      </c>
      <c r="Z179" s="33">
        <f t="shared" si="145"/>
        <v>3.360062376843409E-2</v>
      </c>
      <c r="AA179" s="33"/>
      <c r="AB179" s="33">
        <f t="shared" si="145"/>
        <v>5.2561470093171261E-2</v>
      </c>
      <c r="AC179" s="33">
        <f t="shared" si="145"/>
        <v>9.2583976044898111E-2</v>
      </c>
      <c r="AD179" s="33">
        <f t="shared" si="145"/>
        <v>0.51976591402622618</v>
      </c>
      <c r="AE179" s="33">
        <f t="shared" si="145"/>
        <v>1.2790244675808046E-2</v>
      </c>
      <c r="AF179" s="33">
        <f t="shared" si="145"/>
        <v>0.11990863753812528</v>
      </c>
      <c r="AG179" s="33"/>
      <c r="AH179" s="33"/>
      <c r="AI179" s="33">
        <f t="shared" si="145"/>
        <v>0.10214497374238481</v>
      </c>
      <c r="AJ179" s="33">
        <f t="shared" si="145"/>
        <v>0.2238290425445546</v>
      </c>
      <c r="AK179" s="33"/>
      <c r="AL179" s="33">
        <f t="shared" si="145"/>
        <v>1.7205737997694286</v>
      </c>
      <c r="AM179" s="33">
        <f t="shared" si="145"/>
        <v>0.1350123703931117</v>
      </c>
      <c r="AN179" s="33"/>
      <c r="AO179" s="33">
        <f t="shared" si="145"/>
        <v>0.64439815784951082</v>
      </c>
      <c r="AP179" s="33">
        <f t="shared" si="145"/>
        <v>0.18125869835801292</v>
      </c>
      <c r="AQ179" s="33">
        <f t="shared" si="145"/>
        <v>0.11092134190683724</v>
      </c>
      <c r="AR179" s="33"/>
      <c r="AS179" s="33">
        <f t="shared" si="145"/>
        <v>4.5323372427215243E-2</v>
      </c>
      <c r="AT179" s="33"/>
      <c r="AU179" s="33">
        <f t="shared" si="145"/>
        <v>0.24664011293834459</v>
      </c>
      <c r="AV179" s="33">
        <f t="shared" si="145"/>
        <v>0.13988055132825675</v>
      </c>
      <c r="AW179" s="33">
        <f t="shared" si="145"/>
        <v>4.097731456974036E-2</v>
      </c>
      <c r="AX179" s="33"/>
      <c r="AY179" s="33">
        <f t="shared" si="145"/>
        <v>2.1945064974490593E-2</v>
      </c>
      <c r="AZ179" s="33">
        <f t="shared" si="145"/>
        <v>1.414967315617089E-2</v>
      </c>
      <c r="BA179" s="33">
        <f t="shared" si="145"/>
        <v>1.3505385433551387E-3</v>
      </c>
      <c r="BB179" s="33">
        <f t="shared" si="145"/>
        <v>0.19681413869174871</v>
      </c>
      <c r="BC179" s="33"/>
      <c r="BD179" s="33">
        <f t="shared" si="145"/>
        <v>5.6003718554009256E-2</v>
      </c>
      <c r="BE179" s="33">
        <f t="shared" si="145"/>
        <v>0.68692934065109545</v>
      </c>
      <c r="BF179" s="33">
        <f t="shared" si="145"/>
        <v>3.5267265629334744E-5</v>
      </c>
      <c r="BG179" s="33">
        <f t="shared" si="145"/>
        <v>0.18580940353471129</v>
      </c>
      <c r="BH179" s="33"/>
      <c r="BI179" s="33">
        <f t="shared" si="145"/>
        <v>7.4923110429381821E-4</v>
      </c>
      <c r="BJ179" s="33">
        <f t="shared" si="145"/>
        <v>0.31347913380249487</v>
      </c>
      <c r="BK179" s="33"/>
      <c r="BL179" s="33"/>
      <c r="BM179" s="33"/>
      <c r="BN179" s="33">
        <f t="shared" si="145"/>
        <v>4.5288423870631186E-2</v>
      </c>
      <c r="BO179" s="33">
        <f t="shared" si="145"/>
        <v>0.2674034420744214</v>
      </c>
      <c r="BP179" s="33">
        <f t="shared" si="145"/>
        <v>0.44668481863222892</v>
      </c>
      <c r="BQ179" s="33">
        <f t="shared" si="145"/>
        <v>0.33176454243037523</v>
      </c>
      <c r="BR179" s="33"/>
      <c r="BS179" s="33">
        <f t="shared" si="145"/>
        <v>4.3745552847197378E-3</v>
      </c>
      <c r="BT179" s="33">
        <f t="shared" si="144"/>
        <v>0.28860668453559979</v>
      </c>
      <c r="BU179" s="33">
        <f t="shared" si="139"/>
        <v>0.56192403735517027</v>
      </c>
      <c r="BV179" s="33">
        <f t="shared" si="139"/>
        <v>4.9377938245968651E-2</v>
      </c>
      <c r="BW179" s="33">
        <f t="shared" si="139"/>
        <v>0.2186870409781006</v>
      </c>
      <c r="BX179" s="33"/>
      <c r="BY179" s="33">
        <f t="shared" si="139"/>
        <v>8.4382951188720454E-2</v>
      </c>
      <c r="BZ179" s="33">
        <f t="shared" si="139"/>
        <v>0.55487864314203306</v>
      </c>
      <c r="CA179" s="33"/>
      <c r="CB179" s="33">
        <f t="shared" si="139"/>
        <v>9.1092798648249082E-2</v>
      </c>
      <c r="CC179" s="33"/>
      <c r="CD179" s="33"/>
      <c r="CE179" s="33">
        <f t="shared" si="140"/>
        <v>4.6213728923829571E-2</v>
      </c>
      <c r="CF179" s="33">
        <f t="shared" si="140"/>
        <v>1.8287179762735077E-2</v>
      </c>
      <c r="CG179" s="33"/>
      <c r="CH179" s="33"/>
      <c r="CI179" s="33"/>
    </row>
    <row r="180" spans="2:87" x14ac:dyDescent="0.2">
      <c r="C180" t="str">
        <f t="shared" si="141"/>
        <v xml:space="preserve">     Y2Y3 </v>
      </c>
      <c r="E180" s="2" t="s">
        <v>389</v>
      </c>
      <c r="F180" t="s">
        <v>29</v>
      </c>
      <c r="H180" s="33">
        <f t="shared" si="145"/>
        <v>-1.6579716774732007</v>
      </c>
      <c r="I180" s="33">
        <f t="shared" si="145"/>
        <v>-0.84789056574141108</v>
      </c>
      <c r="J180" s="33">
        <f>J116*J159</f>
        <v>-2.8622118685535169</v>
      </c>
      <c r="K180" s="33">
        <f t="shared" si="145"/>
        <v>-4.9659433837787523E-2</v>
      </c>
      <c r="L180" s="33"/>
      <c r="M180" s="33"/>
      <c r="N180" s="33">
        <f t="shared" si="145"/>
        <v>1.8861586027303281E-3</v>
      </c>
      <c r="O180" s="33"/>
      <c r="P180" s="33">
        <f t="shared" si="145"/>
        <v>-0.25092322404259404</v>
      </c>
      <c r="Q180" s="33">
        <f t="shared" si="145"/>
        <v>-1.303963268310792</v>
      </c>
      <c r="R180" s="33">
        <f t="shared" si="145"/>
        <v>-3.3428296699903659</v>
      </c>
      <c r="S180" s="33">
        <f t="shared" si="145"/>
        <v>-0.55513541238265485</v>
      </c>
      <c r="T180" s="33">
        <f t="shared" si="145"/>
        <v>-2.7956057320019996</v>
      </c>
      <c r="U180" s="33">
        <f t="shared" si="145"/>
        <v>-0.6118633660716265</v>
      </c>
      <c r="V180" s="33"/>
      <c r="W180" s="33"/>
      <c r="X180" s="33">
        <f t="shared" si="145"/>
        <v>-5.3495532033130677E-3</v>
      </c>
      <c r="Y180" s="33">
        <f t="shared" si="145"/>
        <v>-3.4234963156632187E-2</v>
      </c>
      <c r="Z180" s="33">
        <f t="shared" si="145"/>
        <v>-0.13434797861730427</v>
      </c>
      <c r="AA180" s="33"/>
      <c r="AB180" s="33">
        <f t="shared" si="145"/>
        <v>-0.19297277940439217</v>
      </c>
      <c r="AC180" s="33">
        <f t="shared" si="145"/>
        <v>-0.20643497534699279</v>
      </c>
      <c r="AD180" s="33">
        <f t="shared" si="145"/>
        <v>-1.7696992773797184</v>
      </c>
      <c r="AE180" s="33">
        <f t="shared" si="145"/>
        <v>-6.8686595278907928E-2</v>
      </c>
      <c r="AF180" s="33">
        <f t="shared" si="145"/>
        <v>-0.65232717027048104</v>
      </c>
      <c r="AG180" s="33"/>
      <c r="AH180" s="33"/>
      <c r="AI180" s="33">
        <f t="shared" si="145"/>
        <v>-0.11745124826407009</v>
      </c>
      <c r="AJ180" s="33">
        <f t="shared" si="145"/>
        <v>-1.4676940487626993</v>
      </c>
      <c r="AK180" s="33"/>
      <c r="AL180" s="33">
        <f t="shared" si="145"/>
        <v>-3.5834130718938995</v>
      </c>
      <c r="AM180" s="33">
        <f t="shared" si="145"/>
        <v>-1.0656960342265502</v>
      </c>
      <c r="AN180" s="33"/>
      <c r="AO180" s="33">
        <f t="shared" si="145"/>
        <v>-1.7539776040608186</v>
      </c>
      <c r="AP180" s="33">
        <f t="shared" si="145"/>
        <v>-0.44109834027758926</v>
      </c>
      <c r="AQ180" s="33">
        <f t="shared" si="145"/>
        <v>-0.56006990714955895</v>
      </c>
      <c r="AR180" s="33"/>
      <c r="AS180" s="33">
        <f t="shared" si="145"/>
        <v>-0.14848247701690556</v>
      </c>
      <c r="AT180" s="33"/>
      <c r="AU180" s="33">
        <f t="shared" si="145"/>
        <v>-0.71247585800528135</v>
      </c>
      <c r="AV180" s="33">
        <f t="shared" si="145"/>
        <v>-0.52343302032088146</v>
      </c>
      <c r="AW180" s="33">
        <f t="shared" si="145"/>
        <v>-9.5456941178460722E-2</v>
      </c>
      <c r="AX180" s="33"/>
      <c r="AY180" s="33">
        <f t="shared" si="145"/>
        <v>-6.8378330106175056E-2</v>
      </c>
      <c r="AZ180" s="33">
        <f t="shared" si="145"/>
        <v>-7.1543978367783742E-2</v>
      </c>
      <c r="BA180" s="33">
        <f t="shared" si="145"/>
        <v>-1.3360372943056075E-2</v>
      </c>
      <c r="BB180" s="33">
        <f t="shared" si="145"/>
        <v>-0.69484989858183122</v>
      </c>
      <c r="BC180" s="33"/>
      <c r="BD180" s="33">
        <f t="shared" si="145"/>
        <v>-0.20285437149920182</v>
      </c>
      <c r="BE180" s="33">
        <f t="shared" si="145"/>
        <v>-1.7371771931564235</v>
      </c>
      <c r="BF180" s="33">
        <f t="shared" si="145"/>
        <v>-4.6790634188086531E-5</v>
      </c>
      <c r="BG180" s="33">
        <f t="shared" si="145"/>
        <v>-0.68916114068159839</v>
      </c>
      <c r="BH180" s="33"/>
      <c r="BI180" s="33">
        <f t="shared" si="145"/>
        <v>-3.0931249988341049E-2</v>
      </c>
      <c r="BJ180" s="33">
        <f t="shared" si="145"/>
        <v>-0.93068088007259941</v>
      </c>
      <c r="BK180" s="33"/>
      <c r="BL180" s="33"/>
      <c r="BM180" s="33"/>
      <c r="BN180" s="33">
        <f t="shared" si="145"/>
        <v>-0.15494510356023988</v>
      </c>
      <c r="BO180" s="33">
        <f t="shared" si="145"/>
        <v>-1.5285712268083813</v>
      </c>
      <c r="BP180" s="33">
        <f t="shared" si="145"/>
        <v>-1.2345851491694841</v>
      </c>
      <c r="BQ180" s="33">
        <f t="shared" si="145"/>
        <v>-1.4905198712620584</v>
      </c>
      <c r="BR180" s="33"/>
      <c r="BS180" s="33">
        <f t="shared" si="145"/>
        <v>-5.1778549199874443E-2</v>
      </c>
      <c r="BT180" s="33">
        <f t="shared" si="144"/>
        <v>-0.87476523186820443</v>
      </c>
      <c r="BU180" s="33">
        <f t="shared" si="139"/>
        <v>-1.4402386502204911</v>
      </c>
      <c r="BV180" s="33">
        <f t="shared" si="139"/>
        <v>-0.11693733029114184</v>
      </c>
      <c r="BW180" s="33">
        <f t="shared" si="139"/>
        <v>-1.0065726047397481</v>
      </c>
      <c r="BX180" s="33"/>
      <c r="BY180" s="33">
        <f t="shared" si="139"/>
        <v>-0.34552683006578289</v>
      </c>
      <c r="BZ180" s="33">
        <f t="shared" si="139"/>
        <v>-1.5879815420705876</v>
      </c>
      <c r="CA180" s="33"/>
      <c r="CB180" s="33">
        <f t="shared" si="139"/>
        <v>-0.34160449411482069</v>
      </c>
      <c r="CC180" s="33"/>
      <c r="CD180" s="33"/>
      <c r="CE180" s="33">
        <f t="shared" si="140"/>
        <v>-9.6397679848881798E-2</v>
      </c>
      <c r="CF180" s="33">
        <f t="shared" si="140"/>
        <v>-5.3967561204885196E-2</v>
      </c>
      <c r="CG180" s="33"/>
      <c r="CH180" s="33"/>
      <c r="CI180" s="33"/>
    </row>
    <row r="181" spans="2:87" x14ac:dyDescent="0.2">
      <c r="C181" t="str">
        <f t="shared" si="141"/>
        <v>Average Line Length</v>
      </c>
      <c r="E181" s="2" t="s">
        <v>389</v>
      </c>
      <c r="F181" t="s">
        <v>29</v>
      </c>
      <c r="H181" s="33">
        <f t="shared" si="145"/>
        <v>0.65902410147094415</v>
      </c>
      <c r="I181" s="33">
        <f t="shared" si="145"/>
        <v>-9.564794989176241E-2</v>
      </c>
      <c r="J181" s="33">
        <f t="shared" si="145"/>
        <v>-0.98214360349484831</v>
      </c>
      <c r="K181" s="33">
        <f t="shared" si="145"/>
        <v>-0.32896450959131585</v>
      </c>
      <c r="L181" s="33"/>
      <c r="M181" s="33"/>
      <c r="N181" s="33">
        <f t="shared" si="145"/>
        <v>-0.16446869000766873</v>
      </c>
      <c r="O181" s="33"/>
      <c r="P181" s="33">
        <f t="shared" si="145"/>
        <v>-0.25352089968786251</v>
      </c>
      <c r="Q181" s="33">
        <f t="shared" si="145"/>
        <v>-0.8217047020516266</v>
      </c>
      <c r="R181" s="33">
        <f t="shared" si="145"/>
        <v>-1.2612459318263955</v>
      </c>
      <c r="S181" s="33">
        <f t="shared" si="145"/>
        <v>-0.58634836874697416</v>
      </c>
      <c r="T181" s="33">
        <f t="shared" si="145"/>
        <v>-1.2568544470897434</v>
      </c>
      <c r="U181" s="33">
        <f t="shared" si="145"/>
        <v>-0.81028783653197678</v>
      </c>
      <c r="V181" s="33"/>
      <c r="W181" s="33"/>
      <c r="X181" s="33">
        <f t="shared" si="145"/>
        <v>-0.14597712227851561</v>
      </c>
      <c r="Y181" s="33">
        <f t="shared" si="145"/>
        <v>-5.0328054972044185E-2</v>
      </c>
      <c r="Z181" s="33">
        <f t="shared" si="145"/>
        <v>-0.53994449733029048</v>
      </c>
      <c r="AA181" s="33"/>
      <c r="AB181" s="33">
        <f t="shared" si="145"/>
        <v>-0.37478211338391054</v>
      </c>
      <c r="AC181" s="33">
        <f t="shared" si="145"/>
        <v>-0.68899586928682177</v>
      </c>
      <c r="AD181" s="33">
        <f t="shared" si="145"/>
        <v>-0.99042061461513387</v>
      </c>
      <c r="AE181" s="33">
        <f t="shared" si="145"/>
        <v>-0.26299390730292732</v>
      </c>
      <c r="AF181" s="33">
        <f t="shared" si="145"/>
        <v>-0.56185025500084262</v>
      </c>
      <c r="AG181" s="33"/>
      <c r="AH181" s="33"/>
      <c r="AI181" s="33">
        <f t="shared" si="145"/>
        <v>-0.17245542152408166</v>
      </c>
      <c r="AJ181" s="33">
        <f t="shared" si="145"/>
        <v>-1.0243656755016475</v>
      </c>
      <c r="AK181" s="33"/>
      <c r="AL181" s="33">
        <f t="shared" si="145"/>
        <v>-1.407097216332915</v>
      </c>
      <c r="AM181" s="33">
        <f t="shared" si="145"/>
        <v>-1.0013052237134601</v>
      </c>
      <c r="AN181" s="33"/>
      <c r="AO181" s="33">
        <f t="shared" si="145"/>
        <v>1.0722405083280582</v>
      </c>
      <c r="AP181" s="33">
        <f t="shared" si="145"/>
        <v>0.20389534262042669</v>
      </c>
      <c r="AQ181" s="33">
        <f t="shared" si="145"/>
        <v>-0.31562231801215762</v>
      </c>
      <c r="AR181" s="33"/>
      <c r="AS181" s="33">
        <f t="shared" si="145"/>
        <v>-0.55976097526576674</v>
      </c>
      <c r="AT181" s="33"/>
      <c r="AU181" s="33">
        <f t="shared" si="145"/>
        <v>-0.80060530314222056</v>
      </c>
      <c r="AV181" s="33">
        <f t="shared" si="145"/>
        <v>-0.5090503741393152</v>
      </c>
      <c r="AW181" s="33">
        <f t="shared" si="145"/>
        <v>9.3577309055232778E-3</v>
      </c>
      <c r="AX181" s="33"/>
      <c r="AY181" s="33">
        <f t="shared" si="145"/>
        <v>-0.14626544143758452</v>
      </c>
      <c r="AZ181" s="33">
        <f t="shared" si="145"/>
        <v>-0.26912735830041901</v>
      </c>
      <c r="BA181" s="33">
        <f t="shared" si="145"/>
        <v>-2.426532263114833E-2</v>
      </c>
      <c r="BB181" s="33">
        <f t="shared" si="145"/>
        <v>-0.5811109930759738</v>
      </c>
      <c r="BC181" s="33"/>
      <c r="BD181" s="33">
        <f t="shared" si="145"/>
        <v>-0.38296160422641984</v>
      </c>
      <c r="BE181" s="33">
        <f t="shared" si="145"/>
        <v>-0.61486776733400983</v>
      </c>
      <c r="BF181" s="33">
        <f t="shared" si="145"/>
        <v>-0.14152644850349697</v>
      </c>
      <c r="BG181" s="33">
        <f t="shared" si="145"/>
        <v>-0.75327823686828521</v>
      </c>
      <c r="BH181" s="33"/>
      <c r="BI181" s="33">
        <f t="shared" si="145"/>
        <v>-0.22609269506965352</v>
      </c>
      <c r="BJ181" s="33">
        <f t="shared" si="145"/>
        <v>-0.66300516422789157</v>
      </c>
      <c r="BK181" s="33"/>
      <c r="BL181" s="33"/>
      <c r="BM181" s="33"/>
      <c r="BN181" s="33">
        <f t="shared" si="145"/>
        <v>-0.36989788154218078</v>
      </c>
      <c r="BO181" s="33">
        <f t="shared" si="145"/>
        <v>-1.074323521289362</v>
      </c>
      <c r="BP181" s="33">
        <f t="shared" si="145"/>
        <v>-0.9322788287834014</v>
      </c>
      <c r="BQ181" s="33">
        <f t="shared" si="145"/>
        <v>-0.55269392045402199</v>
      </c>
      <c r="BR181" s="33"/>
      <c r="BS181" s="33">
        <f t="shared" si="145"/>
        <v>-0.22224162789377253</v>
      </c>
      <c r="BT181" s="33">
        <f t="shared" si="144"/>
        <v>-0.83236496581931019</v>
      </c>
      <c r="BU181" s="33">
        <f t="shared" si="139"/>
        <v>0.5548197438556226</v>
      </c>
      <c r="BV181" s="33">
        <f t="shared" si="139"/>
        <v>6.4173230378731405E-2</v>
      </c>
      <c r="BW181" s="33">
        <f t="shared" si="139"/>
        <v>-0.67494762164784516</v>
      </c>
      <c r="BX181" s="33"/>
      <c r="BY181" s="33">
        <f t="shared" si="139"/>
        <v>-0.50916579114171134</v>
      </c>
      <c r="BZ181" s="33">
        <f t="shared" si="139"/>
        <v>-0.88935842649573349</v>
      </c>
      <c r="CA181" s="33"/>
      <c r="CB181" s="33">
        <f t="shared" si="139"/>
        <v>-0.4800250148961816</v>
      </c>
      <c r="CC181" s="33"/>
      <c r="CD181" s="33"/>
      <c r="CE181" s="33">
        <f t="shared" si="140"/>
        <v>6.4101996662812591E-2</v>
      </c>
      <c r="CF181" s="33">
        <f t="shared" si="140"/>
        <v>-8.1579204675843606E-2</v>
      </c>
    </row>
    <row r="182" spans="2:87" x14ac:dyDescent="0.2">
      <c r="C182" t="str">
        <f t="shared" si="141"/>
        <v>Customers Added in last 10 years</v>
      </c>
      <c r="E182" s="2" t="s">
        <v>389</v>
      </c>
      <c r="F182" t="s">
        <v>29</v>
      </c>
      <c r="H182" s="33">
        <f>H118*H161</f>
        <v>1.3370278863752401E-2</v>
      </c>
      <c r="I182" s="33">
        <f>I118*I161</f>
        <v>8.6544367979532431E-3</v>
      </c>
      <c r="J182" s="33">
        <f t="shared" si="145"/>
        <v>-3.7062849261558528E-3</v>
      </c>
      <c r="K182" s="33">
        <f t="shared" si="145"/>
        <v>5.545571486871805E-3</v>
      </c>
      <c r="L182" s="33"/>
      <c r="M182" s="33"/>
      <c r="N182" s="33">
        <f t="shared" si="145"/>
        <v>4.7147614926570684E-3</v>
      </c>
      <c r="O182" s="33"/>
      <c r="P182" s="33">
        <f t="shared" si="145"/>
        <v>9.5176966300645083E-3</v>
      </c>
      <c r="Q182" s="33">
        <f t="shared" si="145"/>
        <v>1.5602467612698219E-2</v>
      </c>
      <c r="R182" s="33">
        <f t="shared" si="145"/>
        <v>-2.2494738835752747E-3</v>
      </c>
      <c r="S182" s="33">
        <f t="shared" si="145"/>
        <v>2.2483880524912028E-2</v>
      </c>
      <c r="T182" s="33">
        <f t="shared" si="145"/>
        <v>4.4585232554207682E-2</v>
      </c>
      <c r="U182" s="33">
        <f t="shared" si="145"/>
        <v>1.3418712934045993E-2</v>
      </c>
      <c r="V182" s="33"/>
      <c r="W182" s="33"/>
      <c r="X182" s="33">
        <f t="shared" si="145"/>
        <v>1.170771087808687E-2</v>
      </c>
      <c r="Y182" s="33">
        <f t="shared" si="145"/>
        <v>8.5877781318564952E-3</v>
      </c>
      <c r="Z182" s="33">
        <f t="shared" si="145"/>
        <v>1.5784001957090926E-2</v>
      </c>
      <c r="AA182" s="33"/>
      <c r="AB182" s="33">
        <f t="shared" si="145"/>
        <v>1.3008414513973507E-2</v>
      </c>
      <c r="AC182" s="33">
        <f t="shared" si="145"/>
        <v>1.4560765517849152E-2</v>
      </c>
      <c r="AD182" s="33">
        <f t="shared" si="145"/>
        <v>2.0938168918459609E-3</v>
      </c>
      <c r="AE182" s="33">
        <f t="shared" si="145"/>
        <v>2.7188745542797619E-3</v>
      </c>
      <c r="AF182" s="33">
        <f t="shared" si="145"/>
        <v>1.6391984340528933E-2</v>
      </c>
      <c r="AG182" s="33"/>
      <c r="AH182" s="33"/>
      <c r="AI182" s="33">
        <f t="shared" si="145"/>
        <v>8.749836857892667E-3</v>
      </c>
      <c r="AJ182" s="33">
        <f t="shared" si="145"/>
        <v>-4.6103322446111213E-3</v>
      </c>
      <c r="AK182" s="33"/>
      <c r="AL182" s="33">
        <f t="shared" si="145"/>
        <v>5.8496316115610094E-3</v>
      </c>
      <c r="AM182" s="33">
        <f t="shared" si="145"/>
        <v>2.8167565498996554E-3</v>
      </c>
      <c r="AN182" s="33"/>
      <c r="AO182" s="33">
        <f t="shared" si="145"/>
        <v>1.2136860902013994E-2</v>
      </c>
      <c r="AP182" s="33">
        <f t="shared" si="145"/>
        <v>1.9906229992256941E-2</v>
      </c>
      <c r="AQ182" s="33">
        <f t="shared" si="145"/>
        <v>5.9191590949319035E-2</v>
      </c>
      <c r="AR182" s="33"/>
      <c r="AS182" s="33">
        <f t="shared" si="145"/>
        <v>5.0889389452101084E-3</v>
      </c>
      <c r="AT182" s="33"/>
      <c r="AU182" s="33">
        <f t="shared" si="145"/>
        <v>1.641010768385498E-2</v>
      </c>
      <c r="AV182" s="33">
        <f t="shared" si="145"/>
        <v>1.2912438958296692E-2</v>
      </c>
      <c r="AW182" s="33">
        <f t="shared" si="145"/>
        <v>1.4796136028633592E-2</v>
      </c>
      <c r="AX182" s="33"/>
      <c r="AY182" s="33">
        <f t="shared" si="145"/>
        <v>1.7944430825166804E-2</v>
      </c>
      <c r="AZ182" s="33">
        <f t="shared" si="145"/>
        <v>1.3268901596320503E-2</v>
      </c>
      <c r="BA182" s="33">
        <f t="shared" si="145"/>
        <v>2.2804741435154062E-2</v>
      </c>
      <c r="BB182" s="33">
        <f t="shared" si="145"/>
        <v>2.029608879174712E-2</v>
      </c>
      <c r="BC182" s="33"/>
      <c r="BD182" s="33">
        <f t="shared" si="145"/>
        <v>2.1897181182387354E-3</v>
      </c>
      <c r="BE182" s="33">
        <f t="shared" si="145"/>
        <v>-1.7851077942082024E-3</v>
      </c>
      <c r="BF182" s="33">
        <f t="shared" si="145"/>
        <v>2.3983189128768175E-2</v>
      </c>
      <c r="BG182" s="33">
        <f t="shared" si="145"/>
        <v>1.6134246601874191E-2</v>
      </c>
      <c r="BH182" s="33"/>
      <c r="BI182" s="33">
        <f t="shared" si="145"/>
        <v>1.8809540507802001E-2</v>
      </c>
      <c r="BJ182" s="33">
        <f t="shared" si="145"/>
        <v>1.1747893604877791E-2</v>
      </c>
      <c r="BK182" s="33"/>
      <c r="BL182" s="33"/>
      <c r="BM182" s="33"/>
      <c r="BN182" s="33">
        <f t="shared" si="145"/>
        <v>2.9125888229219808E-3</v>
      </c>
      <c r="BO182" s="33">
        <f t="shared" si="145"/>
        <v>5.2998664495991377E-3</v>
      </c>
      <c r="BP182" s="33">
        <f t="shared" si="145"/>
        <v>6.7914650453793175E-3</v>
      </c>
      <c r="BQ182" s="33">
        <f t="shared" si="145"/>
        <v>7.9494451622090182E-3</v>
      </c>
      <c r="BR182" s="33"/>
      <c r="BS182" s="33">
        <f t="shared" si="145"/>
        <v>3.628089635457125E-3</v>
      </c>
      <c r="BT182" s="33">
        <f t="shared" si="144"/>
        <v>2.9606990794471311E-2</v>
      </c>
      <c r="BU182" s="33">
        <f t="shared" si="144"/>
        <v>1.1714649612205211E-2</v>
      </c>
      <c r="BV182" s="33">
        <f t="shared" si="144"/>
        <v>1.5421423528853897E-2</v>
      </c>
      <c r="BW182" s="33">
        <f t="shared" si="144"/>
        <v>2.5418212504283035E-2</v>
      </c>
      <c r="BX182" s="33"/>
      <c r="BY182" s="33">
        <f t="shared" si="144"/>
        <v>1.9348455841784535E-2</v>
      </c>
      <c r="BZ182" s="33">
        <f t="shared" si="144"/>
        <v>1.8690459212974464E-2</v>
      </c>
      <c r="CA182" s="33"/>
      <c r="CB182" s="33">
        <f t="shared" ref="BY182:CB183" si="146">CB118*CB161</f>
        <v>1.0948353742358946E-2</v>
      </c>
      <c r="CC182" s="33"/>
      <c r="CD182" s="33"/>
      <c r="CE182" s="33">
        <f t="shared" ref="CE182:CF183" si="147">CE118*CE161</f>
        <v>1.7400084198944642E-2</v>
      </c>
      <c r="CF182" s="33">
        <f t="shared" si="147"/>
        <v>1.5336588743202817E-2</v>
      </c>
    </row>
    <row r="183" spans="2:87" x14ac:dyDescent="0.2">
      <c r="C183" t="str">
        <f t="shared" si="141"/>
        <v>Trend</v>
      </c>
      <c r="E183" s="2" t="s">
        <v>389</v>
      </c>
      <c r="F183" t="s">
        <v>29</v>
      </c>
      <c r="H183" s="33">
        <f t="shared" ref="H183:AO183" si="148">H119*H162</f>
        <v>0.28537478514765191</v>
      </c>
      <c r="I183" s="33">
        <f t="shared" si="148"/>
        <v>0.28470793459185112</v>
      </c>
      <c r="J183" s="33">
        <f t="shared" si="148"/>
        <v>0.28916884501305501</v>
      </c>
      <c r="K183" s="33">
        <f t="shared" si="148"/>
        <v>0.28824385553488191</v>
      </c>
      <c r="L183" s="33"/>
      <c r="M183" s="33"/>
      <c r="N183" s="33">
        <f t="shared" si="148"/>
        <v>0.29047899425127172</v>
      </c>
      <c r="O183" s="33"/>
      <c r="P183" s="33">
        <f t="shared" si="148"/>
        <v>0.28742241917649708</v>
      </c>
      <c r="Q183" s="33">
        <f t="shared" si="148"/>
        <v>0.29186447053972031</v>
      </c>
      <c r="R183" s="33">
        <f t="shared" si="148"/>
        <v>0.29627968045376163</v>
      </c>
      <c r="S183" s="33">
        <f t="shared" si="148"/>
        <v>0.28815707813785663</v>
      </c>
      <c r="T183" s="33">
        <f t="shared" si="148"/>
        <v>0.29603904197408148</v>
      </c>
      <c r="U183" s="33">
        <f t="shared" si="148"/>
        <v>0.29250577381402221</v>
      </c>
      <c r="V183" s="33"/>
      <c r="W183" s="33"/>
      <c r="X183" s="33">
        <f t="shared" si="148"/>
        <v>0.29432521042182175</v>
      </c>
      <c r="Y183" s="33">
        <f t="shared" si="148"/>
        <v>0.28825243304845516</v>
      </c>
      <c r="Z183" s="33">
        <f t="shared" si="148"/>
        <v>0.29099333723898768</v>
      </c>
      <c r="AA183" s="33"/>
      <c r="AB183" s="33">
        <f t="shared" si="148"/>
        <v>0.2901804127867198</v>
      </c>
      <c r="AC183" s="33">
        <f t="shared" si="148"/>
        <v>0.28797002638743419</v>
      </c>
      <c r="AD183" s="33">
        <f t="shared" si="148"/>
        <v>0.29228886516734198</v>
      </c>
      <c r="AE183" s="33">
        <f t="shared" si="148"/>
        <v>0.29174481512692341</v>
      </c>
      <c r="AF183" s="33">
        <f t="shared" si="148"/>
        <v>0.28663362620241251</v>
      </c>
      <c r="AG183" s="33"/>
      <c r="AH183" s="33"/>
      <c r="AI183" s="33">
        <f t="shared" si="148"/>
        <v>0.29333634204590575</v>
      </c>
      <c r="AJ183" s="33">
        <f t="shared" si="148"/>
        <v>0.28904674992073104</v>
      </c>
      <c r="AK183" s="33"/>
      <c r="AL183" s="33">
        <f t="shared" si="148"/>
        <v>0.28599236799718497</v>
      </c>
      <c r="AM183" s="33">
        <f t="shared" si="148"/>
        <v>0.29548550427150494</v>
      </c>
      <c r="AN183" s="33"/>
      <c r="AO183" s="33">
        <f t="shared" si="148"/>
        <v>0.28863677673639665</v>
      </c>
      <c r="AP183" s="33">
        <f t="shared" si="145"/>
        <v>0.28744524056407528</v>
      </c>
      <c r="AQ183" s="33">
        <f t="shared" si="145"/>
        <v>0.28577902157075469</v>
      </c>
      <c r="AR183" s="33"/>
      <c r="AS183" s="33">
        <f t="shared" si="145"/>
        <v>0.29112130016298898</v>
      </c>
      <c r="AT183" s="33"/>
      <c r="AU183" s="33">
        <f t="shared" si="145"/>
        <v>0.2876960583883903</v>
      </c>
      <c r="AV183" s="33">
        <f t="shared" si="145"/>
        <v>0.28695068347328234</v>
      </c>
      <c r="AW183" s="33">
        <f t="shared" si="145"/>
        <v>0.28842647758518847</v>
      </c>
      <c r="AX183" s="33"/>
      <c r="AY183" s="33">
        <f t="shared" si="145"/>
        <v>0.29325782601598271</v>
      </c>
      <c r="AZ183" s="33">
        <f t="shared" si="145"/>
        <v>0.29441009610101637</v>
      </c>
      <c r="BA183" s="33">
        <f t="shared" si="145"/>
        <v>0.27921605625032098</v>
      </c>
      <c r="BB183" s="33">
        <f t="shared" si="145"/>
        <v>0.28728136464441362</v>
      </c>
      <c r="BC183" s="33"/>
      <c r="BD183" s="33">
        <f t="shared" si="145"/>
        <v>0.29011585471567797</v>
      </c>
      <c r="BE183" s="33">
        <f t="shared" si="145"/>
        <v>0.29980157570043792</v>
      </c>
      <c r="BF183" s="33">
        <f t="shared" si="145"/>
        <v>0.29162944536741542</v>
      </c>
      <c r="BG183" s="33">
        <f t="shared" si="145"/>
        <v>0.29223842475252204</v>
      </c>
      <c r="BH183" s="33"/>
      <c r="BI183" s="33">
        <f t="shared" si="145"/>
        <v>0.28819989064416618</v>
      </c>
      <c r="BJ183" s="33">
        <f t="shared" si="145"/>
        <v>0.29184147472577149</v>
      </c>
      <c r="BK183" s="33"/>
      <c r="BL183" s="33"/>
      <c r="BM183" s="33"/>
      <c r="BN183" s="33">
        <f t="shared" si="145"/>
        <v>0.29021164632049251</v>
      </c>
      <c r="BO183" s="33">
        <f t="shared" si="145"/>
        <v>0.28992065472265266</v>
      </c>
      <c r="BP183" s="33">
        <f t="shared" si="145"/>
        <v>0.2871709899403026</v>
      </c>
      <c r="BQ183" s="33">
        <f t="shared" si="145"/>
        <v>0.28687521175937652</v>
      </c>
      <c r="BR183" s="33"/>
      <c r="BS183" s="33">
        <f t="shared" si="145"/>
        <v>0.29370233126472828</v>
      </c>
      <c r="BT183" s="33">
        <f t="shared" si="144"/>
        <v>0.28769079660725411</v>
      </c>
      <c r="BU183" s="33">
        <f t="shared" si="144"/>
        <v>0.28680315261351602</v>
      </c>
      <c r="BV183" s="33">
        <f t="shared" si="144"/>
        <v>0.28861170284500953</v>
      </c>
      <c r="BW183" s="33">
        <f t="shared" si="144"/>
        <v>0.28496318904831147</v>
      </c>
      <c r="BX183" s="33"/>
      <c r="BY183" s="33">
        <f t="shared" si="146"/>
        <v>0.28803389324254219</v>
      </c>
      <c r="BZ183" s="33">
        <f t="shared" si="146"/>
        <v>0.2862245137084527</v>
      </c>
      <c r="CA183" s="33"/>
      <c r="CB183" s="33">
        <f t="shared" si="146"/>
        <v>0.28822846732286589</v>
      </c>
      <c r="CC183" s="33"/>
      <c r="CD183" s="33"/>
      <c r="CE183" s="33">
        <f t="shared" si="147"/>
        <v>0.29223175434134169</v>
      </c>
      <c r="CF183" s="33">
        <f t="shared" si="147"/>
        <v>0.28893734480452776</v>
      </c>
    </row>
    <row r="185" spans="2:87" x14ac:dyDescent="0.2">
      <c r="C185" t="s">
        <v>142</v>
      </c>
      <c r="E185" s="2" t="s">
        <v>389</v>
      </c>
      <c r="F185" t="s">
        <v>29</v>
      </c>
      <c r="H185" s="27">
        <f>SUM(H166:H183)</f>
        <v>15.573168899617528</v>
      </c>
      <c r="I185" s="27">
        <f>SUM(I166:I183)</f>
        <v>11.792581640333957</v>
      </c>
      <c r="J185" s="27">
        <f>SUM(J166:J183)</f>
        <v>9.4933732319350188</v>
      </c>
      <c r="K185" s="27">
        <f t="shared" ref="K185:BW185" si="149">SUM(K166:K183)</f>
        <v>12.300937407179841</v>
      </c>
      <c r="L185" s="27"/>
      <c r="M185" s="27"/>
      <c r="N185" s="27">
        <f t="shared" si="149"/>
        <v>12.845920613870634</v>
      </c>
      <c r="O185" s="27"/>
      <c r="P185" s="27">
        <f t="shared" si="149"/>
        <v>12.216122193097547</v>
      </c>
      <c r="Q185" s="27">
        <f t="shared" si="149"/>
        <v>10.68911662940774</v>
      </c>
      <c r="R185" s="27">
        <f t="shared" si="149"/>
        <v>8.9013022151752939</v>
      </c>
      <c r="S185" s="27">
        <f t="shared" si="149"/>
        <v>11.601021240319598</v>
      </c>
      <c r="T185" s="27">
        <f t="shared" si="149"/>
        <v>9.6855732711322187</v>
      </c>
      <c r="U185" s="27">
        <f>SUM(U166:U183)</f>
        <v>10.995980426679662</v>
      </c>
      <c r="V185" s="27"/>
      <c r="W185" s="27"/>
      <c r="X185" s="27">
        <f t="shared" si="149"/>
        <v>12.846302829737825</v>
      </c>
      <c r="Y185" s="27">
        <f t="shared" si="149"/>
        <v>13.196007598125441</v>
      </c>
      <c r="Z185" s="27">
        <f t="shared" si="149"/>
        <v>11.819449738649478</v>
      </c>
      <c r="AA185" s="27"/>
      <c r="AB185" s="27">
        <f t="shared" si="149"/>
        <v>12.028924190451599</v>
      </c>
      <c r="AC185" s="27">
        <f t="shared" si="149"/>
        <v>11.635708512039837</v>
      </c>
      <c r="AD185" s="27">
        <f t="shared" si="149"/>
        <v>10.037781981628427</v>
      </c>
      <c r="AE185" s="27">
        <f t="shared" si="149"/>
        <v>12.511959623874512</v>
      </c>
      <c r="AF185" s="27">
        <f t="shared" si="149"/>
        <v>11.235981110192023</v>
      </c>
      <c r="AG185" s="27"/>
      <c r="AH185" s="27"/>
      <c r="AI185" s="27">
        <f t="shared" si="149"/>
        <v>12.139937197637074</v>
      </c>
      <c r="AJ185" s="27">
        <f t="shared" si="149"/>
        <v>9.7046878171534594</v>
      </c>
      <c r="AK185" s="27"/>
      <c r="AL185" s="27">
        <f t="shared" si="149"/>
        <v>8.968081961043243</v>
      </c>
      <c r="AM185" s="27">
        <f t="shared" si="149"/>
        <v>10.31460189512881</v>
      </c>
      <c r="AN185" s="27"/>
      <c r="AO185" s="27">
        <f t="shared" si="149"/>
        <v>16.065370599746306</v>
      </c>
      <c r="AP185" s="27">
        <f t="shared" si="149"/>
        <v>14.220933261903157</v>
      </c>
      <c r="AQ185" s="27">
        <f t="shared" si="149"/>
        <v>11.920609346841164</v>
      </c>
      <c r="AR185" s="27"/>
      <c r="AS185" s="27">
        <f t="shared" si="149"/>
        <v>11.923491353838539</v>
      </c>
      <c r="AT185" s="27"/>
      <c r="AU185" s="27">
        <f t="shared" si="149"/>
        <v>11.002348047812644</v>
      </c>
      <c r="AV185" s="27">
        <f t="shared" si="149"/>
        <v>11.498175728367034</v>
      </c>
      <c r="AW185" s="27">
        <f t="shared" si="149"/>
        <v>13.605482873950608</v>
      </c>
      <c r="AX185" s="27"/>
      <c r="AY185" s="27">
        <f t="shared" si="149"/>
        <v>12.533237674697178</v>
      </c>
      <c r="AZ185" s="27">
        <f t="shared" si="149"/>
        <v>12.419384751567863</v>
      </c>
      <c r="BA185" s="27">
        <f t="shared" si="149"/>
        <v>12.903003333446428</v>
      </c>
      <c r="BB185" s="27">
        <f t="shared" si="149"/>
        <v>11.159437902267319</v>
      </c>
      <c r="BC185" s="27"/>
      <c r="BD185" s="27">
        <f t="shared" si="149"/>
        <v>12.082709066680231</v>
      </c>
      <c r="BE185" s="27">
        <f t="shared" si="149"/>
        <v>10.83238060719165</v>
      </c>
      <c r="BF185" s="27">
        <f t="shared" si="149"/>
        <v>12.923790284010753</v>
      </c>
      <c r="BG185" s="27">
        <f t="shared" si="149"/>
        <v>11.113025206068428</v>
      </c>
      <c r="BH185" s="27"/>
      <c r="BI185" s="27">
        <f t="shared" si="149"/>
        <v>12.621657470608161</v>
      </c>
      <c r="BJ185" s="27">
        <f t="shared" si="149"/>
        <v>11.261368594332998</v>
      </c>
      <c r="BK185" s="27"/>
      <c r="BL185" s="27"/>
      <c r="BM185" s="27"/>
      <c r="BN185" s="27">
        <f>SUM(BN166:BN183)</f>
        <v>12.216305453357592</v>
      </c>
      <c r="BO185" s="27">
        <f t="shared" si="149"/>
        <v>10.168131595638407</v>
      </c>
      <c r="BP185" s="27">
        <f t="shared" si="149"/>
        <v>10.442168747706742</v>
      </c>
      <c r="BQ185" s="27">
        <f t="shared" si="149"/>
        <v>10.237310037215614</v>
      </c>
      <c r="BR185" s="27"/>
      <c r="BS185" s="27">
        <f t="shared" si="149"/>
        <v>12.638617974946477</v>
      </c>
      <c r="BT185" s="27">
        <f t="shared" si="149"/>
        <v>10.765508362860709</v>
      </c>
      <c r="BU185" s="27">
        <f t="shared" si="149"/>
        <v>15.195493898161811</v>
      </c>
      <c r="BV185" s="27">
        <f t="shared" si="149"/>
        <v>13.607594707045591</v>
      </c>
      <c r="BW185" s="27">
        <f t="shared" si="149"/>
        <v>11.324255617802164</v>
      </c>
      <c r="BX185" s="27"/>
      <c r="BY185" s="27">
        <f t="shared" ref="BY185:CB185" si="150">SUM(BY166:BY183)</f>
        <v>11.857322939917658</v>
      </c>
      <c r="BZ185" s="27">
        <f t="shared" si="150"/>
        <v>10.291177204664322</v>
      </c>
      <c r="CA185" s="27"/>
      <c r="CB185" s="27">
        <f t="shared" si="150"/>
        <v>11.906863424614816</v>
      </c>
      <c r="CC185" s="27"/>
      <c r="CD185" s="27"/>
      <c r="CE185" s="27">
        <f t="shared" ref="CE185:CF185" si="151">SUM(CE166:CE183)</f>
        <v>13.722521677125545</v>
      </c>
      <c r="CF185" s="27">
        <f t="shared" si="151"/>
        <v>13.294990147950845</v>
      </c>
    </row>
    <row r="187" spans="2:87" x14ac:dyDescent="0.2">
      <c r="C187" t="s">
        <v>145</v>
      </c>
      <c r="E187" s="2" t="s">
        <v>389</v>
      </c>
      <c r="F187" t="s">
        <v>29</v>
      </c>
      <c r="H187" s="6">
        <f>EXP(H185)*H75</f>
        <v>1039075379.2070702</v>
      </c>
      <c r="I187" s="6">
        <f>EXP(I185)*I75</f>
        <v>18797104.828407139</v>
      </c>
      <c r="J187" s="6">
        <f>EXP(J185)*J75</f>
        <v>2002333.123869464</v>
      </c>
      <c r="K187" s="6">
        <f>EXP(K185)*K75</f>
        <v>35921227.139408126</v>
      </c>
      <c r="L187" s="6"/>
      <c r="M187" s="6"/>
      <c r="N187" s="6">
        <f>EXP(N185)*N75</f>
        <v>65280800.114625879</v>
      </c>
      <c r="O187" s="6"/>
      <c r="P187" s="6">
        <f t="shared" ref="P187:T187" si="152">EXP(P185)*P75</f>
        <v>30525257.924796987</v>
      </c>
      <c r="Q187" s="6">
        <f t="shared" si="152"/>
        <v>7060345.5945867021</v>
      </c>
      <c r="R187" s="6">
        <f t="shared" si="152"/>
        <v>1122186.0364631645</v>
      </c>
      <c r="S187" s="6">
        <f t="shared" si="152"/>
        <v>15919312.958040124</v>
      </c>
      <c r="T187" s="6">
        <f t="shared" si="152"/>
        <v>2859873.5368205747</v>
      </c>
      <c r="U187" s="6">
        <f>EXP(U185)*U75</f>
        <v>10937162.616122127</v>
      </c>
      <c r="V187" s="6"/>
      <c r="W187" s="6"/>
      <c r="X187" s="6">
        <f t="shared" ref="X187:AF187" si="153">EXP(X185)*X75</f>
        <v>59209588.167127453</v>
      </c>
      <c r="Y187" s="6">
        <f t="shared" si="153"/>
        <v>98710722.332609922</v>
      </c>
      <c r="Z187" s="6">
        <f t="shared" si="153"/>
        <v>21332888.94758603</v>
      </c>
      <c r="AA187" s="6"/>
      <c r="AB187" s="6">
        <f t="shared" si="153"/>
        <v>30726029.704235397</v>
      </c>
      <c r="AC187" s="6">
        <f t="shared" si="153"/>
        <v>17342256.481713574</v>
      </c>
      <c r="AD187" s="6">
        <f t="shared" si="153"/>
        <v>3451199.3637046372</v>
      </c>
      <c r="AE187" s="6">
        <f t="shared" si="153"/>
        <v>41510068.403953597</v>
      </c>
      <c r="AF187" s="6">
        <f t="shared" si="153"/>
        <v>13049612.809520481</v>
      </c>
      <c r="AG187" s="6"/>
      <c r="AH187" s="6"/>
      <c r="AI187" s="6">
        <f>EXP(AI185)*AI75</f>
        <v>32883995.663648847</v>
      </c>
      <c r="AJ187" s="6">
        <f>EXP(AJ185)*AJ75</f>
        <v>2505940.7256806171</v>
      </c>
      <c r="AK187" s="6"/>
      <c r="AL187" s="6">
        <f>EXP(AL185)*AL75</f>
        <v>1093738.5933195923</v>
      </c>
      <c r="AM187" s="6">
        <f>EXP(AM185)*AM75</f>
        <v>4204358.2412188854</v>
      </c>
      <c r="AN187" s="6"/>
      <c r="AO187" s="6">
        <f>EXP(AO185)*AO75</f>
        <v>1608775976.4833775</v>
      </c>
      <c r="AP187" s="6">
        <f>EXP(AP185)*AP75</f>
        <v>266703457.93251836</v>
      </c>
      <c r="AQ187" s="6">
        <f>EXP(AQ185)*AQ75</f>
        <v>25273423.261924606</v>
      </c>
      <c r="AR187" s="6"/>
      <c r="AS187" s="6">
        <f>EXP(AS185)*AS75</f>
        <v>21961059.401673745</v>
      </c>
      <c r="AT187" s="6"/>
      <c r="AU187" s="6">
        <f>EXP(AU185)*AU75</f>
        <v>9237965.6419492178</v>
      </c>
      <c r="AV187" s="6">
        <f>EXP(AV185)*AV75</f>
        <v>15303976.412700769</v>
      </c>
      <c r="AW187" s="6">
        <f>EXP(AW185)*AW75</f>
        <v>127266472.78499331</v>
      </c>
      <c r="AX187" s="6"/>
      <c r="AY187" s="6">
        <f>EXP(AY185)*AY75</f>
        <v>47751717.175234966</v>
      </c>
      <c r="AZ187" s="6">
        <f>EXP(AZ185)*AZ75</f>
        <v>42988123.731465384</v>
      </c>
      <c r="BA187" s="6">
        <f>EXP(BA185)*BA75</f>
        <v>60669166.884099774</v>
      </c>
      <c r="BB187" s="6">
        <f>EXP(BB185)*BB75</f>
        <v>10610776.957683098</v>
      </c>
      <c r="BC187" s="6"/>
      <c r="BD187" s="6">
        <f>EXP(BD185)*BD75</f>
        <v>25194389.333364606</v>
      </c>
      <c r="BE187" s="6">
        <f>EXP(BE185)*BE75</f>
        <v>8026895.116793165</v>
      </c>
      <c r="BF187" s="6">
        <f>EXP(BF185)*BF75</f>
        <v>72012460.878279403</v>
      </c>
      <c r="BG187" s="6">
        <f>EXP(BG185)*BG75</f>
        <v>11641360.765865661</v>
      </c>
      <c r="BH187" s="6"/>
      <c r="BI187" s="6">
        <f>EXP(BI185)*BI75</f>
        <v>54302762.978343949</v>
      </c>
      <c r="BJ187" s="6">
        <f>EXP(BJ185)*BJ75</f>
        <v>10198065.817064039</v>
      </c>
      <c r="BK187" s="6"/>
      <c r="BL187" s="6"/>
      <c r="BM187" s="6"/>
      <c r="BN187" s="6">
        <f>EXP(BN185)*BN75</f>
        <v>28715202.102489591</v>
      </c>
      <c r="BO187" s="6">
        <f>EXP(BO185)*BO75</f>
        <v>3417676.9908261644</v>
      </c>
      <c r="BP187" s="6">
        <f>EXP(BP185)*BP75</f>
        <v>5197565.4665498231</v>
      </c>
      <c r="BQ187" s="6">
        <f>EXP(BQ185)*BQ75</f>
        <v>4213315.501786056</v>
      </c>
      <c r="BR187" s="6"/>
      <c r="BS187" s="6">
        <f>EXP(BS185)*BS75</f>
        <v>46504905.683632888</v>
      </c>
      <c r="BT187" s="6">
        <f>EXP(BT185)*BT75</f>
        <v>7658445.9627065836</v>
      </c>
      <c r="BU187" s="6">
        <f>EXP(BU185)*BU75</f>
        <v>712237580.88997674</v>
      </c>
      <c r="BV187" s="6">
        <f>EXP(BV185)*BV75</f>
        <v>146242365.97651836</v>
      </c>
      <c r="BW187" s="6">
        <f t="shared" ref="BW187:CB187" si="154">EXP(BW185)*BW75</f>
        <v>13921016.137351474</v>
      </c>
      <c r="BX187" s="6"/>
      <c r="BY187" s="6">
        <f t="shared" si="154"/>
        <v>21322337.164844025</v>
      </c>
      <c r="BZ187" s="6">
        <f t="shared" si="154"/>
        <v>4498675.0385980438</v>
      </c>
      <c r="CA187" s="6"/>
      <c r="CB187" s="6">
        <f t="shared" si="154"/>
        <v>20473447.544964682</v>
      </c>
      <c r="CC187" s="6"/>
      <c r="CD187" s="6"/>
      <c r="CE187" s="6">
        <f t="shared" ref="CE187:CF187" si="155">EXP(CE185)*CE75</f>
        <v>132727901.74926625</v>
      </c>
      <c r="CF187" s="6">
        <f t="shared" si="155"/>
        <v>99362997.877217904</v>
      </c>
    </row>
    <row r="191" spans="2:87" x14ac:dyDescent="0.2">
      <c r="B191" t="s">
        <v>94</v>
      </c>
      <c r="E191" s="2" t="s">
        <v>389</v>
      </c>
      <c r="F191" t="s">
        <v>29</v>
      </c>
      <c r="H191" s="17">
        <f>H49</f>
        <v>942774254.74934721</v>
      </c>
      <c r="I191" s="17">
        <f>I49</f>
        <v>34849262.717678107</v>
      </c>
      <c r="J191" s="17">
        <f>J49</f>
        <v>1886192.2331783064</v>
      </c>
      <c r="K191" s="17">
        <f>K49</f>
        <v>32316692.736713663</v>
      </c>
      <c r="L191" s="17"/>
      <c r="M191" s="17"/>
      <c r="N191" s="17">
        <f>N49</f>
        <v>58721749.748900153</v>
      </c>
      <c r="O191" s="17"/>
      <c r="P191" s="17">
        <f t="shared" ref="P191:U191" si="156">P49</f>
        <v>34826573.444174223</v>
      </c>
      <c r="Q191" s="17">
        <f t="shared" si="156"/>
        <v>5841776.4865211239</v>
      </c>
      <c r="R191" s="17">
        <f t="shared" si="156"/>
        <v>1228068.5485824021</v>
      </c>
      <c r="S191" s="17">
        <f t="shared" si="156"/>
        <v>13050566.508055799</v>
      </c>
      <c r="T191" s="17">
        <f t="shared" si="156"/>
        <v>1449490.6883933246</v>
      </c>
      <c r="U191" s="17">
        <f t="shared" si="156"/>
        <v>7512635.4957289165</v>
      </c>
      <c r="V191" s="17"/>
      <c r="W191" s="17"/>
      <c r="X191" s="17">
        <f t="shared" ref="X191:AF191" si="157">X49</f>
        <v>44845620.877491511</v>
      </c>
      <c r="Y191" s="17">
        <f t="shared" si="157"/>
        <v>74717237.210414425</v>
      </c>
      <c r="Z191" s="17">
        <f t="shared" si="157"/>
        <v>19985358.015843671</v>
      </c>
      <c r="AA191" s="17"/>
      <c r="AB191" s="17">
        <f t="shared" si="157"/>
        <v>22373958.545218233</v>
      </c>
      <c r="AC191" s="17">
        <f t="shared" si="157"/>
        <v>16981017.605630182</v>
      </c>
      <c r="AD191" s="17">
        <f t="shared" si="157"/>
        <v>3085096.3192978613</v>
      </c>
      <c r="AE191" s="17">
        <f t="shared" si="157"/>
        <v>38745397.051607169</v>
      </c>
      <c r="AF191" s="17">
        <f t="shared" si="157"/>
        <v>8770641.7316436116</v>
      </c>
      <c r="AG191" s="17"/>
      <c r="AH191" s="17"/>
      <c r="AI191" s="17">
        <f>AI49</f>
        <v>22924338.124420032</v>
      </c>
      <c r="AJ191" s="17">
        <f>AJ49</f>
        <v>1792430.2079579541</v>
      </c>
      <c r="AK191" s="17"/>
      <c r="AL191" s="17">
        <f>AL49</f>
        <v>891445.62446072162</v>
      </c>
      <c r="AM191" s="17">
        <f>AM49</f>
        <v>2226046.9499321971</v>
      </c>
      <c r="AN191" s="17"/>
      <c r="AO191" s="17">
        <f>AO49</f>
        <v>1995441067.6038175</v>
      </c>
      <c r="AP191" s="17">
        <f>AP49</f>
        <v>340549989.88967997</v>
      </c>
      <c r="AQ191" s="17">
        <f>AQ49</f>
        <v>25063464.388185471</v>
      </c>
      <c r="AR191" s="17"/>
      <c r="AS191" s="17">
        <f>AS49</f>
        <v>18900263.592492968</v>
      </c>
      <c r="AT191" s="17"/>
      <c r="AU191" s="17">
        <f>AU49</f>
        <v>7201325.3251413777</v>
      </c>
      <c r="AV191" s="17">
        <f>AV49</f>
        <v>13025657.25888228</v>
      </c>
      <c r="AW191" s="17">
        <f>AW49</f>
        <v>117299000.72983153</v>
      </c>
      <c r="AX191" s="17"/>
      <c r="AY191" s="17">
        <f>AY49</f>
        <v>35329065.775230423</v>
      </c>
      <c r="AZ191" s="17">
        <f>AZ49</f>
        <v>35873459.462994486</v>
      </c>
      <c r="BA191" s="17">
        <f>BA49</f>
        <v>53653685.17474746</v>
      </c>
      <c r="BB191" s="17">
        <f>BB49</f>
        <v>9087123.7272574715</v>
      </c>
      <c r="BC191" s="17"/>
      <c r="BD191" s="17">
        <f>BD49</f>
        <v>23979184.545508981</v>
      </c>
      <c r="BE191" s="17">
        <f>BE49</f>
        <v>5048793.2255450496</v>
      </c>
      <c r="BF191" s="17">
        <f>BF49</f>
        <v>66810100.379345737</v>
      </c>
      <c r="BG191" s="17">
        <f>BG49</f>
        <v>8573353.3770057186</v>
      </c>
      <c r="BH191" s="17"/>
      <c r="BI191" s="17">
        <f>BI49</f>
        <v>44969380.798029631</v>
      </c>
      <c r="BJ191" s="17">
        <f>BJ49</f>
        <v>7838695.4451108258</v>
      </c>
      <c r="BK191" s="17"/>
      <c r="BL191" s="17"/>
      <c r="BM191" s="17"/>
      <c r="BN191" s="17">
        <f>BN49</f>
        <v>33365401.733821865</v>
      </c>
      <c r="BO191" s="17">
        <f>BO49</f>
        <v>3227158.7873183205</v>
      </c>
      <c r="BP191" s="17">
        <f>BP49</f>
        <v>4439026.08813057</v>
      </c>
      <c r="BQ191" s="17">
        <f>BQ49</f>
        <v>2711036.3482559444</v>
      </c>
      <c r="BR191" s="17"/>
      <c r="BS191" s="17">
        <f t="shared" ref="BS191:BZ191" si="158">BS49</f>
        <v>47487983.618582785</v>
      </c>
      <c r="BT191" s="17">
        <f t="shared" si="158"/>
        <v>6406481.0357295591</v>
      </c>
      <c r="BU191" s="17">
        <f t="shared" si="158"/>
        <v>1208838640.5653903</v>
      </c>
      <c r="BV191" s="17">
        <f t="shared" si="158"/>
        <v>140395907.91342083</v>
      </c>
      <c r="BW191" s="17">
        <f t="shared" si="158"/>
        <v>8925723.9442799278</v>
      </c>
      <c r="BX191" s="17"/>
      <c r="BY191" s="17">
        <f t="shared" si="158"/>
        <v>14452917.636029659</v>
      </c>
      <c r="BZ191" s="17">
        <f t="shared" si="158"/>
        <v>4267720.7692996068</v>
      </c>
      <c r="CA191" s="17"/>
      <c r="CB191" s="17">
        <f>CB49</f>
        <v>17692210.368378326</v>
      </c>
      <c r="CC191" s="17"/>
      <c r="CD191" s="17"/>
      <c r="CE191" s="17">
        <f t="shared" ref="CE191:CF191" si="159">CE49</f>
        <v>128684761.69249466</v>
      </c>
      <c r="CF191" s="17">
        <f t="shared" si="159"/>
        <v>85273346.468917251</v>
      </c>
    </row>
    <row r="193" spans="1:84" x14ac:dyDescent="0.2">
      <c r="B193" t="s">
        <v>108</v>
      </c>
      <c r="E193" s="2" t="s">
        <v>389</v>
      </c>
      <c r="F193" t="s">
        <v>29</v>
      </c>
      <c r="H193" s="15">
        <f>H187</f>
        <v>1039075379.2070702</v>
      </c>
      <c r="I193" s="17">
        <f>I187</f>
        <v>18797104.828407139</v>
      </c>
      <c r="J193" s="17">
        <f>J187</f>
        <v>2002333.123869464</v>
      </c>
      <c r="K193" s="17">
        <f t="shared" ref="K193:BW193" si="160">K187</f>
        <v>35921227.139408126</v>
      </c>
      <c r="L193" s="17"/>
      <c r="M193" s="17"/>
      <c r="N193" s="17">
        <f t="shared" si="160"/>
        <v>65280800.114625879</v>
      </c>
      <c r="O193" s="17"/>
      <c r="P193" s="17">
        <f t="shared" si="160"/>
        <v>30525257.924796987</v>
      </c>
      <c r="Q193" s="17">
        <f t="shared" si="160"/>
        <v>7060345.5945867021</v>
      </c>
      <c r="R193" s="17">
        <f t="shared" si="160"/>
        <v>1122186.0364631645</v>
      </c>
      <c r="S193" s="17">
        <f t="shared" si="160"/>
        <v>15919312.958040124</v>
      </c>
      <c r="T193" s="17">
        <f t="shared" si="160"/>
        <v>2859873.5368205747</v>
      </c>
      <c r="U193" s="17">
        <f>U187</f>
        <v>10937162.616122127</v>
      </c>
      <c r="V193" s="17"/>
      <c r="W193" s="17"/>
      <c r="X193" s="17">
        <f t="shared" si="160"/>
        <v>59209588.167127453</v>
      </c>
      <c r="Y193" s="17">
        <f t="shared" si="160"/>
        <v>98710722.332609922</v>
      </c>
      <c r="Z193" s="17">
        <f t="shared" si="160"/>
        <v>21332888.94758603</v>
      </c>
      <c r="AA193" s="17"/>
      <c r="AB193" s="17">
        <f t="shared" si="160"/>
        <v>30726029.704235397</v>
      </c>
      <c r="AC193" s="17">
        <f t="shared" si="160"/>
        <v>17342256.481713574</v>
      </c>
      <c r="AD193" s="17">
        <f t="shared" si="160"/>
        <v>3451199.3637046372</v>
      </c>
      <c r="AE193" s="17">
        <f t="shared" si="160"/>
        <v>41510068.403953597</v>
      </c>
      <c r="AF193" s="17">
        <f t="shared" si="160"/>
        <v>13049612.809520481</v>
      </c>
      <c r="AG193" s="17"/>
      <c r="AH193" s="17"/>
      <c r="AI193" s="17">
        <f t="shared" si="160"/>
        <v>32883995.663648847</v>
      </c>
      <c r="AJ193" s="17">
        <f t="shared" si="160"/>
        <v>2505940.7256806171</v>
      </c>
      <c r="AK193" s="17"/>
      <c r="AL193" s="17">
        <f t="shared" si="160"/>
        <v>1093738.5933195923</v>
      </c>
      <c r="AM193" s="17">
        <f t="shared" si="160"/>
        <v>4204358.2412188854</v>
      </c>
      <c r="AN193" s="17"/>
      <c r="AO193" s="17">
        <f t="shared" si="160"/>
        <v>1608775976.4833775</v>
      </c>
      <c r="AP193" s="17">
        <f t="shared" si="160"/>
        <v>266703457.93251836</v>
      </c>
      <c r="AQ193" s="17">
        <f t="shared" si="160"/>
        <v>25273423.261924606</v>
      </c>
      <c r="AR193" s="17"/>
      <c r="AS193" s="17">
        <f t="shared" si="160"/>
        <v>21961059.401673745</v>
      </c>
      <c r="AT193" s="17"/>
      <c r="AU193" s="17">
        <f t="shared" si="160"/>
        <v>9237965.6419492178</v>
      </c>
      <c r="AV193" s="17">
        <f t="shared" si="160"/>
        <v>15303976.412700769</v>
      </c>
      <c r="AW193" s="17">
        <f t="shared" si="160"/>
        <v>127266472.78499331</v>
      </c>
      <c r="AX193" s="17"/>
      <c r="AY193" s="17">
        <f t="shared" si="160"/>
        <v>47751717.175234966</v>
      </c>
      <c r="AZ193" s="17">
        <f t="shared" si="160"/>
        <v>42988123.731465384</v>
      </c>
      <c r="BA193" s="17">
        <f t="shared" si="160"/>
        <v>60669166.884099774</v>
      </c>
      <c r="BB193" s="17">
        <f t="shared" si="160"/>
        <v>10610776.957683098</v>
      </c>
      <c r="BC193" s="17"/>
      <c r="BD193" s="17">
        <f t="shared" si="160"/>
        <v>25194389.333364606</v>
      </c>
      <c r="BE193" s="17">
        <f t="shared" si="160"/>
        <v>8026895.116793165</v>
      </c>
      <c r="BF193" s="17">
        <f t="shared" si="160"/>
        <v>72012460.878279403</v>
      </c>
      <c r="BG193" s="17">
        <f t="shared" si="160"/>
        <v>11641360.765865661</v>
      </c>
      <c r="BH193" s="17"/>
      <c r="BI193" s="17">
        <f t="shared" si="160"/>
        <v>54302762.978343949</v>
      </c>
      <c r="BJ193" s="17">
        <f t="shared" si="160"/>
        <v>10198065.817064039</v>
      </c>
      <c r="BK193" s="17"/>
      <c r="BL193" s="17"/>
      <c r="BM193" s="17"/>
      <c r="BN193" s="17">
        <f>BN187</f>
        <v>28715202.102489591</v>
      </c>
      <c r="BO193" s="17">
        <f t="shared" si="160"/>
        <v>3417676.9908261644</v>
      </c>
      <c r="BP193" s="17">
        <f t="shared" si="160"/>
        <v>5197565.4665498231</v>
      </c>
      <c r="BQ193" s="17">
        <f t="shared" si="160"/>
        <v>4213315.501786056</v>
      </c>
      <c r="BR193" s="17"/>
      <c r="BS193" s="17">
        <f t="shared" si="160"/>
        <v>46504905.683632888</v>
      </c>
      <c r="BT193" s="17">
        <f t="shared" si="160"/>
        <v>7658445.9627065836</v>
      </c>
      <c r="BU193" s="17">
        <f t="shared" si="160"/>
        <v>712237580.88997674</v>
      </c>
      <c r="BV193" s="17">
        <f t="shared" si="160"/>
        <v>146242365.97651836</v>
      </c>
      <c r="BW193" s="17">
        <f t="shared" si="160"/>
        <v>13921016.137351474</v>
      </c>
      <c r="BX193" s="17"/>
      <c r="BY193" s="17">
        <f t="shared" ref="BY193:BZ193" si="161">BY187</f>
        <v>21322337.164844025</v>
      </c>
      <c r="BZ193" s="17">
        <f t="shared" si="161"/>
        <v>4498675.0385980438</v>
      </c>
      <c r="CA193" s="17"/>
      <c r="CB193" s="17">
        <f t="shared" ref="CB193:CF193" si="162">CB187</f>
        <v>20473447.544964682</v>
      </c>
      <c r="CC193" s="17"/>
      <c r="CD193" s="17"/>
      <c r="CE193" s="17">
        <f t="shared" si="162"/>
        <v>132727901.74926625</v>
      </c>
      <c r="CF193" s="17">
        <f t="shared" si="162"/>
        <v>99362997.877217904</v>
      </c>
    </row>
    <row r="195" spans="1:84" x14ac:dyDescent="0.2">
      <c r="B195" t="s">
        <v>147</v>
      </c>
      <c r="E195" s="2" t="s">
        <v>389</v>
      </c>
      <c r="F195" t="s">
        <v>29</v>
      </c>
      <c r="H195" s="17">
        <f>H191-H193</f>
        <v>-96301124.457723022</v>
      </c>
      <c r="I195" s="17">
        <f>I191-I193</f>
        <v>16052157.889270969</v>
      </c>
      <c r="J195" s="17">
        <f t="shared" ref="J195:BV195" si="163">J191-J193</f>
        <v>-116140.89069115766</v>
      </c>
      <c r="K195" s="17">
        <f t="shared" si="163"/>
        <v>-3604534.4026944637</v>
      </c>
      <c r="L195" s="17"/>
      <c r="M195" s="17"/>
      <c r="N195" s="17">
        <f t="shared" si="163"/>
        <v>-6559050.3657257259</v>
      </c>
      <c r="O195" s="17"/>
      <c r="P195" s="17">
        <f t="shared" si="163"/>
        <v>4301315.5193772353</v>
      </c>
      <c r="Q195" s="17">
        <f t="shared" si="163"/>
        <v>-1218569.1080655782</v>
      </c>
      <c r="R195" s="17">
        <f t="shared" si="163"/>
        <v>105882.51211923757</v>
      </c>
      <c r="S195" s="17">
        <f t="shared" si="163"/>
        <v>-2868746.4499843251</v>
      </c>
      <c r="T195" s="17">
        <f t="shared" si="163"/>
        <v>-1410382.8484272501</v>
      </c>
      <c r="U195" s="17">
        <f t="shared" si="163"/>
        <v>-3424527.1203932101</v>
      </c>
      <c r="V195" s="17"/>
      <c r="W195" s="17"/>
      <c r="X195" s="17">
        <f t="shared" si="163"/>
        <v>-14363967.289635941</v>
      </c>
      <c r="Y195" s="17">
        <f t="shared" si="163"/>
        <v>-23993485.122195497</v>
      </c>
      <c r="Z195" s="17">
        <f t="shared" si="163"/>
        <v>-1347530.931742359</v>
      </c>
      <c r="AA195" s="17"/>
      <c r="AB195" s="17">
        <f t="shared" si="163"/>
        <v>-8352071.1590171643</v>
      </c>
      <c r="AC195" s="17">
        <f t="shared" si="163"/>
        <v>-361238.87608339265</v>
      </c>
      <c r="AD195" s="17">
        <f t="shared" si="163"/>
        <v>-366103.04440677585</v>
      </c>
      <c r="AE195" s="17">
        <f t="shared" si="163"/>
        <v>-2764671.3523464277</v>
      </c>
      <c r="AF195" s="17">
        <f t="shared" si="163"/>
        <v>-4278971.0778768696</v>
      </c>
      <c r="AG195" s="17"/>
      <c r="AH195" s="17"/>
      <c r="AI195" s="17">
        <f t="shared" si="163"/>
        <v>-9959657.5392288156</v>
      </c>
      <c r="AJ195" s="17">
        <f t="shared" si="163"/>
        <v>-713510.517722663</v>
      </c>
      <c r="AK195" s="17"/>
      <c r="AL195" s="17">
        <f t="shared" si="163"/>
        <v>-202292.96885887068</v>
      </c>
      <c r="AM195" s="17">
        <f t="shared" si="163"/>
        <v>-1978311.2912866883</v>
      </c>
      <c r="AN195" s="17"/>
      <c r="AO195" s="17">
        <f t="shared" si="163"/>
        <v>386665091.12044001</v>
      </c>
      <c r="AP195" s="17">
        <f t="shared" si="163"/>
        <v>73846531.957161605</v>
      </c>
      <c r="AQ195" s="17">
        <f t="shared" si="163"/>
        <v>-209958.87373913452</v>
      </c>
      <c r="AR195" s="17"/>
      <c r="AS195" s="17">
        <f t="shared" si="163"/>
        <v>-3060795.8091807775</v>
      </c>
      <c r="AT195" s="17"/>
      <c r="AU195" s="17">
        <f t="shared" si="163"/>
        <v>-2036640.31680784</v>
      </c>
      <c r="AV195" s="17">
        <f t="shared" si="163"/>
        <v>-2278319.1538184881</v>
      </c>
      <c r="AW195" s="17">
        <f t="shared" si="163"/>
        <v>-9967472.0551617742</v>
      </c>
      <c r="AX195" s="17"/>
      <c r="AY195" s="17">
        <f t="shared" si="163"/>
        <v>-12422651.400004543</v>
      </c>
      <c r="AZ195" s="17">
        <f t="shared" si="163"/>
        <v>-7114664.2684708983</v>
      </c>
      <c r="BA195" s="17">
        <f t="shared" si="163"/>
        <v>-7015481.7093523145</v>
      </c>
      <c r="BB195" s="17">
        <f t="shared" si="163"/>
        <v>-1523653.230425626</v>
      </c>
      <c r="BC195" s="17"/>
      <c r="BD195" s="17">
        <f t="shared" si="163"/>
        <v>-1215204.7878556252</v>
      </c>
      <c r="BE195" s="17">
        <f t="shared" si="163"/>
        <v>-2978101.8912481153</v>
      </c>
      <c r="BF195" s="17">
        <f t="shared" si="163"/>
        <v>-5202360.4989336655</v>
      </c>
      <c r="BG195" s="17">
        <f t="shared" si="163"/>
        <v>-3068007.3888599426</v>
      </c>
      <c r="BH195" s="17"/>
      <c r="BI195" s="17">
        <f t="shared" si="163"/>
        <v>-9333382.1803143173</v>
      </c>
      <c r="BJ195" s="17">
        <f t="shared" si="163"/>
        <v>-2359370.3719532136</v>
      </c>
      <c r="BK195" s="17"/>
      <c r="BL195" s="17"/>
      <c r="BM195" s="17"/>
      <c r="BN195" s="17">
        <f t="shared" si="163"/>
        <v>4650199.6313322745</v>
      </c>
      <c r="BO195" s="17">
        <f t="shared" si="163"/>
        <v>-190518.20350784389</v>
      </c>
      <c r="BP195" s="17">
        <f t="shared" si="163"/>
        <v>-758539.37841925304</v>
      </c>
      <c r="BQ195" s="17">
        <f t="shared" si="163"/>
        <v>-1502279.1535301115</v>
      </c>
      <c r="BR195" s="17"/>
      <c r="BS195" s="17">
        <f t="shared" si="163"/>
        <v>983077.93494989723</v>
      </c>
      <c r="BT195" s="17">
        <f t="shared" si="163"/>
        <v>-1251964.9269770244</v>
      </c>
      <c r="BU195" s="17">
        <f t="shared" si="163"/>
        <v>496601059.67541361</v>
      </c>
      <c r="BV195" s="17">
        <f t="shared" si="163"/>
        <v>-5846458.0630975366</v>
      </c>
      <c r="BW195" s="17">
        <f t="shared" ref="BW195:BZ195" si="164">BW191-BW193</f>
        <v>-4995292.193071546</v>
      </c>
      <c r="BX195" s="17"/>
      <c r="BY195" s="17">
        <f t="shared" si="164"/>
        <v>-6869419.5288143661</v>
      </c>
      <c r="BZ195" s="17">
        <f t="shared" si="164"/>
        <v>-230954.26929843705</v>
      </c>
      <c r="CA195" s="17"/>
      <c r="CB195" s="17">
        <f t="shared" ref="CB195:CF195" si="165">CB191-CB193</f>
        <v>-2781237.176586356</v>
      </c>
      <c r="CC195" s="17"/>
      <c r="CD195" s="17"/>
      <c r="CE195" s="17">
        <f t="shared" si="165"/>
        <v>-4043140.0567715913</v>
      </c>
      <c r="CF195" s="17">
        <f t="shared" si="165"/>
        <v>-14089651.408300653</v>
      </c>
    </row>
    <row r="197" spans="1:84" s="242" customFormat="1" x14ac:dyDescent="0.2">
      <c r="A197"/>
      <c r="B197" s="242" t="s">
        <v>442</v>
      </c>
      <c r="E197" s="243"/>
      <c r="F197" s="19" t="s">
        <v>29</v>
      </c>
      <c r="G197" s="19"/>
      <c r="H197" s="242">
        <f>LN(H191/H193)</f>
        <v>-9.7259674768539639E-2</v>
      </c>
      <c r="I197" s="242">
        <f>LN(I191/I193)</f>
        <v>0.61732912161756515</v>
      </c>
      <c r="J197" s="242">
        <f>LN(J191/J193)</f>
        <v>-5.9752957179307967E-2</v>
      </c>
      <c r="K197" s="242">
        <f t="shared" ref="K197:BW197" si="166">LN(K191/K193)</f>
        <v>-0.10574450624812007</v>
      </c>
      <c r="N197" s="242">
        <f t="shared" si="166"/>
        <v>-0.1058877852002154</v>
      </c>
      <c r="P197" s="242">
        <f t="shared" si="166"/>
        <v>0.13182623051445916</v>
      </c>
      <c r="Q197" s="242">
        <f>LN(Q191/Q193)</f>
        <v>-0.18945905790138012</v>
      </c>
      <c r="R197" s="242">
        <f>LN(R191/R193)</f>
        <v>9.0164048232845392E-2</v>
      </c>
      <c r="S197" s="242">
        <f t="shared" si="166"/>
        <v>-0.19870148017751299</v>
      </c>
      <c r="T197" s="242">
        <f t="shared" si="166"/>
        <v>-0.6795651606131623</v>
      </c>
      <c r="U197" s="242">
        <f t="shared" si="166"/>
        <v>-0.37558006894618629</v>
      </c>
      <c r="X197" s="242">
        <f t="shared" si="166"/>
        <v>-0.2778575466181134</v>
      </c>
      <c r="Y197" s="242">
        <f t="shared" si="166"/>
        <v>-0.27848275812613738</v>
      </c>
      <c r="Z197" s="242">
        <f t="shared" si="166"/>
        <v>-6.5250057662014263E-2</v>
      </c>
      <c r="AB197" s="242">
        <f t="shared" si="166"/>
        <v>-0.31721245084139099</v>
      </c>
      <c r="AC197" s="242">
        <f t="shared" si="166"/>
        <v>-2.1049985725036618E-2</v>
      </c>
      <c r="AD197" s="242">
        <f t="shared" si="166"/>
        <v>-0.11213893359892566</v>
      </c>
      <c r="AE197" s="242">
        <f t="shared" si="166"/>
        <v>-6.8924046975753994E-2</v>
      </c>
      <c r="AF197" s="242">
        <f t="shared" si="166"/>
        <v>-0.39734848634741637</v>
      </c>
      <c r="AI197" s="242">
        <f t="shared" si="166"/>
        <v>-0.36078693904083686</v>
      </c>
      <c r="AJ197" s="242">
        <f t="shared" si="166"/>
        <v>-0.33509184608817466</v>
      </c>
      <c r="AL197" s="242">
        <f t="shared" si="166"/>
        <v>-0.20451256652329949</v>
      </c>
      <c r="AM197" s="242">
        <f t="shared" si="166"/>
        <v>-0.6358943195112543</v>
      </c>
      <c r="AO197" s="242">
        <f t="shared" si="166"/>
        <v>0.21539148562795593</v>
      </c>
      <c r="AP197" s="242">
        <f t="shared" si="166"/>
        <v>0.24442453126896047</v>
      </c>
      <c r="AQ197" s="242">
        <f t="shared" si="166"/>
        <v>-8.3421959983993616E-3</v>
      </c>
      <c r="AS197" s="242">
        <f t="shared" si="166"/>
        <v>-0.15009498915148381</v>
      </c>
      <c r="AU197" s="242">
        <f t="shared" si="166"/>
        <v>-0.24905661077374172</v>
      </c>
      <c r="AV197" s="242">
        <f t="shared" si="166"/>
        <v>-0.16119164318532847</v>
      </c>
      <c r="AW197" s="242">
        <f t="shared" si="166"/>
        <v>-8.1556862497951826E-2</v>
      </c>
      <c r="AY197" s="242">
        <f t="shared" si="166"/>
        <v>-0.30130900986199172</v>
      </c>
      <c r="AZ197" s="242">
        <f t="shared" si="166"/>
        <v>-0.18092615389424785</v>
      </c>
      <c r="BA197" s="242">
        <f t="shared" si="166"/>
        <v>-0.1228854540325546</v>
      </c>
      <c r="BB197" s="242">
        <f t="shared" si="166"/>
        <v>-0.15501174228198747</v>
      </c>
      <c r="BD197" s="242">
        <f>LN(BD191/BD193)</f>
        <v>-4.9435180814085766E-2</v>
      </c>
      <c r="BE197" s="242">
        <f t="shared" si="166"/>
        <v>-0.46364854327006783</v>
      </c>
      <c r="BF197" s="242">
        <f t="shared" si="166"/>
        <v>-7.4984899399285307E-2</v>
      </c>
      <c r="BG197" s="242">
        <f t="shared" si="166"/>
        <v>-0.30590539114702431</v>
      </c>
      <c r="BI197" s="242">
        <f t="shared" si="166"/>
        <v>-0.18859327775989138</v>
      </c>
      <c r="BJ197" s="242">
        <f t="shared" si="166"/>
        <v>-0.26312565332149301</v>
      </c>
      <c r="BN197" s="242">
        <f>LN(BN191/BN193)</f>
        <v>0.15009281434761984</v>
      </c>
      <c r="BO197" s="242">
        <f t="shared" si="166"/>
        <v>-5.7358960114591698E-2</v>
      </c>
      <c r="BP197" s="242">
        <f t="shared" si="166"/>
        <v>-0.15775533358411956</v>
      </c>
      <c r="BQ197" s="242">
        <f t="shared" si="166"/>
        <v>-0.44091888975088706</v>
      </c>
      <c r="BS197" s="242">
        <f t="shared" si="166"/>
        <v>2.0918896984288997E-2</v>
      </c>
      <c r="BT197" s="242">
        <f t="shared" si="166"/>
        <v>-0.17849894643666661</v>
      </c>
      <c r="BU197" s="242">
        <f t="shared" si="166"/>
        <v>0.52900383972296783</v>
      </c>
      <c r="BV197" s="242">
        <f t="shared" si="166"/>
        <v>-4.0798941047268639E-2</v>
      </c>
      <c r="BW197" s="242">
        <f t="shared" si="166"/>
        <v>-0.44446221203381525</v>
      </c>
      <c r="BY197" s="242">
        <f t="shared" ref="BY197:BZ197" si="167">LN(BY191/BY193)</f>
        <v>-0.3888589097011263</v>
      </c>
      <c r="BZ197" s="242">
        <f t="shared" si="167"/>
        <v>-5.2703010505501538E-2</v>
      </c>
      <c r="CB197" s="242">
        <f t="shared" ref="CB197:CF197" si="168">LN(CB191/CB193)</f>
        <v>-0.14600435435597289</v>
      </c>
      <c r="CE197" s="242">
        <f t="shared" si="168"/>
        <v>-3.0935475275262015E-2</v>
      </c>
      <c r="CF197" s="242">
        <f t="shared" si="168"/>
        <v>-0.15291785205810809</v>
      </c>
    </row>
    <row r="198" spans="1:84" s="35" customFormat="1" x14ac:dyDescent="0.2">
      <c r="A198"/>
      <c r="E198" s="229"/>
    </row>
    <row r="199" spans="1:84" x14ac:dyDescent="0.2">
      <c r="B199" t="s">
        <v>443</v>
      </c>
      <c r="E199" s="2" t="s">
        <v>389</v>
      </c>
      <c r="F199" t="s">
        <v>444</v>
      </c>
      <c r="H199" s="244" t="s">
        <v>445</v>
      </c>
      <c r="I199" s="99">
        <v>0.65488223666464696</v>
      </c>
      <c r="J199" s="99">
        <v>0.18501132549269347</v>
      </c>
      <c r="K199" s="99">
        <v>1.6201222958623612E-2</v>
      </c>
      <c r="L199" s="99"/>
      <c r="M199" s="99"/>
      <c r="N199" s="99">
        <v>-7.9082182659743538E-2</v>
      </c>
      <c r="O199" s="99"/>
      <c r="P199" s="99">
        <v>0.14020223969352733</v>
      </c>
      <c r="Q199" s="99">
        <v>-4.4072645270502746E-2</v>
      </c>
      <c r="R199" s="99">
        <v>0.18768122209823701</v>
      </c>
      <c r="S199" s="99">
        <v>-6.2809536905426455E-2</v>
      </c>
      <c r="T199" s="99">
        <v>-0.20899999999999999</v>
      </c>
      <c r="U199" s="99">
        <v>-0.26599230991468875</v>
      </c>
      <c r="V199" s="99"/>
      <c r="W199" s="99"/>
      <c r="X199" s="99">
        <v>-0.12454986926702423</v>
      </c>
      <c r="Y199" s="99">
        <v>0.19500000000000001</v>
      </c>
      <c r="Z199" s="99">
        <v>0.11050525337310045</v>
      </c>
      <c r="AA199" s="99">
        <v>-0.19961734412492821</v>
      </c>
      <c r="AB199" s="99">
        <v>-0.15548449718301538</v>
      </c>
      <c r="AC199" s="99">
        <v>0.19553655281391019</v>
      </c>
      <c r="AD199" s="99">
        <v>0.12336311515603555</v>
      </c>
      <c r="AE199" s="99">
        <v>9.4865600867991173E-2</v>
      </c>
      <c r="AF199" s="99">
        <v>-0.17100000000000001</v>
      </c>
      <c r="AG199" s="99"/>
      <c r="AH199" s="99"/>
      <c r="AI199" s="99">
        <v>-0.26545842767404065</v>
      </c>
      <c r="AJ199" s="99">
        <v>-0.28298970024891684</v>
      </c>
      <c r="AK199" s="99"/>
      <c r="AL199" s="99">
        <v>-9.2854782301725419E-2</v>
      </c>
      <c r="AM199" s="99">
        <v>-0.58987473833124804</v>
      </c>
      <c r="AN199" s="99"/>
      <c r="AO199" s="99">
        <v>0.58184337989194979</v>
      </c>
      <c r="AP199" s="99">
        <v>1.7000000000000001E-2</v>
      </c>
      <c r="AQ199" s="99">
        <v>-5.2076378199379825E-2</v>
      </c>
      <c r="AR199" s="99"/>
      <c r="AS199" s="99">
        <v>1.5621689305072932E-2</v>
      </c>
      <c r="AT199" s="99">
        <v>-0.22150835276249084</v>
      </c>
      <c r="AU199" s="99">
        <v>-0.15304210942796631</v>
      </c>
      <c r="AV199" s="99">
        <v>-0.10362781263603357</v>
      </c>
      <c r="AW199" s="99">
        <v>-0.12674585691184279</v>
      </c>
      <c r="AX199" s="99"/>
      <c r="AY199" s="99">
        <v>-0.14899384973739099</v>
      </c>
      <c r="AZ199" s="99">
        <v>-0.1834112845686795</v>
      </c>
      <c r="BA199" s="99">
        <v>6.9000000000000006E-2</v>
      </c>
      <c r="BB199" s="99">
        <v>5.5780226653043684E-2</v>
      </c>
      <c r="BC199" s="99"/>
      <c r="BD199" s="99">
        <v>0.05</v>
      </c>
      <c r="BE199" s="99">
        <v>-0.33291982990856417</v>
      </c>
      <c r="BF199" s="99">
        <v>0.10191139537864211</v>
      </c>
      <c r="BG199" s="99">
        <v>-1E-3</v>
      </c>
      <c r="BH199" s="99">
        <v>-3.0504640042878395E-2</v>
      </c>
      <c r="BI199" s="99">
        <v>-0.18057375437973983</v>
      </c>
      <c r="BJ199" s="99">
        <v>-9.5730003928701875E-4</v>
      </c>
      <c r="BK199" s="99"/>
      <c r="BL199" s="99"/>
      <c r="BM199" s="99"/>
      <c r="BN199" s="99">
        <v>-1.2330333685898684E-3</v>
      </c>
      <c r="BO199" s="99">
        <v>0.17299999999999999</v>
      </c>
      <c r="BP199" s="99">
        <v>-0.104</v>
      </c>
      <c r="BQ199" s="99">
        <v>2.1270784202976123E-2</v>
      </c>
      <c r="BR199" s="99"/>
      <c r="BS199" s="99">
        <v>4.920254730363522E-2</v>
      </c>
      <c r="BT199" s="99">
        <v>0.12158773774379152</v>
      </c>
      <c r="BU199" s="99">
        <v>0.44823552561155772</v>
      </c>
      <c r="BV199" s="99">
        <v>-2.2631051086566923E-2</v>
      </c>
      <c r="BW199" s="99">
        <v>-0.43631063590397717</v>
      </c>
      <c r="BX199" s="99">
        <v>2.5315946148070249E-2</v>
      </c>
      <c r="BY199" s="99">
        <v>-0.15395585266332998</v>
      </c>
      <c r="BZ199" s="99">
        <v>0.12730742707608608</v>
      </c>
      <c r="CA199" s="99"/>
      <c r="CB199" s="99">
        <v>-1.5454885481341002E-2</v>
      </c>
      <c r="CC199" s="99"/>
      <c r="CD199" s="99"/>
      <c r="CE199" s="99"/>
      <c r="CF199" s="99"/>
    </row>
    <row r="200" spans="1:84" x14ac:dyDescent="0.2"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2"/>
      <c r="BF200" s="2"/>
      <c r="BG200" s="2"/>
      <c r="BH200" s="2"/>
      <c r="BI200" s="2"/>
      <c r="BJ200" s="2"/>
      <c r="BK200" s="2"/>
      <c r="BL200" s="2"/>
      <c r="BM200" s="2"/>
      <c r="BN200" s="2"/>
      <c r="BO200" s="2"/>
      <c r="BP200" s="2"/>
      <c r="BQ200" s="2"/>
      <c r="BR200" s="2"/>
      <c r="BS200" s="2"/>
      <c r="BT200" s="2"/>
      <c r="BU200" s="2"/>
      <c r="BV200" s="2"/>
      <c r="BW200" s="2"/>
      <c r="BX200" s="2"/>
      <c r="BY200" s="2"/>
      <c r="BZ200" s="2"/>
      <c r="CA200" s="2"/>
      <c r="CB200" s="2"/>
      <c r="CC200" s="2"/>
      <c r="CD200" s="2"/>
    </row>
    <row r="201" spans="1:84" x14ac:dyDescent="0.2">
      <c r="B201" t="s">
        <v>446</v>
      </c>
      <c r="G201" s="229"/>
      <c r="I201" s="244"/>
      <c r="J201" s="244"/>
      <c r="K201" s="244"/>
      <c r="L201" s="244"/>
      <c r="M201" s="244"/>
      <c r="N201" s="244"/>
      <c r="O201" s="244"/>
      <c r="P201" s="244"/>
      <c r="Q201" s="244"/>
      <c r="R201" s="244"/>
      <c r="S201" s="244"/>
      <c r="T201" s="244"/>
      <c r="U201" s="244"/>
      <c r="V201" s="244"/>
      <c r="W201" s="244"/>
      <c r="X201" s="244"/>
      <c r="Y201" s="244"/>
      <c r="Z201" s="244"/>
      <c r="AA201" s="244"/>
      <c r="AB201" s="244"/>
      <c r="AC201" s="244"/>
      <c r="AD201" s="244"/>
      <c r="AE201" s="244"/>
      <c r="AF201" s="244"/>
      <c r="AG201" s="244"/>
      <c r="AH201" s="244"/>
      <c r="AI201" s="244"/>
      <c r="AJ201" s="244"/>
      <c r="AK201" s="244"/>
      <c r="AL201" s="244"/>
      <c r="AM201" s="244"/>
      <c r="AN201" s="244"/>
      <c r="AO201" s="244"/>
      <c r="AP201" s="244"/>
      <c r="AQ201" s="244"/>
      <c r="AR201" s="244"/>
      <c r="AS201" s="244"/>
      <c r="AT201" s="244"/>
      <c r="AU201" s="244"/>
      <c r="AV201" s="244"/>
      <c r="AW201" s="244"/>
      <c r="AX201" s="244"/>
      <c r="AY201" s="244"/>
      <c r="AZ201" s="244"/>
      <c r="BA201" s="244"/>
      <c r="BB201" s="244"/>
      <c r="BC201" s="244"/>
      <c r="BD201" s="244"/>
      <c r="BE201" s="244"/>
      <c r="BF201" s="244"/>
      <c r="BG201" s="244"/>
      <c r="BH201" s="244"/>
      <c r="BI201" s="244"/>
      <c r="BJ201" s="244"/>
      <c r="BK201" s="244"/>
      <c r="BL201" s="244"/>
      <c r="BM201" s="244"/>
      <c r="BN201" s="244"/>
      <c r="BO201" s="244"/>
      <c r="BP201" s="244"/>
      <c r="BQ201" s="244"/>
      <c r="BR201" s="244"/>
      <c r="BS201" s="244"/>
      <c r="BT201" s="244"/>
      <c r="BU201" s="244"/>
      <c r="BV201" s="244"/>
      <c r="BW201" s="244"/>
      <c r="BX201" s="244"/>
      <c r="BY201" s="244"/>
      <c r="BZ201" s="244"/>
      <c r="CA201" s="244"/>
      <c r="CB201" s="244"/>
      <c r="CC201" s="244"/>
      <c r="CD201" s="244"/>
    </row>
    <row r="202" spans="1:84" x14ac:dyDescent="0.2">
      <c r="C202">
        <v>2010</v>
      </c>
      <c r="E202" s="2" t="s">
        <v>389</v>
      </c>
      <c r="F202" t="s">
        <v>447</v>
      </c>
      <c r="G202" s="229"/>
      <c r="H202" s="229"/>
      <c r="I202" s="229">
        <v>0.61970000000000003</v>
      </c>
      <c r="J202" s="229">
        <v>0.14929999999999999</v>
      </c>
      <c r="K202" s="229">
        <v>-3.2399999999999998E-2</v>
      </c>
      <c r="L202" s="245"/>
      <c r="M202" s="245"/>
      <c r="N202" s="229">
        <v>-7.5600000000000001E-2</v>
      </c>
      <c r="O202" s="245"/>
      <c r="P202" s="229">
        <v>0.1643</v>
      </c>
      <c r="Q202" s="229">
        <v>-8.7400000000000005E-2</v>
      </c>
      <c r="R202" s="229">
        <v>0.1754</v>
      </c>
      <c r="S202" s="229">
        <v>-8.1600000000000006E-2</v>
      </c>
      <c r="T202" s="229">
        <v>-0.19339999999999999</v>
      </c>
      <c r="U202" s="229">
        <v>-0.28199999999999997</v>
      </c>
      <c r="V202" s="245"/>
      <c r="W202" s="245"/>
      <c r="X202" s="229"/>
      <c r="Y202" s="229">
        <v>0.17810000000000001</v>
      </c>
      <c r="Z202" s="246"/>
      <c r="AA202" s="245">
        <v>-0.22559999999999999</v>
      </c>
      <c r="AB202" s="229">
        <v>-0.16950000000000001</v>
      </c>
      <c r="AC202" s="229">
        <v>0.20480000000000001</v>
      </c>
      <c r="AD202" s="229">
        <v>0.14810000000000001</v>
      </c>
      <c r="AE202" s="229">
        <v>-2.35E-2</v>
      </c>
      <c r="AF202" s="229">
        <v>-0.23050000000000001</v>
      </c>
      <c r="AG202" s="245">
        <v>0.1236</v>
      </c>
      <c r="AH202" s="245"/>
      <c r="AI202" s="229">
        <v>-0.27239999999999998</v>
      </c>
      <c r="AJ202" s="229">
        <v>-0.26319999999999999</v>
      </c>
      <c r="AK202" s="245"/>
      <c r="AL202" s="229">
        <v>-0.1484</v>
      </c>
      <c r="AM202" s="229">
        <v>-0.61809999999999998</v>
      </c>
      <c r="AN202" s="245"/>
      <c r="AO202" s="229" t="s">
        <v>448</v>
      </c>
      <c r="AP202" s="229">
        <v>-1.2999999999999999E-3</v>
      </c>
      <c r="AQ202" s="229">
        <v>-7.0599999999999996E-2</v>
      </c>
      <c r="AR202" s="245">
        <v>-0.11509999999999999</v>
      </c>
      <c r="AS202" s="229">
        <v>6.9999999999999999E-4</v>
      </c>
      <c r="AT202" s="245">
        <v>-0.2291</v>
      </c>
      <c r="AU202" s="229">
        <v>-0.14699999999999999</v>
      </c>
      <c r="AV202" s="246">
        <v>-7.4700000000000003E-2</v>
      </c>
      <c r="AW202" s="229">
        <v>-0.1681</v>
      </c>
      <c r="AX202" s="245">
        <v>0.16439999999999999</v>
      </c>
      <c r="AY202" s="229">
        <v>-4.0899999999999999E-2</v>
      </c>
      <c r="AZ202" s="229"/>
      <c r="BA202" s="229">
        <v>5.3800000000000001E-2</v>
      </c>
      <c r="BB202" s="229">
        <v>7.5800000000000006E-2</v>
      </c>
      <c r="BC202" s="245"/>
      <c r="BD202" s="229"/>
      <c r="BE202" s="229">
        <v>-0.3846</v>
      </c>
      <c r="BF202" s="229">
        <v>7.6200000000000004E-2</v>
      </c>
      <c r="BG202" s="229">
        <v>-2.6800000000000001E-2</v>
      </c>
      <c r="BH202" s="229">
        <v>-3.5200000000000002E-2</v>
      </c>
      <c r="BI202" s="229">
        <v>-0.21679999999999999</v>
      </c>
      <c r="BJ202" s="229">
        <v>-2.93E-2</v>
      </c>
      <c r="BK202" s="245"/>
      <c r="BL202" s="245">
        <v>0.13980000000000001</v>
      </c>
      <c r="BM202" s="245"/>
      <c r="BN202" s="229">
        <v>-8.5000000000000006E-2</v>
      </c>
      <c r="BO202" s="229">
        <v>0.1525</v>
      </c>
      <c r="BP202" s="229">
        <v>-0.10639999999999999</v>
      </c>
      <c r="BQ202" s="229">
        <v>5.7000000000000002E-3</v>
      </c>
      <c r="BR202" s="245">
        <v>-6.3899999999999998E-2</v>
      </c>
      <c r="BS202" s="229"/>
      <c r="BT202" s="229">
        <v>0.1353</v>
      </c>
      <c r="BU202" s="229">
        <v>0.41670000000000001</v>
      </c>
      <c r="BV202" s="229"/>
      <c r="BW202" s="229">
        <v>-0.46829999999999999</v>
      </c>
      <c r="BX202" s="245">
        <v>-3.1399999999999997E-2</v>
      </c>
      <c r="BY202" s="229">
        <v>-0.19620000000000001</v>
      </c>
      <c r="BZ202" s="229">
        <v>7.4300000000000005E-2</v>
      </c>
      <c r="CA202" s="245">
        <v>0.14380000000000001</v>
      </c>
      <c r="CB202" s="229">
        <v>-3.0599999999999999E-2</v>
      </c>
      <c r="CC202" s="245">
        <v>4.0000000000000001E-3</v>
      </c>
      <c r="CD202" s="245"/>
    </row>
    <row r="203" spans="1:84" x14ac:dyDescent="0.2">
      <c r="C203">
        <v>2011</v>
      </c>
      <c r="E203" s="2" t="s">
        <v>389</v>
      </c>
      <c r="F203" t="s">
        <v>447</v>
      </c>
      <c r="G203" s="229"/>
      <c r="H203" s="247">
        <v>-0.1053212460597716</v>
      </c>
      <c r="I203" s="229">
        <v>0.68100000000000005</v>
      </c>
      <c r="J203" s="229">
        <v>7.6999999999999999E-2</v>
      </c>
      <c r="K203" s="229">
        <v>1.7000000000000001E-2</v>
      </c>
      <c r="L203" s="245"/>
      <c r="M203" s="245"/>
      <c r="N203" s="229">
        <v>-7.1300000000000002E-2</v>
      </c>
      <c r="O203" s="245"/>
      <c r="P203" s="229">
        <v>0.15620000000000001</v>
      </c>
      <c r="Q203" s="229">
        <v>-4.8500000000000001E-2</v>
      </c>
      <c r="R203" s="229">
        <v>0.14760000000000001</v>
      </c>
      <c r="S203" s="229">
        <v>-9.4700000000000006E-2</v>
      </c>
      <c r="T203" s="229">
        <v>-0.16930000000000001</v>
      </c>
      <c r="U203" s="229">
        <v>-0.2616</v>
      </c>
      <c r="V203" s="245"/>
      <c r="W203" s="245"/>
      <c r="X203" s="229"/>
      <c r="Y203" s="229">
        <v>0.16839999999999999</v>
      </c>
      <c r="Z203" s="246"/>
      <c r="AA203" s="245">
        <v>-0.21840000000000001</v>
      </c>
      <c r="AB203" s="229">
        <v>-0.17100000000000001</v>
      </c>
      <c r="AC203" s="229">
        <v>0.17979999999999999</v>
      </c>
      <c r="AD203" s="229">
        <v>0.10489999999999999</v>
      </c>
      <c r="AE203" s="229">
        <v>0.14080000000000001</v>
      </c>
      <c r="AF203" s="229">
        <v>-0.18640000000000001</v>
      </c>
      <c r="AG203" s="245">
        <v>0.14649999999999999</v>
      </c>
      <c r="AH203" s="245"/>
      <c r="AI203" s="229">
        <v>-0.249</v>
      </c>
      <c r="AJ203" s="229">
        <v>-0.3014</v>
      </c>
      <c r="AK203" s="245"/>
      <c r="AL203" s="229">
        <v>-0.12189999999999999</v>
      </c>
      <c r="AM203" s="229">
        <v>-0.59360000000000002</v>
      </c>
      <c r="AN203" s="245"/>
      <c r="AO203" s="229" t="s">
        <v>448</v>
      </c>
      <c r="AP203" s="229">
        <v>-2.5600000000000001E-2</v>
      </c>
      <c r="AQ203" s="229">
        <v>-6.1499999999999999E-2</v>
      </c>
      <c r="AR203" s="245">
        <v>-4.6399999999999997E-2</v>
      </c>
      <c r="AS203" s="229">
        <v>2.23E-2</v>
      </c>
      <c r="AT203" s="245">
        <v>-0.22819999999999999</v>
      </c>
      <c r="AU203" s="229">
        <v>-0.12509999999999999</v>
      </c>
      <c r="AV203" s="246">
        <v>-9.9900000000000003E-2</v>
      </c>
      <c r="AW203" s="229">
        <v>-0.10100000000000001</v>
      </c>
      <c r="AX203" s="245">
        <v>0.1704</v>
      </c>
      <c r="AY203" s="229">
        <v>-2.98E-2</v>
      </c>
      <c r="AZ203" s="229"/>
      <c r="BA203" s="229">
        <v>5.16E-2</v>
      </c>
      <c r="BB203" s="229">
        <v>6.4600000000000005E-2</v>
      </c>
      <c r="BC203" s="245"/>
      <c r="BD203" s="229"/>
      <c r="BE203" s="229">
        <v>-0.35659999999999997</v>
      </c>
      <c r="BF203" s="229">
        <v>0.124</v>
      </c>
      <c r="BG203" s="229">
        <v>1.6E-2</v>
      </c>
      <c r="BH203" s="229">
        <v>-1.9300000000000001E-2</v>
      </c>
      <c r="BI203" s="229">
        <v>-0.17979999999999999</v>
      </c>
      <c r="BJ203" s="229">
        <v>2.6800000000000001E-2</v>
      </c>
      <c r="BK203" s="245"/>
      <c r="BL203" s="245">
        <v>0.15570000000000001</v>
      </c>
      <c r="BM203" s="245"/>
      <c r="BN203" s="229">
        <v>-5.2200000000000003E-2</v>
      </c>
      <c r="BO203" s="229">
        <v>0.18340000000000001</v>
      </c>
      <c r="BP203" s="229">
        <v>-0.13830000000000001</v>
      </c>
      <c r="BQ203" s="229">
        <v>-1.3599999999999999E-2</v>
      </c>
      <c r="BR203" s="245">
        <v>-4.4900000000000002E-2</v>
      </c>
      <c r="BS203" s="229"/>
      <c r="BT203" s="229">
        <v>0.1072</v>
      </c>
      <c r="BU203" s="229">
        <v>0.47720000000000001</v>
      </c>
      <c r="BV203" s="229"/>
      <c r="BW203" s="229">
        <v>-0.46289999999999998</v>
      </c>
      <c r="BX203" s="245">
        <v>6.4000000000000001E-2</v>
      </c>
      <c r="BY203" s="229">
        <v>-0.16209999999999999</v>
      </c>
      <c r="BZ203" s="229">
        <v>0.17979999999999999</v>
      </c>
      <c r="CA203" s="245">
        <v>0.16</v>
      </c>
      <c r="CB203" s="229">
        <v>-1.9E-3</v>
      </c>
      <c r="CC203" s="245">
        <v>-3.0200000000000001E-2</v>
      </c>
      <c r="CD203" s="245"/>
    </row>
    <row r="204" spans="1:84" x14ac:dyDescent="0.2">
      <c r="C204">
        <v>2012</v>
      </c>
      <c r="E204" s="2" t="s">
        <v>389</v>
      </c>
      <c r="F204" t="s">
        <v>447</v>
      </c>
      <c r="G204" s="229"/>
      <c r="H204" s="247">
        <v>-4.6141749081958977E-2</v>
      </c>
      <c r="I204" s="229">
        <v>0.66394670999394068</v>
      </c>
      <c r="J204" s="229">
        <v>0.32873397647808039</v>
      </c>
      <c r="K204" s="229">
        <v>6.4003668875870834E-2</v>
      </c>
      <c r="L204" s="245"/>
      <c r="M204" s="245"/>
      <c r="N204" s="229">
        <v>-9.0346547979230613E-2</v>
      </c>
      <c r="O204" s="245"/>
      <c r="P204" s="229">
        <v>0.100106719080582</v>
      </c>
      <c r="Q204" s="229">
        <v>3.6820641884917765E-3</v>
      </c>
      <c r="R204" s="229">
        <v>0.24004366629471102</v>
      </c>
      <c r="S204" s="229">
        <v>-1.2128610716279353E-2</v>
      </c>
      <c r="T204" s="229">
        <v>-0.26429999999999998</v>
      </c>
      <c r="U204" s="229">
        <v>-0.25437692974406617</v>
      </c>
      <c r="V204" s="245"/>
      <c r="W204" s="245"/>
      <c r="X204" s="229"/>
      <c r="Y204" s="229">
        <v>0.23849999999999993</v>
      </c>
      <c r="Z204" s="248">
        <v>9.6994979380866833E-2</v>
      </c>
      <c r="AA204" s="245">
        <v>-0.15485203237478454</v>
      </c>
      <c r="AB204" s="229">
        <v>-0.12595349154904614</v>
      </c>
      <c r="AC204" s="229">
        <v>0.20200965844173066</v>
      </c>
      <c r="AD204" s="229">
        <v>0.11708934546810668</v>
      </c>
      <c r="AE204" s="229">
        <v>0.16729680260397353</v>
      </c>
      <c r="AF204" s="229">
        <v>-9.6099999999999963E-2</v>
      </c>
      <c r="AG204" s="245">
        <v>-2.0065632576976161E-2</v>
      </c>
      <c r="AH204" s="245"/>
      <c r="AI204" s="229">
        <v>-0.27497528302212204</v>
      </c>
      <c r="AJ204" s="229">
        <v>-0.28436910074675059</v>
      </c>
      <c r="AK204" s="245"/>
      <c r="AL204" s="229">
        <v>-8.2643469051762869E-3</v>
      </c>
      <c r="AM204" s="229">
        <v>-0.55792421499374389</v>
      </c>
      <c r="AN204" s="245"/>
      <c r="AO204" s="229" t="s">
        <v>448</v>
      </c>
      <c r="AP204" s="229">
        <v>7.7900000000000011E-2</v>
      </c>
      <c r="AQ204" s="229">
        <v>-2.4129134598139479E-2</v>
      </c>
      <c r="AR204" s="245">
        <v>-5.1863708702872283E-2</v>
      </c>
      <c r="AS204" s="229">
        <v>2.3865067915218793E-2</v>
      </c>
      <c r="AT204" s="245">
        <v>-0.20722505828747259</v>
      </c>
      <c r="AU204" s="229">
        <v>-0.18702632828389898</v>
      </c>
      <c r="AV204" s="247">
        <v>-6.3957735155168102E-2</v>
      </c>
      <c r="AW204" s="229">
        <v>-0.11113757073552832</v>
      </c>
      <c r="AX204" s="245">
        <v>0.19617139839129094</v>
      </c>
      <c r="AY204" s="229">
        <v>-0.37628154921217299</v>
      </c>
      <c r="AZ204" s="229"/>
      <c r="BA204" s="229">
        <v>0.1016</v>
      </c>
      <c r="BB204" s="229">
        <v>2.6940679959131034E-2</v>
      </c>
      <c r="BC204" s="245"/>
      <c r="BD204" s="229"/>
      <c r="BE204" s="229">
        <v>-0.25755948972569259</v>
      </c>
      <c r="BF204" s="229">
        <v>0.1055341861359263</v>
      </c>
      <c r="BG204" s="229">
        <v>7.8000000000000014E-3</v>
      </c>
      <c r="BH204" s="229">
        <v>-3.7013920128635178E-2</v>
      </c>
      <c r="BI204" s="229">
        <v>-0.14512126313921944</v>
      </c>
      <c r="BJ204" s="229">
        <v>-3.7190011786105912E-4</v>
      </c>
      <c r="BK204" s="245"/>
      <c r="BL204" s="245">
        <v>0.13217999011788112</v>
      </c>
      <c r="BM204" s="245"/>
      <c r="BN204" s="229">
        <v>0.13350089989423039</v>
      </c>
      <c r="BO204" s="229">
        <v>0.18309999999999993</v>
      </c>
      <c r="BP204" s="229">
        <v>-6.7299999999999999E-2</v>
      </c>
      <c r="BQ204" s="229">
        <v>7.1712352608928373E-2</v>
      </c>
      <c r="BR204" s="245">
        <v>6.8022254825541389E-2</v>
      </c>
      <c r="BS204" s="229">
        <v>-3.0522976598787301E-2</v>
      </c>
      <c r="BT204" s="229">
        <v>0.12226321323137455</v>
      </c>
      <c r="BU204" s="229">
        <v>0.45080657683467301</v>
      </c>
      <c r="BV204" s="229">
        <v>-2.9823805676915849E-3</v>
      </c>
      <c r="BW204" s="229">
        <v>-0.37773190771193155</v>
      </c>
      <c r="BX204" s="245">
        <v>4.3347838444210737E-2</v>
      </c>
      <c r="BY204" s="229">
        <v>-0.10356755798998987</v>
      </c>
      <c r="BZ204" s="229">
        <v>0.1278222812282582</v>
      </c>
      <c r="CA204" s="245">
        <v>0.34812636577678169</v>
      </c>
      <c r="CB204" s="229">
        <v>-1.3864656444023004E-2</v>
      </c>
      <c r="CC204" s="245">
        <v>-6.9800000000000001E-2</v>
      </c>
      <c r="CD204" s="245"/>
    </row>
    <row r="205" spans="1:84" x14ac:dyDescent="0.2">
      <c r="C205">
        <v>2013</v>
      </c>
      <c r="E205" s="2" t="s">
        <v>389</v>
      </c>
      <c r="F205" t="s">
        <v>447</v>
      </c>
      <c r="G205" s="229"/>
      <c r="H205" s="247">
        <v>-3.3509233759413636E-2</v>
      </c>
      <c r="I205" s="249">
        <v>0.71217778629676232</v>
      </c>
      <c r="J205" s="249">
        <v>0.11627633113620446</v>
      </c>
      <c r="K205" s="249">
        <v>5.91995903194317E-2</v>
      </c>
      <c r="L205" s="250"/>
      <c r="M205" s="250"/>
      <c r="N205" s="249">
        <v>-7.5153430914081901E-2</v>
      </c>
      <c r="O205" s="245"/>
      <c r="P205" s="249">
        <v>0.13834444125809764</v>
      </c>
      <c r="Q205" s="249">
        <v>4.1932506235579517E-3</v>
      </c>
      <c r="R205" s="249">
        <v>0.2047218593811484</v>
      </c>
      <c r="S205" s="249">
        <v>-0.12258665992553767</v>
      </c>
      <c r="T205" s="249">
        <v>-0.18854540751567986</v>
      </c>
      <c r="U205" s="249">
        <v>-0.33218580529987024</v>
      </c>
      <c r="V205" s="250">
        <v>1.3565659342295365E-2</v>
      </c>
      <c r="W205" s="250"/>
      <c r="X205" s="247">
        <v>-9.1853553469793223E-2</v>
      </c>
      <c r="Y205" s="249">
        <v>0.10259991611228694</v>
      </c>
      <c r="Z205" s="248">
        <v>0.14313985041555877</v>
      </c>
      <c r="AA205" s="250">
        <v>-0.19264751289619567</v>
      </c>
      <c r="AB205" s="249">
        <v>-0.17235361196081644</v>
      </c>
      <c r="AC205" s="249">
        <v>0.19642570050061647</v>
      </c>
      <c r="AD205" s="249">
        <v>6.3670820955084834E-2</v>
      </c>
      <c r="AE205" s="249">
        <v>4.8231189451864401E-2</v>
      </c>
      <c r="AF205" s="249">
        <v>-0.1685086122044622</v>
      </c>
      <c r="AG205" s="250">
        <v>7.7246841493868084E-3</v>
      </c>
      <c r="AH205" s="250"/>
      <c r="AI205" s="249">
        <v>-0.35687083724217328</v>
      </c>
      <c r="AJ205" s="249">
        <v>-0.33071707552081286</v>
      </c>
      <c r="AK205" s="250"/>
      <c r="AL205" s="249">
        <v>-9.6059727966355639E-3</v>
      </c>
      <c r="AM205" s="249">
        <v>-0.51086739673894455</v>
      </c>
      <c r="AN205" s="250"/>
      <c r="AO205" s="248">
        <v>0.26522279435631629</v>
      </c>
      <c r="AP205" s="249">
        <v>8.4663336700462166E-2</v>
      </c>
      <c r="AQ205" s="249">
        <v>-2.7872382785416944E-2</v>
      </c>
      <c r="AR205" s="250">
        <v>-0.11236766271181776</v>
      </c>
      <c r="AS205" s="249">
        <v>3.6597314239210664E-2</v>
      </c>
      <c r="AT205" s="250">
        <v>-0.19320590356944303</v>
      </c>
      <c r="AU205" s="249">
        <v>-7.3946677771740937E-2</v>
      </c>
      <c r="AV205" s="249">
        <v>-9.1891852173685718E-3</v>
      </c>
      <c r="AW205" s="249">
        <v>-0.1102462794960916</v>
      </c>
      <c r="AX205" s="250">
        <v>0.18587837261765586</v>
      </c>
      <c r="AY205" s="249">
        <v>-4.4934620815778863E-2</v>
      </c>
      <c r="AZ205" s="247">
        <v>-0.12989199429469983</v>
      </c>
      <c r="BA205" s="249">
        <v>1.1496876646335067E-2</v>
      </c>
      <c r="BB205" s="249">
        <v>-6.664948424485246E-3</v>
      </c>
      <c r="BC205" s="245"/>
      <c r="BD205" s="249"/>
      <c r="BE205" s="249">
        <v>-0.21506144457218859</v>
      </c>
      <c r="BF205" s="249">
        <v>0.13802279973796636</v>
      </c>
      <c r="BG205" s="249">
        <v>1.2751046899824037E-3</v>
      </c>
      <c r="BH205" s="249">
        <v>-4.7318593032502479E-2</v>
      </c>
      <c r="BI205" s="249">
        <v>-0.17380787023651523</v>
      </c>
      <c r="BJ205" s="249">
        <v>4.3491305523781242E-2</v>
      </c>
      <c r="BK205" s="245"/>
      <c r="BL205" s="250">
        <v>0.14501514838844556</v>
      </c>
      <c r="BM205" s="250"/>
      <c r="BN205" s="249">
        <v>0.22663402342485406</v>
      </c>
      <c r="BO205" s="249">
        <v>0.15734681372695519</v>
      </c>
      <c r="BP205" s="249">
        <v>-7.2473039783308282E-2</v>
      </c>
      <c r="BQ205" s="249">
        <v>2.9425641274287182E-2</v>
      </c>
      <c r="BR205" s="250">
        <v>-3.1367271575360079E-3</v>
      </c>
      <c r="BS205" s="229">
        <v>6.2326481281848603E-2</v>
      </c>
      <c r="BT205" s="249">
        <v>0.19466940600604382</v>
      </c>
      <c r="BU205" s="249">
        <v>0.48368308193273107</v>
      </c>
      <c r="BV205" s="229">
        <v>-4.8728513756692224E-2</v>
      </c>
      <c r="BW205" s="249">
        <v>-0.41563181287153517</v>
      </c>
      <c r="BX205" s="250">
        <v>0.10552913668464609</v>
      </c>
      <c r="BY205" s="249">
        <v>-0.15191177859265412</v>
      </c>
      <c r="BZ205" s="249">
        <v>0.17679842259943332</v>
      </c>
      <c r="CA205" s="250">
        <v>0.41387852401458142</v>
      </c>
      <c r="CB205" s="249">
        <v>2.2333718528653238E-2</v>
      </c>
      <c r="CC205" s="250">
        <v>-5.7465427461442932E-2</v>
      </c>
      <c r="CD205" s="250"/>
    </row>
    <row r="206" spans="1:84" x14ac:dyDescent="0.2">
      <c r="C206">
        <v>2014</v>
      </c>
      <c r="E206" s="2" t="s">
        <v>389</v>
      </c>
      <c r="F206" t="s">
        <v>447</v>
      </c>
      <c r="G206" s="229"/>
      <c r="H206" s="247">
        <v>-3.0145833627620754E-2</v>
      </c>
      <c r="I206" s="229">
        <v>0.68075601094256688</v>
      </c>
      <c r="J206" s="229">
        <v>-4.8927369984687823E-2</v>
      </c>
      <c r="K206" s="229">
        <v>3.2778640113520718E-3</v>
      </c>
      <c r="L206" s="245"/>
      <c r="M206" s="245"/>
      <c r="N206" s="229">
        <v>-9.35981500019957E-2</v>
      </c>
      <c r="O206" s="245"/>
      <c r="P206" s="229">
        <v>0.12893499187405419</v>
      </c>
      <c r="Q206" s="229">
        <v>-3.099898455895302E-2</v>
      </c>
      <c r="R206" s="229">
        <v>0.27695941196450136</v>
      </c>
      <c r="S206" s="229">
        <v>-0.14237711777141834</v>
      </c>
      <c r="T206" s="229">
        <v>-0.29662582073832661</v>
      </c>
      <c r="U206" s="229">
        <v>-0.44937636517639429</v>
      </c>
      <c r="V206" s="250">
        <v>-2.2355562835493482E-2</v>
      </c>
      <c r="W206" s="245"/>
      <c r="X206" s="247">
        <v>-0.13832646780799715</v>
      </c>
      <c r="Y206" s="229">
        <v>0.10864621228231178</v>
      </c>
      <c r="Z206" s="248">
        <v>0.11801556274343067</v>
      </c>
      <c r="AA206" s="245">
        <v>-0.25421944419791404</v>
      </c>
      <c r="AB206" s="229">
        <v>-0.1267504362694819</v>
      </c>
      <c r="AC206" s="229">
        <v>0.16629744520770681</v>
      </c>
      <c r="AD206" s="229">
        <v>5.597821703116275E-2</v>
      </c>
      <c r="AE206" s="229">
        <v>0.14926324756724754</v>
      </c>
      <c r="AF206" s="229">
        <v>-0.17266276337744782</v>
      </c>
      <c r="AG206" s="245">
        <v>-4.8366529991953448E-2</v>
      </c>
      <c r="AH206" s="245"/>
      <c r="AI206" s="229">
        <v>-0.31273246298588175</v>
      </c>
      <c r="AJ206" s="229">
        <v>-0.22373757375851475</v>
      </c>
      <c r="AK206" s="245"/>
      <c r="AL206" s="229">
        <v>-0.15289511030680633</v>
      </c>
      <c r="AM206" s="229">
        <v>-0.64315045699794049</v>
      </c>
      <c r="AN206" s="245"/>
      <c r="AO206" s="247">
        <v>0.28927508418040176</v>
      </c>
      <c r="AP206" s="229">
        <v>0.12675749033615535</v>
      </c>
      <c r="AQ206" s="229">
        <v>-2.791681335186753E-2</v>
      </c>
      <c r="AR206" s="245">
        <v>-0.11001490230258849</v>
      </c>
      <c r="AS206" s="229">
        <v>-3.5991996283478427E-2</v>
      </c>
      <c r="AT206" s="245">
        <v>-0.1902708496736496</v>
      </c>
      <c r="AU206" s="229">
        <v>-0.16046102990175795</v>
      </c>
      <c r="AV206" s="229">
        <v>-1.883069186139092E-2</v>
      </c>
      <c r="AW206" s="229">
        <v>-0.12819522900670355</v>
      </c>
      <c r="AX206" s="245">
        <v>0.15153933853872822</v>
      </c>
      <c r="AY206" s="229">
        <v>-3.9574769132324723E-2</v>
      </c>
      <c r="AZ206" s="247">
        <v>-0.12835653609601747</v>
      </c>
      <c r="BA206" s="229">
        <v>7.7446488292469431E-2</v>
      </c>
      <c r="BB206" s="229">
        <v>-2.8495762755498758E-2</v>
      </c>
      <c r="BC206" s="245"/>
      <c r="BD206" s="229"/>
      <c r="BE206" s="229">
        <v>-0.32596548112503049</v>
      </c>
      <c r="BF206" s="229">
        <v>8.6817982554056677E-2</v>
      </c>
      <c r="BG206" s="229">
        <v>-3.9781080338335294E-2</v>
      </c>
      <c r="BH206" s="229">
        <v>-5.2761117042819328E-2</v>
      </c>
      <c r="BI206" s="229">
        <v>-0.1809493985500851</v>
      </c>
      <c r="BJ206" s="229">
        <v>-6.9063703138385474E-2</v>
      </c>
      <c r="BK206" s="245"/>
      <c r="BL206" s="245">
        <v>0.14480898455601585</v>
      </c>
      <c r="BM206" s="245"/>
      <c r="BN206" s="229">
        <v>0.1456433608223453</v>
      </c>
      <c r="BO206" s="229">
        <v>0.10394293414488494</v>
      </c>
      <c r="BP206" s="229">
        <v>-8.0777541986579257E-2</v>
      </c>
      <c r="BQ206" s="229">
        <v>6.2073160352605815E-2</v>
      </c>
      <c r="BR206" s="245">
        <v>-6.3030623722735976E-2</v>
      </c>
      <c r="BS206" s="229">
        <v>5.5443285923967099E-2</v>
      </c>
      <c r="BT206" s="229">
        <v>4.4358407061192991E-2</v>
      </c>
      <c r="BU206" s="229">
        <v>0.49891854225197385</v>
      </c>
      <c r="BV206" s="229">
        <v>-4.0634761311634258E-2</v>
      </c>
      <c r="BW206" s="229">
        <v>-0.41575714810160036</v>
      </c>
      <c r="BX206" s="245">
        <v>0.11034523300870686</v>
      </c>
      <c r="BY206" s="229">
        <v>-0.17273872088680589</v>
      </c>
      <c r="BZ206" s="229">
        <v>0.14224833148430724</v>
      </c>
      <c r="CA206" s="245">
        <v>0.32790483033239037</v>
      </c>
      <c r="CB206" s="229">
        <v>-4.1518854224978433E-2</v>
      </c>
      <c r="CC206" s="245">
        <v>-6.7790851752569228E-2</v>
      </c>
      <c r="CD206" s="245"/>
    </row>
    <row r="207" spans="1:84" x14ac:dyDescent="0.2">
      <c r="C207">
        <v>2015</v>
      </c>
      <c r="E207" s="2" t="s">
        <v>389</v>
      </c>
      <c r="F207" t="s">
        <v>447</v>
      </c>
      <c r="G207" s="229"/>
      <c r="H207" s="247">
        <v>-1.0056382449455044E-4</v>
      </c>
      <c r="I207" s="229">
        <v>0.70603191069711846</v>
      </c>
      <c r="J207" s="229">
        <v>9.7302851273268903E-2</v>
      </c>
      <c r="K207" s="229">
        <v>7.9116818658470298E-3</v>
      </c>
      <c r="L207" s="245"/>
      <c r="M207" s="245"/>
      <c r="N207" s="229">
        <v>-0.10273580479940848</v>
      </c>
      <c r="O207" s="245"/>
      <c r="P207" s="229">
        <v>0.12954887332885678</v>
      </c>
      <c r="Q207" s="229">
        <v>-1.178839990354383E-2</v>
      </c>
      <c r="R207" s="229">
        <v>0.23878141255250601</v>
      </c>
      <c r="S207" s="229">
        <v>-0.14187073129993855</v>
      </c>
      <c r="T207" s="229">
        <v>-0.33248359794952609</v>
      </c>
      <c r="U207" s="229">
        <v>-0.34709538811768975</v>
      </c>
      <c r="V207" s="245">
        <v>-5.3031106206849817E-2</v>
      </c>
      <c r="W207" s="245"/>
      <c r="X207" s="247">
        <v>-0.15399359967918966</v>
      </c>
      <c r="Y207" s="229">
        <v>9.9081698234558827E-2</v>
      </c>
      <c r="Z207" s="248">
        <v>0.11904051015355128</v>
      </c>
      <c r="AA207" s="245">
        <v>-0.20361196118985733</v>
      </c>
      <c r="AB207" s="229">
        <v>-0.13480116485236857</v>
      </c>
      <c r="AC207" s="229">
        <v>0.13983043346236282</v>
      </c>
      <c r="AD207" s="229">
        <v>5.1052990879939683E-2</v>
      </c>
      <c r="AE207" s="229">
        <v>8.012318813172821E-2</v>
      </c>
      <c r="AF207" s="229">
        <v>-0.16981590559649995</v>
      </c>
      <c r="AG207" s="245">
        <v>-3.7508067196586295E-2</v>
      </c>
      <c r="AH207" s="245"/>
      <c r="AI207" s="229">
        <v>-0.28160334207753757</v>
      </c>
      <c r="AJ207" s="229">
        <v>-7.4283903775821045E-2</v>
      </c>
      <c r="AK207" s="245"/>
      <c r="AL207" s="229">
        <v>-6.1766129420147635E-2</v>
      </c>
      <c r="AM207" s="229">
        <v>-0.68104304591369058</v>
      </c>
      <c r="AN207" s="245"/>
      <c r="AO207" s="247">
        <v>0.19679747657353114</v>
      </c>
      <c r="AP207" s="229">
        <v>0.15249207969423123</v>
      </c>
      <c r="AQ207" s="229">
        <v>8.5332278337988773E-2</v>
      </c>
      <c r="AR207" s="245">
        <v>-3.8703118930454125E-2</v>
      </c>
      <c r="AS207" s="229">
        <v>-3.1235094258237218E-2</v>
      </c>
      <c r="AT207" s="245">
        <v>-0.22347261724008805</v>
      </c>
      <c r="AU207" s="229">
        <v>-0.22059548171389978</v>
      </c>
      <c r="AV207" s="229">
        <v>-7.5826148872448346E-2</v>
      </c>
      <c r="AW207" s="229">
        <v>-9.9379610138709898E-2</v>
      </c>
      <c r="AX207" s="245">
        <v>0.13847971310394705</v>
      </c>
      <c r="AY207" s="229">
        <v>2.6932793990189417E-2</v>
      </c>
      <c r="AZ207" s="247">
        <v>-0.13736915513371983</v>
      </c>
      <c r="BA207" s="229">
        <v>4.544285653579741E-2</v>
      </c>
      <c r="BB207" s="229">
        <v>-6.5883889446759644E-2</v>
      </c>
      <c r="BC207" s="245"/>
      <c r="BD207" s="229"/>
      <c r="BE207" s="229">
        <v>-0.42248785768120484</v>
      </c>
      <c r="BF207" s="229">
        <v>6.8902247247756065E-2</v>
      </c>
      <c r="BG207" s="229">
        <v>-7.6480481158966551E-2</v>
      </c>
      <c r="BH207" s="229">
        <v>-7.9807448010616705E-2</v>
      </c>
      <c r="BI207" s="229">
        <v>-0.14945401007620784</v>
      </c>
      <c r="BJ207" s="229">
        <v>-9.3384746134531446E-2</v>
      </c>
      <c r="BK207" s="245"/>
      <c r="BL207" s="245">
        <v>0.11039920036442048</v>
      </c>
      <c r="BM207" s="245"/>
      <c r="BN207" s="229">
        <v>0.16164588870826915</v>
      </c>
      <c r="BO207" s="229">
        <v>0.10577263093813177</v>
      </c>
      <c r="BP207" s="229">
        <v>-4.7918446426578928E-2</v>
      </c>
      <c r="BQ207" s="229">
        <v>-4.264729379385946E-2</v>
      </c>
      <c r="BR207" s="245">
        <v>-0.10279460260258678</v>
      </c>
      <c r="BS207" s="229">
        <v>7.3466795446362115E-2</v>
      </c>
      <c r="BT207" s="229">
        <v>-4.7652832167869672E-3</v>
      </c>
      <c r="BU207" s="229">
        <v>0.51474627393933603</v>
      </c>
      <c r="BV207" s="229">
        <v>-2.6627090699984181E-2</v>
      </c>
      <c r="BW207" s="229">
        <v>-0.45550285863118628</v>
      </c>
      <c r="BX207" s="245">
        <v>8.1979682414906066E-2</v>
      </c>
      <c r="BY207" s="229">
        <v>-0.1865758992943703</v>
      </c>
      <c r="BZ207" s="229">
        <v>0.1183000698598986</v>
      </c>
      <c r="CA207" s="245">
        <v>0.33475924181663491</v>
      </c>
      <c r="CB207" s="229">
        <v>-5.9947503055636536E-2</v>
      </c>
      <c r="CC207" s="245">
        <v>-2.6103213552321727E-2</v>
      </c>
      <c r="CD207" s="245"/>
      <c r="CE207" s="229"/>
    </row>
    <row r="208" spans="1:84" x14ac:dyDescent="0.2">
      <c r="C208">
        <v>2016</v>
      </c>
      <c r="E208" s="2" t="s">
        <v>378</v>
      </c>
      <c r="F208" t="s">
        <v>447</v>
      </c>
      <c r="G208" s="229"/>
      <c r="H208" s="247">
        <v>-8.0257910309693831E-4</v>
      </c>
      <c r="I208" s="229">
        <v>0.69753664058569687</v>
      </c>
      <c r="J208" s="229">
        <v>0.1185744297966774</v>
      </c>
      <c r="K208" s="229">
        <v>2.0582024902304496E-2</v>
      </c>
      <c r="L208" s="245"/>
      <c r="M208" s="245"/>
      <c r="N208" s="229">
        <v>-0.11131026593277424</v>
      </c>
      <c r="O208" s="245"/>
      <c r="P208" s="229">
        <v>0.135325906277316</v>
      </c>
      <c r="Q208" s="229">
        <v>4.2686784785720385E-3</v>
      </c>
      <c r="R208" s="229">
        <v>0.21017910101009249</v>
      </c>
      <c r="S208" s="229">
        <v>-0.1317651130903405</v>
      </c>
      <c r="T208" s="229">
        <v>-0.38188091724152129</v>
      </c>
      <c r="U208" s="229">
        <v>-0.39445143950061579</v>
      </c>
      <c r="V208" s="245">
        <v>-9.8981010167422667E-2</v>
      </c>
      <c r="W208" s="245"/>
      <c r="X208" s="247">
        <v>-0.13494336070784527</v>
      </c>
      <c r="Y208" s="229">
        <v>9.6056461718184813E-2</v>
      </c>
      <c r="Z208" s="248">
        <v>0.11931069835857941</v>
      </c>
      <c r="AA208" s="245">
        <v>-0.20854398605540175</v>
      </c>
      <c r="AB208" s="229">
        <v>-0.14315834076282447</v>
      </c>
      <c r="AC208" s="229">
        <v>0.13430049909877317</v>
      </c>
      <c r="AD208" s="229">
        <v>6.8351028518996521E-2</v>
      </c>
      <c r="AE208" s="229">
        <v>9.6186157822484408E-2</v>
      </c>
      <c r="AF208" s="229">
        <v>-0.12955609529149836</v>
      </c>
      <c r="AG208" s="245">
        <v>-5.1016220642006262E-2</v>
      </c>
      <c r="AH208" s="245"/>
      <c r="AI208" s="229">
        <v>-0.27549199300053506</v>
      </c>
      <c r="AJ208" s="229">
        <v>-0.21270883613216501</v>
      </c>
      <c r="AK208" s="245"/>
      <c r="AL208" s="229">
        <v>-0.19571721019911756</v>
      </c>
      <c r="AM208" s="229">
        <v>-0.66367582201788655</v>
      </c>
      <c r="AN208" s="245"/>
      <c r="AO208" s="247">
        <v>0.167241937011498</v>
      </c>
      <c r="AP208" s="229">
        <v>0.15701098319323137</v>
      </c>
      <c r="AQ208" s="229">
        <v>9.0521491614362168E-2</v>
      </c>
      <c r="AR208" s="245">
        <v>-0.12471065641265065</v>
      </c>
      <c r="AS208" s="229">
        <v>-2.8906023782322442E-2</v>
      </c>
      <c r="AT208" s="245">
        <v>-0.20354044009622529</v>
      </c>
      <c r="AU208" s="229">
        <v>-0.1880645293297267</v>
      </c>
      <c r="AV208" s="229">
        <v>-0.11645010935552043</v>
      </c>
      <c r="AW208" s="229">
        <v>-8.0204653560004641E-2</v>
      </c>
      <c r="AX208" s="245">
        <v>0.11801121008352268</v>
      </c>
      <c r="AY208" s="229">
        <v>-5.9523642853244862E-3</v>
      </c>
      <c r="AZ208" s="247">
        <v>-0.11915371684144341</v>
      </c>
      <c r="BA208" s="229">
        <v>3.4886150338008036E-2</v>
      </c>
      <c r="BB208" s="229">
        <v>-6.4084655441337193E-2</v>
      </c>
      <c r="BC208" s="245"/>
      <c r="BD208" s="229"/>
      <c r="BE208" s="229">
        <v>-0.38539494116598599</v>
      </c>
      <c r="BF208" s="229">
        <v>4.4954594754340917E-2</v>
      </c>
      <c r="BG208" s="229">
        <v>-0.10230562681159319</v>
      </c>
      <c r="BH208" s="229">
        <v>-2.5041568319419859E-2</v>
      </c>
      <c r="BI208" s="229">
        <v>-0.15442994850460851</v>
      </c>
      <c r="BJ208" s="229">
        <v>-9.781187694611447E-2</v>
      </c>
      <c r="BK208" s="245"/>
      <c r="BL208" s="245">
        <v>0.12603300772274295</v>
      </c>
      <c r="BM208" s="245"/>
      <c r="BN208" s="229">
        <v>0.14018840917828337</v>
      </c>
      <c r="BO208" s="229">
        <v>0.10565803820530219</v>
      </c>
      <c r="BP208" s="229">
        <v>-8.0797555879495192E-2</v>
      </c>
      <c r="BQ208" s="229">
        <v>-3.4155539993055276E-2</v>
      </c>
      <c r="BR208" s="245">
        <v>-7.6951059193004906E-2</v>
      </c>
      <c r="BS208" s="229">
        <v>9.7539776925489208E-2</v>
      </c>
      <c r="BT208" s="229">
        <v>1.5897035873183286E-2</v>
      </c>
      <c r="BU208" s="229">
        <v>0.52337019654760064</v>
      </c>
      <c r="BV208" s="229">
        <v>-1.6934299077499139E-2</v>
      </c>
      <c r="BW208" s="229">
        <v>-0.4494394170458989</v>
      </c>
      <c r="BX208" s="245">
        <v>9.8501770584952839E-2</v>
      </c>
      <c r="BY208" s="229">
        <v>-0.17370220580672927</v>
      </c>
      <c r="BZ208" s="229">
        <v>0.16157123794359185</v>
      </c>
      <c r="CA208" s="245">
        <v>0.3488934290832868</v>
      </c>
      <c r="CB208" s="229">
        <v>-2.6780322903377264E-2</v>
      </c>
      <c r="CC208" s="245">
        <v>-1.9405557213708326E-2</v>
      </c>
      <c r="CD208" s="245"/>
    </row>
    <row r="209" spans="2:84" x14ac:dyDescent="0.2">
      <c r="C209">
        <v>2017</v>
      </c>
      <c r="F209" t="s">
        <v>447</v>
      </c>
      <c r="G209" s="229"/>
      <c r="H209" s="247">
        <v>4.1244768532978482E-2</v>
      </c>
      <c r="I209" s="229">
        <v>0.68933259749771869</v>
      </c>
      <c r="J209" s="229">
        <v>0.1259040951320283</v>
      </c>
      <c r="K209" s="229">
        <v>4.0005293791986606E-2</v>
      </c>
      <c r="L209" s="245"/>
      <c r="M209" s="245"/>
      <c r="N209" s="229">
        <v>-0.11911862981757558</v>
      </c>
      <c r="O209" s="245"/>
      <c r="P209" s="229">
        <v>0.11167797899859878</v>
      </c>
      <c r="Q209" s="229">
        <v>1.0289293438666823E-2</v>
      </c>
      <c r="R209" s="229">
        <v>0.17017583857315138</v>
      </c>
      <c r="S209" s="229">
        <v>-0.18400886803332583</v>
      </c>
      <c r="T209" s="229">
        <v>-0.41062960410939753</v>
      </c>
      <c r="U209" s="229">
        <v>-0.44472131879639099</v>
      </c>
      <c r="V209" s="245">
        <v>-0.11115123769332692</v>
      </c>
      <c r="W209" s="245"/>
      <c r="X209" s="247">
        <v>-0.16809739828459141</v>
      </c>
      <c r="Y209" s="229">
        <v>5.3009560568334758E-2</v>
      </c>
      <c r="Z209" s="248">
        <v>0.11226660693216889</v>
      </c>
      <c r="AA209" s="245">
        <v>-0.23080743238259485</v>
      </c>
      <c r="AB209" s="229">
        <v>-0.1412729855282201</v>
      </c>
      <c r="AC209" s="229">
        <v>8.8072947085392747E-2</v>
      </c>
      <c r="AD209" s="229">
        <v>2.4312200014364814E-2</v>
      </c>
      <c r="AE209" s="229">
        <v>7.1088368407897409E-2</v>
      </c>
      <c r="AF209" s="229">
        <v>-0.2494463748605496</v>
      </c>
      <c r="AG209" s="245">
        <v>-3.5323407065295964E-2</v>
      </c>
      <c r="AH209" s="245"/>
      <c r="AI209" s="229">
        <v>-0.28379343140248919</v>
      </c>
      <c r="AJ209" s="229">
        <v>-0.20133203636505317</v>
      </c>
      <c r="AK209" s="245"/>
      <c r="AL209" s="229">
        <v>-0.23046700501020001</v>
      </c>
      <c r="AM209" s="229">
        <v>-0.56301113228127964</v>
      </c>
      <c r="AN209" s="245"/>
      <c r="AO209" s="247">
        <v>0.18047583926173139</v>
      </c>
      <c r="AP209" s="229">
        <v>0.16517118532726821</v>
      </c>
      <c r="AQ209" s="229">
        <v>4.6849462680324805E-2</v>
      </c>
      <c r="AR209" s="245">
        <v>-9.2030290387265207E-2</v>
      </c>
      <c r="AS209" s="229">
        <v>-1.3597057165973493E-2</v>
      </c>
      <c r="AT209" s="245">
        <v>-0.19886788067098882</v>
      </c>
      <c r="AU209" s="229">
        <v>-0.23517395268724575</v>
      </c>
      <c r="AV209" s="229">
        <v>-0.16138079865080168</v>
      </c>
      <c r="AW209" s="229">
        <v>-7.092120646301206E-2</v>
      </c>
      <c r="AX209" s="245">
        <v>0.11363781750916124</v>
      </c>
      <c r="AY209" s="229">
        <v>-0.14351244814584868</v>
      </c>
      <c r="AZ209" s="247">
        <v>-8.5627189165743509E-2</v>
      </c>
      <c r="BA209" s="229">
        <v>4.8630427941724147E-2</v>
      </c>
      <c r="BB209" s="229">
        <v>-9.1667349480746396E-2</v>
      </c>
      <c r="BC209" s="245"/>
      <c r="BD209" s="229"/>
      <c r="BE209" s="229">
        <v>-0.35990777494756127</v>
      </c>
      <c r="BF209" s="229">
        <v>2.5742769970603607E-2</v>
      </c>
      <c r="BG209" s="229">
        <v>-0.1427372608489357</v>
      </c>
      <c r="BH209" s="229">
        <v>-3.8394035908504931E-2</v>
      </c>
      <c r="BI209" s="229">
        <v>-0.16264805507018759</v>
      </c>
      <c r="BJ209" s="229">
        <v>-0.10367969672271901</v>
      </c>
      <c r="BK209" s="245"/>
      <c r="BL209" s="245">
        <v>8.2460970620447563E-2</v>
      </c>
      <c r="BM209" s="245"/>
      <c r="BN209" s="229">
        <v>0.11244761129122202</v>
      </c>
      <c r="BO209" s="229">
        <v>7.6920313206913921E-2</v>
      </c>
      <c r="BP209" s="229">
        <v>-4.1485979966266094E-2</v>
      </c>
      <c r="BQ209" s="229">
        <v>-7.9287415644441098E-2</v>
      </c>
      <c r="BR209" s="245">
        <v>-0.14830049709061152</v>
      </c>
      <c r="BS209" s="229">
        <v>9.1388978312723676E-2</v>
      </c>
      <c r="BT209" s="229">
        <v>-1.1501696373013277E-2</v>
      </c>
      <c r="BU209" s="229">
        <v>0.52944574365265096</v>
      </c>
      <c r="BV209" s="229">
        <v>-2.8089669089971049E-2</v>
      </c>
      <c r="BW209" s="229">
        <v>-0.45657017682524337</v>
      </c>
      <c r="BX209" s="245">
        <v>9.5339226117957004E-2</v>
      </c>
      <c r="BY209" s="229">
        <v>-0.19594661765466731</v>
      </c>
      <c r="BZ209" s="229">
        <v>0.1274813872531238</v>
      </c>
      <c r="CA209" s="245">
        <v>0.26802324138088135</v>
      </c>
      <c r="CB209" s="229">
        <v>-1.5373478811613703E-2</v>
      </c>
      <c r="CC209" s="245">
        <v>-2.1033004704942824E-2</v>
      </c>
      <c r="CD209" s="245"/>
    </row>
    <row r="210" spans="2:84" x14ac:dyDescent="0.2">
      <c r="C210">
        <v>2018</v>
      </c>
      <c r="F210" t="s">
        <v>447</v>
      </c>
      <c r="G210" s="229"/>
      <c r="H210" s="247">
        <v>-7.6089498973753271E-3</v>
      </c>
      <c r="I210" s="229">
        <v>0.66057312850554384</v>
      </c>
      <c r="J210" s="229">
        <v>9.559354195673378E-2</v>
      </c>
      <c r="K210" s="229">
        <v>3.6834302788116932E-2</v>
      </c>
      <c r="L210" s="245"/>
      <c r="M210" s="245"/>
      <c r="N210" s="229">
        <v>-0.13883101678348378</v>
      </c>
      <c r="O210" s="245"/>
      <c r="P210" s="229">
        <v>0.17053579029887306</v>
      </c>
      <c r="Q210" s="229">
        <v>-2.8001377187363758E-3</v>
      </c>
      <c r="R210" s="229">
        <v>0.24155175538842397</v>
      </c>
      <c r="S210" s="229">
        <v>-0.19307436062658731</v>
      </c>
      <c r="T210" s="229">
        <v>-0.4483860383060369</v>
      </c>
      <c r="U210" s="229">
        <v>-0.47766441528662357</v>
      </c>
      <c r="V210" s="245">
        <v>-0.13118334367303955</v>
      </c>
      <c r="W210" s="245"/>
      <c r="X210" s="229">
        <v>-0.16023770628346737</v>
      </c>
      <c r="Y210" s="229">
        <v>-2.6893244417793071E-2</v>
      </c>
      <c r="Z210" s="248">
        <v>6.6180595326147104E-2</v>
      </c>
      <c r="AA210" s="245">
        <v>-0.24775687024487569</v>
      </c>
      <c r="AB210" s="229">
        <v>-0.12320467107657999</v>
      </c>
      <c r="AC210" s="229">
        <v>0.10847145353854716</v>
      </c>
      <c r="AD210" s="229">
        <v>-7.8708771569075374E-3</v>
      </c>
      <c r="AE210" s="229">
        <v>7.6140422612958253E-2</v>
      </c>
      <c r="AF210" s="229">
        <v>-0.27647306171757707</v>
      </c>
      <c r="AG210" s="245"/>
      <c r="AH210" s="245"/>
      <c r="AI210" s="229">
        <v>-0.29151340026801986</v>
      </c>
      <c r="AJ210" s="229">
        <v>-0.21299880948856922</v>
      </c>
      <c r="AK210" s="245"/>
      <c r="AL210" s="229">
        <v>-0.15435074148231448</v>
      </c>
      <c r="AM210" s="229">
        <v>-0.57659660670458412</v>
      </c>
      <c r="AN210" s="245"/>
      <c r="AO210" s="247">
        <v>0.1699813864399787</v>
      </c>
      <c r="AP210" s="229">
        <v>0.18231453200353245</v>
      </c>
      <c r="AQ210" s="229">
        <v>-2.2330564442644099E-2</v>
      </c>
      <c r="AR210" s="245">
        <v>-9.8668585944893958E-2</v>
      </c>
      <c r="AS210" s="229">
        <v>1.255278982614313E-2</v>
      </c>
      <c r="AT210" s="245">
        <v>-0.1923847197764629</v>
      </c>
      <c r="AU210" s="229">
        <v>-0.20985794951884912</v>
      </c>
      <c r="AV210" s="229">
        <v>-9.2470479709290454E-2</v>
      </c>
      <c r="AW210" s="229">
        <v>-5.8883753821959539E-2</v>
      </c>
      <c r="AX210" s="245"/>
      <c r="AY210" s="229">
        <v>-0.17353299422013507</v>
      </c>
      <c r="AZ210" s="229">
        <v>-0.10018715109223296</v>
      </c>
      <c r="BA210" s="229">
        <v>1.2722268251887889E-2</v>
      </c>
      <c r="BB210" s="229">
        <v>-5.1762674360192364E-2</v>
      </c>
      <c r="BC210" s="245"/>
      <c r="BD210" s="229"/>
      <c r="BE210" s="229">
        <v>-0.37347368955381871</v>
      </c>
      <c r="BF210" s="229">
        <v>1.0010852944333569E-2</v>
      </c>
      <c r="BG210" s="229">
        <v>-0.20003458519954234</v>
      </c>
      <c r="BH210" s="229">
        <v>-5.6650616611175993E-2</v>
      </c>
      <c r="BI210" s="229">
        <v>-0.14448629176665168</v>
      </c>
      <c r="BJ210" s="229">
        <v>-0.21911245789754569</v>
      </c>
      <c r="BK210" s="245"/>
      <c r="BL210" s="245">
        <v>5.797526128895579E-2</v>
      </c>
      <c r="BM210" s="245"/>
      <c r="BN210" s="229">
        <v>8.1650757706730567E-2</v>
      </c>
      <c r="BO210" s="229">
        <v>7.2308948513432877E-2</v>
      </c>
      <c r="BP210" s="229">
        <v>-9.404932931141699E-2</v>
      </c>
      <c r="BQ210" s="229">
        <v>-0.16916290238625717</v>
      </c>
      <c r="BR210" s="245"/>
      <c r="BS210" s="229">
        <v>7.4182109704836394E-2</v>
      </c>
      <c r="BT210" s="229">
        <v>3.2266265180271286E-2</v>
      </c>
      <c r="BU210" s="229">
        <v>0.52967500191875216</v>
      </c>
      <c r="BV210" s="229">
        <v>-5.4613525461217782E-2</v>
      </c>
      <c r="BW210" s="229">
        <v>-0.46737681479801951</v>
      </c>
      <c r="BX210" s="245">
        <v>9.7026758670746019E-2</v>
      </c>
      <c r="BY210" s="229">
        <v>-0.24022901853235762</v>
      </c>
      <c r="BZ210" s="229">
        <v>8.7275315801089132E-2</v>
      </c>
      <c r="CA210" s="245">
        <v>0.26506430253982199</v>
      </c>
      <c r="CB210" s="229">
        <v>-8.4840149794422878E-2</v>
      </c>
      <c r="CC210" s="245">
        <v>-7.6267481216492822E-2</v>
      </c>
      <c r="CD210" s="245"/>
      <c r="CE210" s="229"/>
    </row>
    <row r="211" spans="2:84" x14ac:dyDescent="0.2">
      <c r="C211">
        <v>2019</v>
      </c>
      <c r="F211" t="s">
        <v>447</v>
      </c>
      <c r="G211" s="229"/>
      <c r="H211" s="229">
        <v>1.4237891208959995E-3</v>
      </c>
      <c r="I211" s="229">
        <v>0.64288933286569749</v>
      </c>
      <c r="J211" s="229">
        <v>6.5651347235937477E-2</v>
      </c>
      <c r="K211" s="229">
        <v>3.459907883511248E-3</v>
      </c>
      <c r="L211" s="245"/>
      <c r="M211" s="245"/>
      <c r="N211" s="229">
        <v>-0.11690697350740133</v>
      </c>
      <c r="O211" s="245"/>
      <c r="P211" s="229">
        <v>0.15625597104426275</v>
      </c>
      <c r="Q211" s="229">
        <v>-1.0937049107322776E-2</v>
      </c>
      <c r="R211" s="229">
        <v>0.25432466318393848</v>
      </c>
      <c r="S211" s="229">
        <v>-3.8618859926714773E-2</v>
      </c>
      <c r="T211" s="229">
        <v>-0.51251875605656572</v>
      </c>
      <c r="U211" s="229">
        <v>-0.47412168671060451</v>
      </c>
      <c r="V211" s="245">
        <v>-0.14143125715294327</v>
      </c>
      <c r="W211" s="245"/>
      <c r="X211" s="229">
        <v>-0.20953965541268835</v>
      </c>
      <c r="Y211" s="229">
        <v>-0.10059850014143838</v>
      </c>
      <c r="Z211" s="229">
        <v>1.309128830937336E-2</v>
      </c>
      <c r="AA211" s="245">
        <v>-0.17195891734062968</v>
      </c>
      <c r="AB211" s="229">
        <v>-0.19156907547690391</v>
      </c>
      <c r="AC211" s="229">
        <v>5.9408702683434213E-2</v>
      </c>
      <c r="AD211" s="229">
        <v>-5.0941848222132394E-2</v>
      </c>
      <c r="AE211" s="229">
        <v>5.1321104481130961E-2</v>
      </c>
      <c r="AF211" s="229">
        <v>-0.31750127379123649</v>
      </c>
      <c r="AG211" s="245"/>
      <c r="AH211" s="245"/>
      <c r="AI211" s="229">
        <v>-0.30262206479404263</v>
      </c>
      <c r="AJ211" s="229">
        <v>-0.28655718924719448</v>
      </c>
      <c r="AK211" s="245"/>
      <c r="AL211" s="229">
        <v>-0.22364979288063969</v>
      </c>
      <c r="AM211" s="229">
        <v>-0.69256659557232225</v>
      </c>
      <c r="AN211" s="245"/>
      <c r="AO211" s="247">
        <v>0.17282151507699839</v>
      </c>
      <c r="AP211" s="229">
        <v>0.20445706714178802</v>
      </c>
      <c r="AQ211" s="229">
        <v>-5.2907946301099275E-2</v>
      </c>
      <c r="AR211" s="245"/>
      <c r="AS211" s="229">
        <v>-3.8032025254945354E-2</v>
      </c>
      <c r="AT211" s="245">
        <v>-0.21129481184897642</v>
      </c>
      <c r="AU211" s="229">
        <v>-0.2441866843949165</v>
      </c>
      <c r="AV211" s="229">
        <v>-0.14175124704930278</v>
      </c>
      <c r="AW211" s="229">
        <v>-5.768857009901035E-2</v>
      </c>
      <c r="AX211" s="245"/>
      <c r="AY211" s="229">
        <v>-0.18747702304330149</v>
      </c>
      <c r="AZ211" s="229">
        <v>-9.7804855186381212E-2</v>
      </c>
      <c r="BA211" s="229">
        <v>1.1406183632681423E-2</v>
      </c>
      <c r="BB211" s="229">
        <v>-9.532252348910189E-2</v>
      </c>
      <c r="BC211" s="245"/>
      <c r="BD211" s="247">
        <v>1.8847532262701708E-2</v>
      </c>
      <c r="BE211" s="229">
        <v>-0.38221698237767532</v>
      </c>
      <c r="BF211" s="229">
        <v>3.3157081652704147E-3</v>
      </c>
      <c r="BG211" s="229">
        <v>-0.20676384283335048</v>
      </c>
      <c r="BH211" s="229">
        <v>-7.4154535372392971E-2</v>
      </c>
      <c r="BI211" s="229">
        <v>-0.12016954816399628</v>
      </c>
      <c r="BJ211" s="229">
        <v>-0.18855373182112023</v>
      </c>
      <c r="BK211" s="245"/>
      <c r="BL211" s="245">
        <v>1.539097702042197E-2</v>
      </c>
      <c r="BM211" s="245"/>
      <c r="BN211" s="229">
        <v>5.4953129853466662E-2</v>
      </c>
      <c r="BO211" s="229">
        <v>1.1197146956854628E-2</v>
      </c>
      <c r="BP211" s="229">
        <v>-0.11217241043935856</v>
      </c>
      <c r="BQ211" s="229">
        <v>-0.18972864103109879</v>
      </c>
      <c r="BR211" s="245"/>
      <c r="BS211" s="229">
        <v>6.179284492167985E-2</v>
      </c>
      <c r="BT211" s="229">
        <v>3.6977920539523521E-2</v>
      </c>
      <c r="BU211" s="229">
        <v>0.52846486710782936</v>
      </c>
      <c r="BV211" s="229">
        <v>-1.0418145232994567E-2</v>
      </c>
      <c r="BW211" s="229">
        <v>-0.4290961755624258</v>
      </c>
      <c r="BX211" s="245">
        <v>8.0907207874280393E-2</v>
      </c>
      <c r="BY211" s="229">
        <v>-0.2543672282856414</v>
      </c>
      <c r="BZ211" s="229">
        <v>6.7336258615260422E-2</v>
      </c>
      <c r="CA211" s="245"/>
      <c r="CB211" s="229">
        <v>-7.7325232443086409E-2</v>
      </c>
      <c r="CC211" s="245"/>
      <c r="CD211" s="245"/>
      <c r="CE211" s="247">
        <v>-8.0255032155854139E-2</v>
      </c>
      <c r="CF211" s="247">
        <v>-0.12890785280128872</v>
      </c>
    </row>
    <row r="212" spans="2:84" x14ac:dyDescent="0.2">
      <c r="C212">
        <v>2020</v>
      </c>
      <c r="F212" t="s">
        <v>447</v>
      </c>
      <c r="G212" s="229"/>
      <c r="H212" s="229">
        <v>-4.4102078076602547E-2</v>
      </c>
      <c r="I212" s="229">
        <v>0.61917199742021156</v>
      </c>
      <c r="J212" s="229">
        <v>2.8047685050207927E-2</v>
      </c>
      <c r="K212" s="229">
        <v>-4.5441641854622634E-2</v>
      </c>
      <c r="L212" s="245"/>
      <c r="M212" s="245"/>
      <c r="N212" s="229">
        <v>-0.13012145082346863</v>
      </c>
      <c r="O212" s="245"/>
      <c r="P212" s="229">
        <v>0.10988194852726137</v>
      </c>
      <c r="Q212" s="229">
        <v>-0.11185159879780419</v>
      </c>
      <c r="R212" s="229">
        <v>0.18853219261563978</v>
      </c>
      <c r="S212" s="229">
        <v>-9.7808232125186523E-2</v>
      </c>
      <c r="T212" s="229">
        <v>-0.54748730468156581</v>
      </c>
      <c r="U212" s="229">
        <v>-0.59012108829970589</v>
      </c>
      <c r="V212" s="245">
        <v>-0.14363015980296079</v>
      </c>
      <c r="W212" s="245"/>
      <c r="X212" s="229">
        <v>-0.25398302007146839</v>
      </c>
      <c r="Y212" s="229">
        <v>-0.15316822129751145</v>
      </c>
      <c r="Z212" s="229">
        <v>-1.5187714077746148E-2</v>
      </c>
      <c r="AA212" s="245">
        <v>-0.25549736484763641</v>
      </c>
      <c r="AB212" s="229">
        <v>-0.23766048391453037</v>
      </c>
      <c r="AC212" s="229">
        <v>1.6390218011704445E-2</v>
      </c>
      <c r="AD212" s="229">
        <v>-0.11354513201969003</v>
      </c>
      <c r="AE212" s="229">
        <v>3.0242139773718618E-2</v>
      </c>
      <c r="AF212" s="229">
        <v>-0.34539224029061172</v>
      </c>
      <c r="AG212" s="245"/>
      <c r="AH212" s="245"/>
      <c r="AI212" s="229">
        <v>-0.33801726669905835</v>
      </c>
      <c r="AJ212" s="229">
        <v>-0.31638304316666244</v>
      </c>
      <c r="AK212" s="245"/>
      <c r="AL212" s="229">
        <v>-0.17953858606282372</v>
      </c>
      <c r="AM212" s="229">
        <v>-0.66364634974203562</v>
      </c>
      <c r="AN212" s="245"/>
      <c r="AO212" s="229">
        <v>0.16986920089750937</v>
      </c>
      <c r="AP212" s="229">
        <v>0.19818062445872181</v>
      </c>
      <c r="AQ212" s="229">
        <v>-6.820148094629308E-2</v>
      </c>
      <c r="AR212" s="245"/>
      <c r="AS212" s="229">
        <v>-6.8103932151016539E-2</v>
      </c>
      <c r="AT212" s="245">
        <v>-0.22068470179331931</v>
      </c>
      <c r="AU212" s="229">
        <v>-0.27179818183827964</v>
      </c>
      <c r="AV212" s="229">
        <v>-0.16857704241157284</v>
      </c>
      <c r="AW212" s="229">
        <v>-6.3072313185265474E-2</v>
      </c>
      <c r="AX212" s="245"/>
      <c r="AY212" s="229">
        <v>-0.23684973295436651</v>
      </c>
      <c r="AZ212" s="229">
        <v>-0.15870631591477194</v>
      </c>
      <c r="BA212" s="229">
        <v>-2.8411802084296358E-2</v>
      </c>
      <c r="BB212" s="229">
        <v>-0.1268567944138263</v>
      </c>
      <c r="BC212" s="245"/>
      <c r="BD212" s="247">
        <v>-2.2424918315503722E-2</v>
      </c>
      <c r="BE212" s="229">
        <v>-0.42083421619196193</v>
      </c>
      <c r="BF212" s="229">
        <v>-3.8255858758730582E-2</v>
      </c>
      <c r="BG212" s="229">
        <v>-0.28762271475198842</v>
      </c>
      <c r="BH212" s="229">
        <v>-1.8552020648299302E-2</v>
      </c>
      <c r="BI212" s="229">
        <v>-0.1661709324078994</v>
      </c>
      <c r="BJ212" s="229">
        <v>-0.24280239582567409</v>
      </c>
      <c r="BK212" s="245"/>
      <c r="BL212" s="245">
        <v>-5.9842178431464181E-3</v>
      </c>
      <c r="BM212" s="245"/>
      <c r="BN212" s="229">
        <v>1.1004099635633324E-2</v>
      </c>
      <c r="BO212" s="229">
        <v>-2.4824445113850246E-2</v>
      </c>
      <c r="BP212" s="229">
        <v>-0.153911123606575</v>
      </c>
      <c r="BQ212" s="229">
        <v>-0.25849890503516093</v>
      </c>
      <c r="BR212" s="245"/>
      <c r="BS212" s="229">
        <v>4.8018103990591565E-3</v>
      </c>
      <c r="BT212" s="229">
        <v>-5.5167936282187538E-2</v>
      </c>
      <c r="BU212" s="229">
        <v>0.52863268155633625</v>
      </c>
      <c r="BV212" s="229">
        <v>-4.2521136308402062E-2</v>
      </c>
      <c r="BW212" s="229">
        <v>-0.46635347670964911</v>
      </c>
      <c r="BX212" s="245">
        <v>3.4690877148692061E-2</v>
      </c>
      <c r="BY212" s="229">
        <v>-0.30331369179944884</v>
      </c>
      <c r="BZ212" s="229">
        <v>2.8865725808569453E-2</v>
      </c>
      <c r="CA212" s="245"/>
      <c r="CB212" s="229">
        <v>-0.11060315570304359</v>
      </c>
      <c r="CC212" s="245"/>
      <c r="CD212" s="245"/>
      <c r="CE212" s="247">
        <v>-0.10734388363826314</v>
      </c>
      <c r="CF212" s="247">
        <v>-0.11152644125748798</v>
      </c>
    </row>
    <row r="213" spans="2:84" x14ac:dyDescent="0.2">
      <c r="C213">
        <v>2021</v>
      </c>
      <c r="F213" t="s">
        <v>447</v>
      </c>
      <c r="G213" s="229"/>
      <c r="H213" s="229">
        <v>-6.8662126347978747E-2</v>
      </c>
      <c r="I213" s="229">
        <v>0.63664585541814989</v>
      </c>
      <c r="J213" s="229">
        <v>-9.1402420276958905E-3</v>
      </c>
      <c r="K213" s="229">
        <v>-7.6456720304829279E-2</v>
      </c>
      <c r="L213" s="245"/>
      <c r="M213" s="245"/>
      <c r="N213" s="229">
        <v>-0.11723967091172523</v>
      </c>
      <c r="O213" s="245"/>
      <c r="P213" s="229">
        <v>0.11842140821015779</v>
      </c>
      <c r="Q213" s="229">
        <v>-0.16737611850458131</v>
      </c>
      <c r="R213" s="229">
        <v>3.9897215801159541E-2</v>
      </c>
      <c r="S213" s="229">
        <v>-0.16510421087123689</v>
      </c>
      <c r="T213" s="229">
        <v>-0.6244146639224275</v>
      </c>
      <c r="U213" s="229">
        <v>-0.49101877459470156</v>
      </c>
      <c r="V213" s="245">
        <v>-0.13648232020492135</v>
      </c>
      <c r="W213" s="245"/>
      <c r="X213" s="229">
        <v>-0.28732014700972269</v>
      </c>
      <c r="Y213" s="229">
        <v>-0.22441071207516392</v>
      </c>
      <c r="Z213" s="229">
        <v>-4.8073748939978025E-2</v>
      </c>
      <c r="AA213" s="245">
        <v>-0.29197147755654851</v>
      </c>
      <c r="AB213" s="229">
        <v>-0.31587010923778852</v>
      </c>
      <c r="AC213" s="229">
        <v>-3.4190536052036015E-2</v>
      </c>
      <c r="AD213" s="229">
        <v>-0.12830530577356622</v>
      </c>
      <c r="AE213" s="229">
        <v>1.3795986202366295E-2</v>
      </c>
      <c r="AF213" s="229">
        <v>-0.38458739320093172</v>
      </c>
      <c r="AG213" s="245"/>
      <c r="AH213" s="245"/>
      <c r="AI213" s="229">
        <v>-0.35691211361235392</v>
      </c>
      <c r="AJ213" s="229">
        <v>-0.30536068153256279</v>
      </c>
      <c r="AK213" s="245"/>
      <c r="AL213" s="229">
        <v>-0.16794100465195003</v>
      </c>
      <c r="AM213" s="229">
        <v>-0.65297368110128073</v>
      </c>
      <c r="AN213" s="245"/>
      <c r="AO213" s="229">
        <v>0.18094299849795439</v>
      </c>
      <c r="AP213" s="229">
        <v>0.19533132034498665</v>
      </c>
      <c r="AQ213" s="229">
        <v>-5.2172734945073136E-2</v>
      </c>
      <c r="AR213" s="245"/>
      <c r="AS213" s="229">
        <v>-0.1284934086436971</v>
      </c>
      <c r="AT213" s="245">
        <v>-0.18205156782793402</v>
      </c>
      <c r="AU213" s="229">
        <v>-0.26972097510524901</v>
      </c>
      <c r="AV213" s="229">
        <v>-0.19580267402366511</v>
      </c>
      <c r="AW213" s="229">
        <v>-5.6820077047134231E-2</v>
      </c>
      <c r="AX213" s="245"/>
      <c r="AY213" s="229">
        <v>-0.26770200137072869</v>
      </c>
      <c r="AZ213" s="229">
        <v>-0.1763786327946418</v>
      </c>
      <c r="BA213" s="229">
        <v>-7.7966673461766042E-2</v>
      </c>
      <c r="BB213" s="229">
        <v>-0.13081873942836905</v>
      </c>
      <c r="BC213" s="245"/>
      <c r="BD213" s="247">
        <v>-3.5944236761878946E-2</v>
      </c>
      <c r="BE213" s="229">
        <v>-0.45727483380177764</v>
      </c>
      <c r="BF213" s="229">
        <v>-6.4397388875578748E-2</v>
      </c>
      <c r="BG213" s="229">
        <v>-0.29604512304250763</v>
      </c>
      <c r="BH213" s="229">
        <v>0</v>
      </c>
      <c r="BI213" s="229">
        <v>-0.16773319702586817</v>
      </c>
      <c r="BJ213" s="229">
        <v>-0.28770358575935362</v>
      </c>
      <c r="BK213" s="245"/>
      <c r="BL213" s="245"/>
      <c r="BM213" s="245"/>
      <c r="BN213" s="229">
        <v>1.7651043597591381E-2</v>
      </c>
      <c r="BO213" s="229">
        <v>-3.1265736257430211E-2</v>
      </c>
      <c r="BP213" s="229">
        <v>-0.15414724742574568</v>
      </c>
      <c r="BQ213" s="229">
        <v>-0.35078161018564735</v>
      </c>
      <c r="BR213" s="245"/>
      <c r="BS213" s="229">
        <v>-7.8364439388274986E-3</v>
      </c>
      <c r="BT213" s="229">
        <v>-9.8428840799558048E-2</v>
      </c>
      <c r="BU213" s="229">
        <v>0.53184993607575715</v>
      </c>
      <c r="BV213" s="229">
        <v>-2.9353017721054808E-2</v>
      </c>
      <c r="BW213" s="229">
        <v>-0.5669509938017735</v>
      </c>
      <c r="BX213" s="245">
        <v>4.1780584905758533E-2</v>
      </c>
      <c r="BY213" s="229">
        <v>-0.32591050393681736</v>
      </c>
      <c r="BZ213" s="229">
        <v>-4.03227588753097E-2</v>
      </c>
      <c r="CA213" s="245"/>
      <c r="CB213" s="229">
        <v>-0.10253957999648468</v>
      </c>
      <c r="CC213" s="245"/>
      <c r="CD213" s="245"/>
      <c r="CE213" s="247">
        <v>-8.3584115782743607E-2</v>
      </c>
      <c r="CF213" s="247">
        <v>-0.11557495626651496</v>
      </c>
    </row>
    <row r="214" spans="2:84" s="35" customFormat="1" x14ac:dyDescent="0.2">
      <c r="C214">
        <v>2022</v>
      </c>
      <c r="E214" s="229"/>
      <c r="F214" t="s">
        <v>447</v>
      </c>
      <c r="H214" s="229">
        <v>-9.0756938878942414E-2</v>
      </c>
      <c r="I214" s="229">
        <v>0.61058609815218623</v>
      </c>
      <c r="J214" s="229">
        <v>-1.9368626237443336E-2</v>
      </c>
      <c r="K214" s="229">
        <v>-8.0257273861388659E-2</v>
      </c>
      <c r="L214" s="245"/>
      <c r="M214" s="245"/>
      <c r="N214" s="229">
        <v>-0.13514695948311675</v>
      </c>
      <c r="O214" s="245"/>
      <c r="P214" s="229">
        <v>9.7021783071910922E-2</v>
      </c>
      <c r="Q214" s="229">
        <v>-0.16562928231816076</v>
      </c>
      <c r="R214" s="229">
        <v>5.5239601996190234E-2</v>
      </c>
      <c r="S214" s="229">
        <v>-0.1595648504793766</v>
      </c>
      <c r="T214" s="229">
        <v>-0.72756072024404317</v>
      </c>
      <c r="U214" s="229">
        <v>-0.32394197633345218</v>
      </c>
      <c r="V214" s="245"/>
      <c r="W214" s="245"/>
      <c r="X214" s="229">
        <v>-0.26923419033017326</v>
      </c>
      <c r="Y214" s="229">
        <v>-0.26756326013888898</v>
      </c>
      <c r="Z214" s="229">
        <v>-6.5146641194770746E-2</v>
      </c>
      <c r="AA214" s="245">
        <v>0</v>
      </c>
      <c r="AB214" s="229">
        <v>-0.31560867903336498</v>
      </c>
      <c r="AC214" s="229">
        <v>-2.3507570966023791E-2</v>
      </c>
      <c r="AD214" s="229">
        <v>-0.11030749668883201</v>
      </c>
      <c r="AE214" s="229">
        <v>-3.7585128549713395E-2</v>
      </c>
      <c r="AF214" s="229">
        <v>-0.38535403929622314</v>
      </c>
      <c r="AG214" s="245"/>
      <c r="AH214" s="245"/>
      <c r="AI214" s="229">
        <v>-0.37199743945966657</v>
      </c>
      <c r="AJ214" s="229">
        <v>-0.33802616990873552</v>
      </c>
      <c r="AK214" s="245"/>
      <c r="AL214" s="229">
        <v>-0.14818939914385798</v>
      </c>
      <c r="AM214" s="229">
        <v>-0.71018918084406468</v>
      </c>
      <c r="AN214" s="245"/>
      <c r="AO214" s="229">
        <v>0.20290114104211893</v>
      </c>
      <c r="AP214" s="229">
        <v>0.23096127330827895</v>
      </c>
      <c r="AQ214" s="229">
        <v>-6.2351019974864468E-2</v>
      </c>
      <c r="AR214" s="245"/>
      <c r="AS214" s="229">
        <v>-0.10910210689776884</v>
      </c>
      <c r="AT214" s="245">
        <v>0</v>
      </c>
      <c r="AU214" s="229">
        <v>-0.3104789892253294</v>
      </c>
      <c r="AV214" s="229">
        <v>-0.16794969513191729</v>
      </c>
      <c r="AW214" s="229">
        <v>-6.4803722680290748E-2</v>
      </c>
      <c r="AX214" s="245"/>
      <c r="AY214" s="229">
        <v>-0.28102190333874749</v>
      </c>
      <c r="AZ214" s="229">
        <v>-0.17545072600516379</v>
      </c>
      <c r="BA214" s="229">
        <v>-0.1023727751891189</v>
      </c>
      <c r="BB214" s="229">
        <v>-0.16178705708540764</v>
      </c>
      <c r="BC214" s="245"/>
      <c r="BD214" s="229">
        <v>-3.4908230640770227E-2</v>
      </c>
      <c r="BE214" s="229">
        <v>-0.45054771007008193</v>
      </c>
      <c r="BF214" s="229">
        <v>-6.5655469325948776E-2</v>
      </c>
      <c r="BG214" s="229">
        <v>-0.28359811861420248</v>
      </c>
      <c r="BH214" s="229">
        <v>0</v>
      </c>
      <c r="BI214" s="229">
        <v>-0.18877124261632003</v>
      </c>
      <c r="BJ214" s="229">
        <v>-0.25639425957997525</v>
      </c>
      <c r="BK214" s="245"/>
      <c r="BL214" s="245"/>
      <c r="BM214" s="245"/>
      <c r="BN214" s="229">
        <v>-2.9777551596526106E-2</v>
      </c>
      <c r="BO214" s="229">
        <v>-8.3631143314061809E-2</v>
      </c>
      <c r="BP214" s="229">
        <v>-0.11306951714622093</v>
      </c>
      <c r="BQ214" s="229">
        <v>-0.41859810579451223</v>
      </c>
      <c r="BR214" s="245"/>
      <c r="BS214" s="229">
        <v>5.0221929625873039E-2</v>
      </c>
      <c r="BT214" s="229">
        <v>-0.15091012516373697</v>
      </c>
      <c r="BU214" s="229">
        <v>0.52752778872269857</v>
      </c>
      <c r="BV214" s="229">
        <v>-3.6385635410743591E-2</v>
      </c>
      <c r="BW214" s="229">
        <v>-0.45806780347551374</v>
      </c>
      <c r="BX214" s="245">
        <v>0</v>
      </c>
      <c r="BY214" s="229">
        <v>-0.35700759942092775</v>
      </c>
      <c r="BZ214" s="229">
        <v>-9.7955171553366707E-2</v>
      </c>
      <c r="CA214" s="245"/>
      <c r="CB214" s="229">
        <v>-6.2395485927992725E-2</v>
      </c>
      <c r="CC214" s="245"/>
      <c r="CD214" s="245"/>
      <c r="CE214" s="229">
        <v>-1.2948692410426748E-2</v>
      </c>
      <c r="CF214" s="229">
        <v>-0.13935008995646347</v>
      </c>
    </row>
    <row r="215" spans="2:84" s="35" customFormat="1" x14ac:dyDescent="0.2">
      <c r="C215">
        <v>2023</v>
      </c>
      <c r="E215" s="229"/>
      <c r="F215" s="35" t="s">
        <v>29</v>
      </c>
      <c r="H215" s="229">
        <f>H197</f>
        <v>-9.7259674768539639E-2</v>
      </c>
      <c r="I215" s="229">
        <f t="shared" ref="I215:BT215" si="169">I197</f>
        <v>0.61732912161756515</v>
      </c>
      <c r="J215" s="229">
        <f t="shared" si="169"/>
        <v>-5.9752957179307967E-2</v>
      </c>
      <c r="K215" s="229">
        <f t="shared" si="169"/>
        <v>-0.10574450624812007</v>
      </c>
      <c r="L215" s="245"/>
      <c r="M215" s="245"/>
      <c r="N215" s="229">
        <f t="shared" si="169"/>
        <v>-0.1058877852002154</v>
      </c>
      <c r="O215" s="245"/>
      <c r="P215" s="229">
        <f t="shared" si="169"/>
        <v>0.13182623051445916</v>
      </c>
      <c r="Q215" s="229">
        <f t="shared" si="169"/>
        <v>-0.18945905790138012</v>
      </c>
      <c r="R215" s="229">
        <f t="shared" si="169"/>
        <v>9.0164048232845392E-2</v>
      </c>
      <c r="S215" s="229">
        <f t="shared" si="169"/>
        <v>-0.19870148017751299</v>
      </c>
      <c r="T215" s="229">
        <f t="shared" si="169"/>
        <v>-0.6795651606131623</v>
      </c>
      <c r="U215" s="229">
        <f t="shared" si="169"/>
        <v>-0.37558006894618629</v>
      </c>
      <c r="V215" s="245">
        <f>V197</f>
        <v>0</v>
      </c>
      <c r="W215" s="245"/>
      <c r="X215" s="229">
        <f t="shared" si="169"/>
        <v>-0.2778575466181134</v>
      </c>
      <c r="Y215" s="229">
        <f t="shared" si="169"/>
        <v>-0.27848275812613738</v>
      </c>
      <c r="Z215" s="229">
        <f t="shared" si="169"/>
        <v>-6.5250057662014263E-2</v>
      </c>
      <c r="AA215" s="245">
        <f t="shared" si="169"/>
        <v>0</v>
      </c>
      <c r="AB215" s="229">
        <f t="shared" si="169"/>
        <v>-0.31721245084139099</v>
      </c>
      <c r="AC215" s="229">
        <f t="shared" si="169"/>
        <v>-2.1049985725036618E-2</v>
      </c>
      <c r="AD215" s="229">
        <f t="shared" si="169"/>
        <v>-0.11213893359892566</v>
      </c>
      <c r="AE215" s="229">
        <f t="shared" si="169"/>
        <v>-6.8924046975753994E-2</v>
      </c>
      <c r="AF215" s="229">
        <f t="shared" si="169"/>
        <v>-0.39734848634741637</v>
      </c>
      <c r="AG215" s="245"/>
      <c r="AH215" s="245"/>
      <c r="AI215" s="229">
        <f t="shared" si="169"/>
        <v>-0.36078693904083686</v>
      </c>
      <c r="AJ215" s="229">
        <f t="shared" si="169"/>
        <v>-0.33509184608817466</v>
      </c>
      <c r="AK215" s="245"/>
      <c r="AL215" s="229">
        <f t="shared" si="169"/>
        <v>-0.20451256652329949</v>
      </c>
      <c r="AM215" s="229">
        <f t="shared" si="169"/>
        <v>-0.6358943195112543</v>
      </c>
      <c r="AN215" s="245"/>
      <c r="AO215" s="229">
        <f t="shared" si="169"/>
        <v>0.21539148562795593</v>
      </c>
      <c r="AP215" s="229">
        <f t="shared" si="169"/>
        <v>0.24442453126896047</v>
      </c>
      <c r="AQ215" s="229">
        <f t="shared" si="169"/>
        <v>-8.3421959983993616E-3</v>
      </c>
      <c r="AR215" s="245"/>
      <c r="AS215" s="229">
        <f t="shared" si="169"/>
        <v>-0.15009498915148381</v>
      </c>
      <c r="AT215" s="245">
        <f t="shared" si="169"/>
        <v>0</v>
      </c>
      <c r="AU215" s="229">
        <f t="shared" si="169"/>
        <v>-0.24905661077374172</v>
      </c>
      <c r="AV215" s="229">
        <f t="shared" si="169"/>
        <v>-0.16119164318532847</v>
      </c>
      <c r="AW215" s="229">
        <f t="shared" si="169"/>
        <v>-8.1556862497951826E-2</v>
      </c>
      <c r="AX215" s="245"/>
      <c r="AY215" s="229">
        <f t="shared" si="169"/>
        <v>-0.30130900986199172</v>
      </c>
      <c r="AZ215" s="229">
        <f t="shared" si="169"/>
        <v>-0.18092615389424785</v>
      </c>
      <c r="BA215" s="229">
        <f t="shared" si="169"/>
        <v>-0.1228854540325546</v>
      </c>
      <c r="BB215" s="229">
        <f t="shared" si="169"/>
        <v>-0.15501174228198747</v>
      </c>
      <c r="BC215" s="245"/>
      <c r="BD215" s="229">
        <f t="shared" si="169"/>
        <v>-4.9435180814085766E-2</v>
      </c>
      <c r="BE215" s="229">
        <f t="shared" si="169"/>
        <v>-0.46364854327006783</v>
      </c>
      <c r="BF215" s="229">
        <f t="shared" si="169"/>
        <v>-7.4984899399285307E-2</v>
      </c>
      <c r="BG215" s="229">
        <f t="shared" si="169"/>
        <v>-0.30590539114702431</v>
      </c>
      <c r="BH215" s="229">
        <f t="shared" si="169"/>
        <v>0</v>
      </c>
      <c r="BI215" s="229">
        <f t="shared" si="169"/>
        <v>-0.18859327775989138</v>
      </c>
      <c r="BJ215" s="229">
        <f t="shared" si="169"/>
        <v>-0.26312565332149301</v>
      </c>
      <c r="BK215" s="245"/>
      <c r="BL215" s="245"/>
      <c r="BM215" s="245"/>
      <c r="BN215" s="229">
        <f t="shared" si="169"/>
        <v>0.15009281434761984</v>
      </c>
      <c r="BO215" s="229">
        <f t="shared" si="169"/>
        <v>-5.7358960114591698E-2</v>
      </c>
      <c r="BP215" s="229">
        <f t="shared" si="169"/>
        <v>-0.15775533358411956</v>
      </c>
      <c r="BQ215" s="229">
        <f t="shared" si="169"/>
        <v>-0.44091888975088706</v>
      </c>
      <c r="BR215" s="245"/>
      <c r="BS215" s="229">
        <f t="shared" si="169"/>
        <v>2.0918896984288997E-2</v>
      </c>
      <c r="BT215" s="229">
        <f t="shared" si="169"/>
        <v>-0.17849894643666661</v>
      </c>
      <c r="BU215" s="229">
        <f t="shared" ref="BU215:CF215" si="170">BU197</f>
        <v>0.52900383972296783</v>
      </c>
      <c r="BV215" s="229">
        <f t="shared" si="170"/>
        <v>-4.0798941047268639E-2</v>
      </c>
      <c r="BW215" s="229">
        <f t="shared" si="170"/>
        <v>-0.44446221203381525</v>
      </c>
      <c r="BX215" s="245">
        <f t="shared" si="170"/>
        <v>0</v>
      </c>
      <c r="BY215" s="229">
        <f t="shared" si="170"/>
        <v>-0.3888589097011263</v>
      </c>
      <c r="BZ215" s="229">
        <f t="shared" si="170"/>
        <v>-5.2703010505501538E-2</v>
      </c>
      <c r="CA215" s="245"/>
      <c r="CB215" s="229">
        <f t="shared" si="170"/>
        <v>-0.14600435435597289</v>
      </c>
      <c r="CC215" s="245"/>
      <c r="CD215" s="245"/>
      <c r="CE215" s="229">
        <f t="shared" si="170"/>
        <v>-3.0935475275262015E-2</v>
      </c>
      <c r="CF215" s="229">
        <f t="shared" si="170"/>
        <v>-0.15291785205810809</v>
      </c>
    </row>
    <row r="216" spans="2:84" x14ac:dyDescent="0.2">
      <c r="B216" s="216" t="s">
        <v>449</v>
      </c>
      <c r="E216" s="2" t="s">
        <v>389</v>
      </c>
      <c r="F216" t="s">
        <v>29</v>
      </c>
      <c r="H216" s="244">
        <f>AVERAGE(H213:H215)</f>
        <v>-8.5559579998486943E-2</v>
      </c>
      <c r="I216" s="244">
        <f>AVERAGE(I213:I215)</f>
        <v>0.62152035839596709</v>
      </c>
      <c r="J216" s="244">
        <f t="shared" ref="J216:BU216" si="171">AVERAGE(J213:J215)</f>
        <v>-2.9420608481482396E-2</v>
      </c>
      <c r="K216" s="244">
        <f t="shared" si="171"/>
        <v>-8.7486166804779344E-2</v>
      </c>
      <c r="L216" s="251"/>
      <c r="M216" s="251"/>
      <c r="N216" s="244">
        <f t="shared" si="171"/>
        <v>-0.11942480519835247</v>
      </c>
      <c r="O216" s="251"/>
      <c r="P216" s="244">
        <f t="shared" si="171"/>
        <v>0.11575647393217596</v>
      </c>
      <c r="Q216" s="244">
        <f t="shared" si="171"/>
        <v>-0.17415481957470744</v>
      </c>
      <c r="R216" s="244">
        <f t="shared" si="171"/>
        <v>6.1766955343398398E-2</v>
      </c>
      <c r="S216" s="244">
        <f t="shared" si="171"/>
        <v>-0.17445684717604215</v>
      </c>
      <c r="T216" s="244">
        <f t="shared" si="171"/>
        <v>-0.67718018159321092</v>
      </c>
      <c r="U216" s="244">
        <f t="shared" si="171"/>
        <v>-0.39684693995811338</v>
      </c>
      <c r="V216" s="251">
        <f t="shared" si="171"/>
        <v>-6.8241160102460674E-2</v>
      </c>
      <c r="W216" s="251"/>
      <c r="X216" s="244">
        <f t="shared" si="171"/>
        <v>-0.27813729465266984</v>
      </c>
      <c r="Y216" s="244">
        <f t="shared" si="171"/>
        <v>-0.2568189101133968</v>
      </c>
      <c r="Z216" s="244">
        <f t="shared" si="171"/>
        <v>-5.9490149265587676E-2</v>
      </c>
      <c r="AA216" s="251">
        <f t="shared" si="171"/>
        <v>-9.7323825852182841E-2</v>
      </c>
      <c r="AB216" s="244">
        <f t="shared" si="171"/>
        <v>-0.31623041303751481</v>
      </c>
      <c r="AC216" s="244">
        <f t="shared" si="171"/>
        <v>-2.6249364247698807E-2</v>
      </c>
      <c r="AD216" s="244">
        <f t="shared" si="171"/>
        <v>-0.11691724535377464</v>
      </c>
      <c r="AE216" s="244">
        <f t="shared" si="171"/>
        <v>-3.09043964410337E-2</v>
      </c>
      <c r="AF216" s="244">
        <f t="shared" si="171"/>
        <v>-0.38909663961485713</v>
      </c>
      <c r="AG216" s="251"/>
      <c r="AH216" s="251"/>
      <c r="AI216" s="244">
        <f t="shared" si="171"/>
        <v>-0.3632321640376191</v>
      </c>
      <c r="AJ216" s="244">
        <f t="shared" si="171"/>
        <v>-0.32615956584315769</v>
      </c>
      <c r="AK216" s="251"/>
      <c r="AL216" s="244">
        <f t="shared" si="171"/>
        <v>-0.17354765677303585</v>
      </c>
      <c r="AM216" s="244">
        <f t="shared" si="171"/>
        <v>-0.66635239381886657</v>
      </c>
      <c r="AN216" s="251"/>
      <c r="AO216" s="244">
        <f t="shared" si="171"/>
        <v>0.19974520838934309</v>
      </c>
      <c r="AP216" s="244">
        <f t="shared" si="171"/>
        <v>0.22357237497407537</v>
      </c>
      <c r="AQ216" s="244">
        <f t="shared" si="171"/>
        <v>-4.0955316972778988E-2</v>
      </c>
      <c r="AR216" s="251"/>
      <c r="AS216" s="244">
        <f t="shared" si="171"/>
        <v>-0.12923016823098324</v>
      </c>
      <c r="AT216" s="251">
        <f t="shared" si="171"/>
        <v>-6.0683855942644672E-2</v>
      </c>
      <c r="AU216" s="244">
        <f t="shared" si="171"/>
        <v>-0.2764188583681067</v>
      </c>
      <c r="AV216" s="244">
        <f t="shared" si="171"/>
        <v>-0.17498133744697028</v>
      </c>
      <c r="AW216" s="244">
        <f t="shared" si="171"/>
        <v>-6.7726887408458933E-2</v>
      </c>
      <c r="AX216" s="251"/>
      <c r="AY216" s="244">
        <f t="shared" si="171"/>
        <v>-0.28334430485715595</v>
      </c>
      <c r="AZ216" s="244">
        <f t="shared" si="171"/>
        <v>-0.17758517089801781</v>
      </c>
      <c r="BA216" s="244">
        <f t="shared" si="171"/>
        <v>-0.10107496756114652</v>
      </c>
      <c r="BB216" s="244">
        <f t="shared" si="171"/>
        <v>-0.14920584626525471</v>
      </c>
      <c r="BC216" s="251"/>
      <c r="BD216" s="244">
        <f t="shared" si="171"/>
        <v>-4.0095882738911647E-2</v>
      </c>
      <c r="BE216" s="244">
        <f t="shared" si="171"/>
        <v>-0.45715702904730909</v>
      </c>
      <c r="BF216" s="244">
        <f t="shared" si="171"/>
        <v>-6.8345919200270944E-2</v>
      </c>
      <c r="BG216" s="244">
        <f t="shared" si="171"/>
        <v>-0.29518287760124479</v>
      </c>
      <c r="BH216" s="244">
        <f t="shared" si="171"/>
        <v>0</v>
      </c>
      <c r="BI216" s="244">
        <f t="shared" si="171"/>
        <v>-0.18169923913402652</v>
      </c>
      <c r="BJ216" s="244">
        <f t="shared" si="171"/>
        <v>-0.26907449955360724</v>
      </c>
      <c r="BK216" s="251"/>
      <c r="BL216" s="251"/>
      <c r="BM216" s="251"/>
      <c r="BN216" s="244">
        <f t="shared" si="171"/>
        <v>4.598876878289504E-2</v>
      </c>
      <c r="BO216" s="244">
        <f t="shared" si="171"/>
        <v>-5.7418613228694571E-2</v>
      </c>
      <c r="BP216" s="244">
        <f t="shared" si="171"/>
        <v>-0.14165736605202872</v>
      </c>
      <c r="BQ216" s="244">
        <f t="shared" si="171"/>
        <v>-0.4034328685770156</v>
      </c>
      <c r="BR216" s="251"/>
      <c r="BS216" s="244">
        <f t="shared" si="171"/>
        <v>2.1101460890444845E-2</v>
      </c>
      <c r="BT216" s="244">
        <f t="shared" si="171"/>
        <v>-0.14261263746665387</v>
      </c>
      <c r="BU216" s="244">
        <f t="shared" si="171"/>
        <v>0.52946052150714118</v>
      </c>
      <c r="BV216" s="244">
        <f t="shared" ref="BV216:CF216" si="172">AVERAGE(BV213:BV215)</f>
        <v>-3.5512531393022344E-2</v>
      </c>
      <c r="BW216" s="244">
        <f t="shared" si="172"/>
        <v>-0.48982700310370086</v>
      </c>
      <c r="BX216" s="251">
        <f t="shared" si="172"/>
        <v>1.3926861635252844E-2</v>
      </c>
      <c r="BY216" s="244">
        <f t="shared" si="172"/>
        <v>-0.35725900435295715</v>
      </c>
      <c r="BZ216" s="244">
        <f t="shared" si="172"/>
        <v>-6.3660313644725977E-2</v>
      </c>
      <c r="CA216" s="251"/>
      <c r="CB216" s="244">
        <f t="shared" si="172"/>
        <v>-0.10364647342681677</v>
      </c>
      <c r="CC216" s="251"/>
      <c r="CD216" s="251"/>
      <c r="CE216" s="244">
        <f t="shared" si="172"/>
        <v>-4.2489427822810788E-2</v>
      </c>
      <c r="CF216" s="244">
        <f t="shared" si="172"/>
        <v>-0.13594763276036217</v>
      </c>
    </row>
    <row r="217" spans="2:84" x14ac:dyDescent="0.2">
      <c r="B217" s="216" t="s">
        <v>450</v>
      </c>
      <c r="F217" t="s">
        <v>447</v>
      </c>
      <c r="H217" s="244">
        <f>AVERAGE(H212:H214)</f>
        <v>-6.7840381101174574E-2</v>
      </c>
      <c r="I217" s="244">
        <f>AVERAGE(I212:I214)</f>
        <v>0.62213465033018256</v>
      </c>
      <c r="J217" s="244">
        <f t="shared" ref="J217:BU217" si="173">AVERAGE(J212:J214)</f>
        <v>-1.5372773831043296E-4</v>
      </c>
      <c r="K217" s="244">
        <f t="shared" si="173"/>
        <v>-6.738521200694686E-2</v>
      </c>
      <c r="L217" s="251"/>
      <c r="M217" s="251"/>
      <c r="N217" s="244">
        <f t="shared" si="173"/>
        <v>-0.12750269373943687</v>
      </c>
      <c r="O217" s="251"/>
      <c r="P217" s="244">
        <f t="shared" si="173"/>
        <v>0.1084417132697767</v>
      </c>
      <c r="Q217" s="244">
        <f t="shared" si="173"/>
        <v>-0.14828566654018208</v>
      </c>
      <c r="R217" s="244">
        <f t="shared" si="173"/>
        <v>9.4556336804329844E-2</v>
      </c>
      <c r="S217" s="244">
        <f t="shared" si="173"/>
        <v>-0.14082576449193332</v>
      </c>
      <c r="T217" s="244">
        <f t="shared" si="173"/>
        <v>-0.6331542296160122</v>
      </c>
      <c r="U217" s="244">
        <f t="shared" si="173"/>
        <v>-0.46836061307595317</v>
      </c>
      <c r="V217" s="251">
        <f t="shared" si="173"/>
        <v>-0.14005624000394107</v>
      </c>
      <c r="W217" s="251"/>
      <c r="X217" s="244">
        <f t="shared" si="173"/>
        <v>-0.27017911913712145</v>
      </c>
      <c r="Y217" s="244">
        <f t="shared" si="173"/>
        <v>-0.2150473978371881</v>
      </c>
      <c r="Z217" s="244">
        <f t="shared" si="173"/>
        <v>-4.2802701404164978E-2</v>
      </c>
      <c r="AA217" s="251">
        <f t="shared" si="173"/>
        <v>-0.18248961413472831</v>
      </c>
      <c r="AB217" s="244">
        <f t="shared" si="173"/>
        <v>-0.28971309072856127</v>
      </c>
      <c r="AC217" s="244">
        <f t="shared" si="173"/>
        <v>-1.3769296335451786E-2</v>
      </c>
      <c r="AD217" s="244">
        <f t="shared" si="173"/>
        <v>-0.11738597816069608</v>
      </c>
      <c r="AE217" s="244">
        <f t="shared" si="173"/>
        <v>2.150999142123839E-3</v>
      </c>
      <c r="AF217" s="244">
        <f t="shared" si="173"/>
        <v>-0.37177789092925551</v>
      </c>
      <c r="AG217" s="251"/>
      <c r="AH217" s="251"/>
      <c r="AI217" s="244">
        <f t="shared" si="173"/>
        <v>-0.3556422732570263</v>
      </c>
      <c r="AJ217" s="244">
        <f t="shared" si="173"/>
        <v>-0.31992329820265358</v>
      </c>
      <c r="AK217" s="251"/>
      <c r="AL217" s="244">
        <f t="shared" si="173"/>
        <v>-0.1652229966195439</v>
      </c>
      <c r="AM217" s="244">
        <f t="shared" si="173"/>
        <v>-0.67560307056246038</v>
      </c>
      <c r="AN217" s="251"/>
      <c r="AO217" s="244">
        <f t="shared" si="173"/>
        <v>0.18457111347919422</v>
      </c>
      <c r="AP217" s="244">
        <f t="shared" si="173"/>
        <v>0.20815773937066248</v>
      </c>
      <c r="AQ217" s="244">
        <f t="shared" si="173"/>
        <v>-6.0908411955410226E-2</v>
      </c>
      <c r="AR217" s="251"/>
      <c r="AS217" s="244">
        <f t="shared" si="173"/>
        <v>-0.10189981589749415</v>
      </c>
      <c r="AT217" s="251">
        <f t="shared" si="173"/>
        <v>-0.13424542320708444</v>
      </c>
      <c r="AU217" s="244">
        <f t="shared" si="173"/>
        <v>-0.28399938205628605</v>
      </c>
      <c r="AV217" s="244">
        <f t="shared" si="173"/>
        <v>-0.17744313718905172</v>
      </c>
      <c r="AW217" s="244">
        <f t="shared" si="173"/>
        <v>-6.1565370970896816E-2</v>
      </c>
      <c r="AX217" s="251"/>
      <c r="AY217" s="244">
        <f t="shared" si="173"/>
        <v>-0.2618578792212809</v>
      </c>
      <c r="AZ217" s="244">
        <f t="shared" si="173"/>
        <v>-0.1701785582381925</v>
      </c>
      <c r="BA217" s="244">
        <f t="shared" si="173"/>
        <v>-6.958375024506043E-2</v>
      </c>
      <c r="BB217" s="244">
        <f t="shared" si="173"/>
        <v>-0.13982086364253432</v>
      </c>
      <c r="BC217" s="251"/>
      <c r="BD217" s="244">
        <f t="shared" si="173"/>
        <v>-3.1092461906050962E-2</v>
      </c>
      <c r="BE217" s="244">
        <f t="shared" si="173"/>
        <v>-0.44288558668794048</v>
      </c>
      <c r="BF217" s="244">
        <f t="shared" si="173"/>
        <v>-5.6102905653419376E-2</v>
      </c>
      <c r="BG217" s="244">
        <f t="shared" si="173"/>
        <v>-0.28908865213623286</v>
      </c>
      <c r="BH217" s="244">
        <f t="shared" si="173"/>
        <v>-6.1840068827664343E-3</v>
      </c>
      <c r="BI217" s="244">
        <f t="shared" si="173"/>
        <v>-0.17422512401669588</v>
      </c>
      <c r="BJ217" s="244">
        <f t="shared" si="173"/>
        <v>-0.26230008038833436</v>
      </c>
      <c r="BK217" s="251"/>
      <c r="BL217" s="251"/>
      <c r="BM217" s="251"/>
      <c r="BN217" s="244">
        <f t="shared" si="173"/>
        <v>-3.7413612110046707E-4</v>
      </c>
      <c r="BO217" s="244">
        <f t="shared" si="173"/>
        <v>-4.6573774895114085E-2</v>
      </c>
      <c r="BP217" s="244">
        <f t="shared" si="173"/>
        <v>-0.14037596272618055</v>
      </c>
      <c r="BQ217" s="244">
        <f t="shared" si="173"/>
        <v>-0.34262620700510688</v>
      </c>
      <c r="BR217" s="251"/>
      <c r="BS217" s="244">
        <f t="shared" si="173"/>
        <v>1.5729098695368232E-2</v>
      </c>
      <c r="BT217" s="244">
        <f t="shared" si="173"/>
        <v>-0.10150230074849419</v>
      </c>
      <c r="BU217" s="244">
        <f t="shared" si="173"/>
        <v>0.52933680211826395</v>
      </c>
      <c r="BV217" s="244">
        <f t="shared" ref="BV217:CF217" si="174">AVERAGE(BV212:BV214)</f>
        <v>-3.6086596480066825E-2</v>
      </c>
      <c r="BW217" s="244">
        <f t="shared" si="174"/>
        <v>-0.49712409132897872</v>
      </c>
      <c r="BX217" s="251">
        <f t="shared" si="174"/>
        <v>2.5490487351483532E-2</v>
      </c>
      <c r="BY217" s="244">
        <f t="shared" si="174"/>
        <v>-0.32874393171906463</v>
      </c>
      <c r="BZ217" s="244">
        <f t="shared" si="174"/>
        <v>-3.6470734873368986E-2</v>
      </c>
      <c r="CA217" s="251"/>
      <c r="CB217" s="244">
        <f t="shared" si="174"/>
        <v>-9.1846073875840331E-2</v>
      </c>
      <c r="CC217" s="251"/>
      <c r="CD217" s="251"/>
      <c r="CE217" s="244">
        <f t="shared" si="174"/>
        <v>-6.7958897277144506E-2</v>
      </c>
      <c r="CF217" s="244">
        <f t="shared" si="174"/>
        <v>-0.12215049582682214</v>
      </c>
    </row>
    <row r="218" spans="2:84" x14ac:dyDescent="0.2">
      <c r="B218" s="216" t="s">
        <v>155</v>
      </c>
      <c r="H218" s="244">
        <f>H216-H217</f>
        <v>-1.7719198897312369E-2</v>
      </c>
      <c r="I218" s="244">
        <f>I216-I217</f>
        <v>-6.1429193421547179E-4</v>
      </c>
      <c r="J218" s="244">
        <f>J216-J217</f>
        <v>-2.9266880743171964E-2</v>
      </c>
      <c r="K218" s="244">
        <f t="shared" ref="K218:BV218" si="175">K216-K217</f>
        <v>-2.0100954797832485E-2</v>
      </c>
      <c r="L218" s="251"/>
      <c r="M218" s="251"/>
      <c r="N218" s="244">
        <f t="shared" si="175"/>
        <v>8.0778885410844048E-3</v>
      </c>
      <c r="O218" s="251"/>
      <c r="P218" s="244">
        <f t="shared" si="175"/>
        <v>7.3147606623992639E-3</v>
      </c>
      <c r="Q218" s="244">
        <f t="shared" si="175"/>
        <v>-2.5869153034525361E-2</v>
      </c>
      <c r="R218" s="244">
        <f t="shared" si="175"/>
        <v>-3.2789381460931445E-2</v>
      </c>
      <c r="S218" s="244">
        <f t="shared" si="175"/>
        <v>-3.3631082684108832E-2</v>
      </c>
      <c r="T218" s="244">
        <f t="shared" si="175"/>
        <v>-4.4025951977198718E-2</v>
      </c>
      <c r="U218" s="244">
        <f>U216-U217</f>
        <v>7.1513673117839793E-2</v>
      </c>
      <c r="V218" s="251"/>
      <c r="W218" s="251"/>
      <c r="X218" s="244">
        <f t="shared" si="175"/>
        <v>-7.9581755155483935E-3</v>
      </c>
      <c r="Y218" s="244">
        <f t="shared" si="175"/>
        <v>-4.1771512276208705E-2</v>
      </c>
      <c r="Z218" s="244">
        <f t="shared" si="175"/>
        <v>-1.6687447861422698E-2</v>
      </c>
      <c r="AA218" s="251">
        <f t="shared" si="175"/>
        <v>8.5165788282545465E-2</v>
      </c>
      <c r="AB218" s="244">
        <f t="shared" si="175"/>
        <v>-2.6517322308953539E-2</v>
      </c>
      <c r="AC218" s="244">
        <f t="shared" si="175"/>
        <v>-1.248006791224702E-2</v>
      </c>
      <c r="AD218" s="244">
        <f t="shared" si="175"/>
        <v>4.6873280692144581E-4</v>
      </c>
      <c r="AE218" s="244">
        <f t="shared" si="175"/>
        <v>-3.3055395583157537E-2</v>
      </c>
      <c r="AF218" s="244">
        <f t="shared" si="175"/>
        <v>-1.7318748685601626E-2</v>
      </c>
      <c r="AG218" s="251"/>
      <c r="AH218" s="251"/>
      <c r="AI218" s="244">
        <f t="shared" si="175"/>
        <v>-7.5898907805928006E-3</v>
      </c>
      <c r="AJ218" s="244">
        <f t="shared" si="175"/>
        <v>-6.2362676405041118E-3</v>
      </c>
      <c r="AK218" s="251"/>
      <c r="AL218" s="244">
        <f t="shared" si="175"/>
        <v>-8.3246601534919529E-3</v>
      </c>
      <c r="AM218" s="244">
        <f t="shared" si="175"/>
        <v>9.2506767435938109E-3</v>
      </c>
      <c r="AN218" s="251"/>
      <c r="AO218" s="244">
        <f t="shared" si="175"/>
        <v>1.5174094910148872E-2</v>
      </c>
      <c r="AP218" s="244">
        <f t="shared" si="175"/>
        <v>1.5414635603412885E-2</v>
      </c>
      <c r="AQ218" s="244">
        <f t="shared" si="175"/>
        <v>1.9953094982631238E-2</v>
      </c>
      <c r="AR218" s="251"/>
      <c r="AS218" s="244">
        <f t="shared" si="175"/>
        <v>-2.7330352333489086E-2</v>
      </c>
      <c r="AT218" s="251">
        <f t="shared" si="175"/>
        <v>7.356156726443977E-2</v>
      </c>
      <c r="AU218" s="244">
        <f t="shared" si="175"/>
        <v>7.5805236881793525E-3</v>
      </c>
      <c r="AV218" s="244">
        <f t="shared" si="175"/>
        <v>2.4617997420814386E-3</v>
      </c>
      <c r="AW218" s="244">
        <f t="shared" si="175"/>
        <v>-6.1615164375621173E-3</v>
      </c>
      <c r="AX218" s="251"/>
      <c r="AY218" s="244">
        <f t="shared" si="175"/>
        <v>-2.148642563587505E-2</v>
      </c>
      <c r="AZ218" s="244">
        <f t="shared" si="175"/>
        <v>-7.4066126598253124E-3</v>
      </c>
      <c r="BA218" s="244">
        <f t="shared" si="175"/>
        <v>-3.149121731608609E-2</v>
      </c>
      <c r="BB218" s="244">
        <f t="shared" si="175"/>
        <v>-9.3849826227203892E-3</v>
      </c>
      <c r="BC218" s="251"/>
      <c r="BD218" s="244">
        <f t="shared" si="175"/>
        <v>-9.0034208328606848E-3</v>
      </c>
      <c r="BE218" s="244">
        <f t="shared" si="175"/>
        <v>-1.4271442359368613E-2</v>
      </c>
      <c r="BF218" s="244">
        <f t="shared" si="175"/>
        <v>-1.2243013546851568E-2</v>
      </c>
      <c r="BG218" s="244">
        <f t="shared" si="175"/>
        <v>-6.0942254650119265E-3</v>
      </c>
      <c r="BH218" s="244">
        <f t="shared" si="175"/>
        <v>6.1840068827664343E-3</v>
      </c>
      <c r="BI218" s="244">
        <f t="shared" si="175"/>
        <v>-7.4741151173306486E-3</v>
      </c>
      <c r="BJ218" s="244">
        <f t="shared" si="175"/>
        <v>-6.7744191652728825E-3</v>
      </c>
      <c r="BK218" s="251"/>
      <c r="BL218" s="251"/>
      <c r="BM218" s="251"/>
      <c r="BN218" s="244">
        <f t="shared" si="175"/>
        <v>4.6362904903995507E-2</v>
      </c>
      <c r="BO218" s="244">
        <f t="shared" si="175"/>
        <v>-1.0844838333580485E-2</v>
      </c>
      <c r="BP218" s="244">
        <f t="shared" si="175"/>
        <v>-1.2814033258481683E-3</v>
      </c>
      <c r="BQ218" s="244">
        <f t="shared" si="175"/>
        <v>-6.0806661571908727E-2</v>
      </c>
      <c r="BR218" s="251"/>
      <c r="BS218" s="244">
        <f t="shared" si="175"/>
        <v>5.3723621950766132E-3</v>
      </c>
      <c r="BT218" s="244">
        <f t="shared" si="175"/>
        <v>-4.1110336718159682E-2</v>
      </c>
      <c r="BU218" s="244">
        <f t="shared" si="175"/>
        <v>1.2371938887723033E-4</v>
      </c>
      <c r="BV218" s="244">
        <f t="shared" si="175"/>
        <v>5.7406508704448134E-4</v>
      </c>
      <c r="BW218" s="244">
        <f t="shared" ref="BW218:CB218" si="176">BW216-BW217</f>
        <v>7.2970882252778591E-3</v>
      </c>
      <c r="BX218" s="251">
        <f t="shared" si="176"/>
        <v>-1.1563625716230689E-2</v>
      </c>
      <c r="BY218" s="244">
        <f t="shared" si="176"/>
        <v>-2.8515072633892524E-2</v>
      </c>
      <c r="BZ218" s="244">
        <f t="shared" si="176"/>
        <v>-2.7189578771356991E-2</v>
      </c>
      <c r="CA218" s="251"/>
      <c r="CB218" s="244">
        <f t="shared" si="176"/>
        <v>-1.1800399550976434E-2</v>
      </c>
      <c r="CC218" s="251"/>
      <c r="CD218" s="251"/>
      <c r="CE218" s="244">
        <f t="shared" ref="CE218:CF218" si="177">CE216-CE217</f>
        <v>2.5469469454333718E-2</v>
      </c>
      <c r="CF218" s="244">
        <f t="shared" si="177"/>
        <v>-1.3797136933540038E-2</v>
      </c>
    </row>
    <row r="219" spans="2:84" x14ac:dyDescent="0.2">
      <c r="I219" s="244"/>
      <c r="J219" s="244"/>
      <c r="K219" s="244"/>
      <c r="L219" s="244"/>
      <c r="M219" s="244"/>
      <c r="N219" s="244"/>
      <c r="O219" s="244"/>
      <c r="P219" s="244"/>
      <c r="Q219" s="244"/>
      <c r="R219" s="244"/>
      <c r="S219" s="244"/>
      <c r="T219" s="244"/>
      <c r="U219" s="244"/>
      <c r="V219" s="244"/>
      <c r="W219" s="244"/>
      <c r="X219" s="244"/>
      <c r="Y219" s="244"/>
      <c r="Z219" s="244"/>
      <c r="AA219" s="244"/>
      <c r="AB219" s="244"/>
      <c r="AC219" s="244"/>
      <c r="AD219" s="244"/>
      <c r="AE219" s="244"/>
      <c r="AF219" s="244"/>
      <c r="AG219" s="244"/>
      <c r="AH219" s="244"/>
      <c r="AI219" s="244"/>
      <c r="AJ219" s="244"/>
      <c r="AK219" s="244"/>
      <c r="AL219" s="244"/>
      <c r="AM219" s="244"/>
      <c r="AN219" s="244"/>
      <c r="AO219" s="244"/>
      <c r="AP219" s="244"/>
      <c r="AQ219" s="244"/>
      <c r="AR219" s="244"/>
      <c r="AS219" s="244"/>
      <c r="AT219" s="244"/>
      <c r="AU219" s="244"/>
      <c r="AV219" s="244"/>
      <c r="AW219" s="244"/>
      <c r="AX219" s="244"/>
      <c r="AY219" s="244"/>
      <c r="AZ219" s="244"/>
      <c r="BA219" s="244"/>
      <c r="BB219" s="244"/>
      <c r="BC219" s="244"/>
      <c r="BD219" s="244"/>
      <c r="BE219" s="244"/>
      <c r="BF219" s="244"/>
      <c r="BG219" s="244"/>
      <c r="BH219" s="244"/>
      <c r="BI219" s="244"/>
      <c r="BJ219" s="244"/>
      <c r="BK219" s="244"/>
      <c r="BL219" s="244"/>
      <c r="BM219" s="244"/>
      <c r="BN219" s="244"/>
      <c r="BO219" s="244"/>
      <c r="BP219" s="244"/>
      <c r="BQ219" s="244"/>
      <c r="BR219" s="244"/>
      <c r="BS219" s="244"/>
      <c r="BT219" s="244"/>
      <c r="BU219" s="244"/>
      <c r="BV219" s="244"/>
      <c r="BW219" s="244"/>
      <c r="BX219" s="244"/>
      <c r="BY219" s="244"/>
      <c r="BZ219" s="244"/>
      <c r="CA219" s="244"/>
      <c r="CB219" s="244"/>
      <c r="CC219" s="244"/>
      <c r="CD219" s="244"/>
    </row>
    <row r="220" spans="2:84" x14ac:dyDescent="0.2"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  <c r="BB220" s="2"/>
      <c r="BC220" s="2"/>
      <c r="BD220" s="2"/>
      <c r="BE220" s="2"/>
      <c r="BF220" s="2"/>
      <c r="BG220" s="2"/>
      <c r="BH220" s="2"/>
      <c r="BI220" s="2"/>
      <c r="BJ220" s="2"/>
      <c r="BK220" s="2"/>
      <c r="BL220" s="2"/>
      <c r="BM220" s="2"/>
      <c r="BN220" s="2"/>
      <c r="BO220" s="2"/>
      <c r="BP220" s="2"/>
      <c r="BQ220" s="2"/>
      <c r="BR220" s="2"/>
      <c r="BS220" s="2"/>
      <c r="BT220" s="2"/>
      <c r="BU220" s="2"/>
      <c r="BV220" s="2"/>
      <c r="BW220" s="2"/>
      <c r="BX220" s="2"/>
      <c r="BY220" s="2"/>
      <c r="BZ220" s="2"/>
      <c r="CA220" s="2"/>
      <c r="CB220" s="2"/>
      <c r="CC220" s="2"/>
      <c r="CD220" s="2"/>
    </row>
    <row r="221" spans="2:84" hidden="1" x14ac:dyDescent="0.2">
      <c r="H221" s="99"/>
      <c r="I221" s="99"/>
      <c r="J221" s="99"/>
      <c r="K221" s="99"/>
      <c r="L221" s="99"/>
      <c r="M221" s="99"/>
      <c r="N221" s="99"/>
      <c r="O221" s="99"/>
      <c r="P221" s="99"/>
      <c r="Q221" s="99"/>
      <c r="R221" s="99"/>
      <c r="S221" s="99"/>
      <c r="T221" s="99"/>
      <c r="U221" s="99"/>
      <c r="V221" s="99"/>
      <c r="W221" s="99"/>
      <c r="X221" s="99"/>
      <c r="Y221" s="99"/>
      <c r="Z221" s="99"/>
      <c r="AA221" s="99"/>
      <c r="AB221" s="99"/>
      <c r="AC221" s="99"/>
      <c r="AD221" s="99"/>
      <c r="AE221" s="99"/>
      <c r="AF221" s="99"/>
      <c r="AG221" s="99"/>
      <c r="AH221" s="99"/>
      <c r="AI221" s="99"/>
      <c r="AJ221" s="99"/>
      <c r="AK221" s="99"/>
      <c r="AL221" s="99"/>
      <c r="AM221" s="99"/>
      <c r="AN221" s="99"/>
      <c r="AO221" s="99"/>
      <c r="AP221" s="99"/>
      <c r="AQ221" s="99"/>
      <c r="AR221" s="99"/>
      <c r="AS221" s="99"/>
      <c r="AT221" s="99"/>
      <c r="AU221" s="99"/>
      <c r="AV221" s="99"/>
      <c r="AW221" s="99"/>
      <c r="AX221" s="99"/>
      <c r="AY221" s="99"/>
      <c r="AZ221" s="99"/>
      <c r="BA221" s="99"/>
      <c r="BB221" s="99"/>
      <c r="BC221" s="99"/>
      <c r="BD221" s="99"/>
      <c r="BE221" s="99"/>
      <c r="BF221" s="99"/>
      <c r="BG221" s="99"/>
      <c r="BH221" s="99"/>
      <c r="BI221" s="99"/>
      <c r="BJ221" s="99"/>
      <c r="BK221" s="99"/>
      <c r="BL221" s="99"/>
      <c r="BM221" s="99"/>
      <c r="BN221" s="99"/>
      <c r="BO221" s="99"/>
      <c r="BP221" s="99"/>
      <c r="BQ221" s="99"/>
      <c r="BR221" s="99"/>
      <c r="BS221" s="99"/>
      <c r="BT221" s="99"/>
      <c r="BU221" s="99"/>
      <c r="BV221" s="99"/>
      <c r="BW221" s="99"/>
      <c r="BX221" s="99"/>
      <c r="BY221" s="99"/>
      <c r="BZ221" s="99"/>
      <c r="CA221" s="99"/>
      <c r="CB221" s="99"/>
      <c r="CC221" s="99"/>
      <c r="CD221" s="99"/>
    </row>
    <row r="222" spans="2:84" hidden="1" x14ac:dyDescent="0.2">
      <c r="I222" s="19"/>
      <c r="J222" s="19"/>
      <c r="K222" s="19"/>
      <c r="L222" s="19"/>
      <c r="M222" s="19"/>
      <c r="N222" s="19"/>
      <c r="O222" s="19"/>
      <c r="P222" s="19"/>
      <c r="Q222" s="19"/>
      <c r="R222" s="19"/>
      <c r="S222" s="19"/>
      <c r="T222" s="19"/>
      <c r="U222" s="19"/>
      <c r="V222" s="19"/>
      <c r="W222" s="19"/>
      <c r="X222" s="19"/>
      <c r="Y222" s="19"/>
      <c r="Z222" s="19"/>
      <c r="AA222" s="19"/>
      <c r="AB222" s="19"/>
      <c r="AC222" s="19"/>
      <c r="AD222" s="19"/>
      <c r="AE222" s="19"/>
      <c r="AF222" s="19"/>
      <c r="AG222" s="19"/>
      <c r="AH222" s="19"/>
      <c r="AI222" s="19"/>
      <c r="AJ222" s="19"/>
      <c r="AK222" s="19"/>
      <c r="AL222" s="19"/>
      <c r="AM222" s="19"/>
      <c r="AN222" s="19"/>
      <c r="AO222" s="19"/>
      <c r="AP222" s="19"/>
      <c r="AQ222" s="19"/>
      <c r="AR222" s="19"/>
      <c r="AS222" s="19"/>
      <c r="AT222" s="19"/>
      <c r="AU222" s="19"/>
      <c r="AV222" s="19"/>
      <c r="AW222" s="19"/>
      <c r="AX222" s="19"/>
      <c r="AY222" s="19"/>
      <c r="AZ222" s="19"/>
      <c r="BA222" s="19"/>
      <c r="BB222" s="19"/>
      <c r="BC222" s="19"/>
      <c r="BD222" s="19"/>
      <c r="BE222" s="19"/>
      <c r="BF222" s="19"/>
      <c r="BG222" s="19"/>
      <c r="BH222" s="19"/>
      <c r="BI222" s="19"/>
      <c r="BJ222" s="19"/>
      <c r="BK222" s="19"/>
      <c r="BL222" s="19"/>
      <c r="BM222" s="19"/>
      <c r="BN222" s="19"/>
      <c r="BO222" s="19"/>
      <c r="BP222" s="19"/>
      <c r="BQ222" s="19"/>
      <c r="BR222" s="19"/>
      <c r="BS222" s="19"/>
      <c r="BT222" s="19"/>
      <c r="BU222" s="19"/>
      <c r="BV222" s="19"/>
      <c r="BW222" s="19"/>
      <c r="BX222" s="19"/>
      <c r="BY222" s="19"/>
      <c r="BZ222" s="19"/>
      <c r="CA222" s="19"/>
      <c r="CB222" s="19"/>
      <c r="CC222" s="19"/>
      <c r="CD222" s="19"/>
    </row>
    <row r="223" spans="2:84" hidden="1" x14ac:dyDescent="0.2">
      <c r="H223" s="252" t="str">
        <f>IF(H218&lt;0,"improved", "worse")</f>
        <v>improved</v>
      </c>
      <c r="I223" s="49" t="str">
        <f>IF(I218&lt;0,"improved", "worse")</f>
        <v>improved</v>
      </c>
      <c r="J223" s="49" t="str">
        <f>IF(J218&lt;0,"improved", "worse")</f>
        <v>improved</v>
      </c>
      <c r="K223" s="49" t="str">
        <f>IF(K218&lt;0,"improved", "worse")</f>
        <v>improved</v>
      </c>
      <c r="L223" s="49"/>
      <c r="M223" s="49"/>
      <c r="N223" s="49" t="str">
        <f>IF(N218&lt;0,"improved", "worse")</f>
        <v>worse</v>
      </c>
      <c r="O223" s="49"/>
      <c r="P223" s="49" t="str">
        <f t="shared" ref="P223:U223" si="178">IF(P218&lt;0,"improved", "worse")</f>
        <v>worse</v>
      </c>
      <c r="Q223" s="49" t="str">
        <f t="shared" si="178"/>
        <v>improved</v>
      </c>
      <c r="R223" s="49" t="str">
        <f t="shared" si="178"/>
        <v>improved</v>
      </c>
      <c r="S223" s="49" t="str">
        <f t="shared" si="178"/>
        <v>improved</v>
      </c>
      <c r="T223" s="49" t="str">
        <f t="shared" si="178"/>
        <v>improved</v>
      </c>
      <c r="U223" s="49" t="str">
        <f t="shared" si="178"/>
        <v>worse</v>
      </c>
      <c r="V223" s="49"/>
      <c r="W223" s="49"/>
      <c r="X223" s="49" t="str">
        <f t="shared" ref="X223:AF223" si="179">IF(X218&lt;0,"improved", "worse")</f>
        <v>improved</v>
      </c>
      <c r="Y223" s="49" t="str">
        <f t="shared" si="179"/>
        <v>improved</v>
      </c>
      <c r="Z223" s="49" t="str">
        <f t="shared" si="179"/>
        <v>improved</v>
      </c>
      <c r="AA223" s="49" t="str">
        <f t="shared" si="179"/>
        <v>worse</v>
      </c>
      <c r="AB223" s="49" t="str">
        <f t="shared" si="179"/>
        <v>improved</v>
      </c>
      <c r="AC223" s="49" t="str">
        <f t="shared" si="179"/>
        <v>improved</v>
      </c>
      <c r="AD223" s="49" t="str">
        <f t="shared" si="179"/>
        <v>worse</v>
      </c>
      <c r="AE223" s="49" t="str">
        <f t="shared" si="179"/>
        <v>improved</v>
      </c>
      <c r="AF223" s="49" t="str">
        <f t="shared" si="179"/>
        <v>improved</v>
      </c>
      <c r="AG223" s="49"/>
      <c r="AH223" s="49"/>
      <c r="AI223" s="49" t="str">
        <f>IF(AI218&lt;0,"improved", "worse")</f>
        <v>improved</v>
      </c>
      <c r="AJ223" s="49" t="str">
        <f>IF(AJ218&lt;0,"improved", "worse")</f>
        <v>improved</v>
      </c>
      <c r="AK223" s="49"/>
      <c r="AL223" s="49" t="str">
        <f>IF(AL218&lt;0,"improved", "worse")</f>
        <v>improved</v>
      </c>
      <c r="AM223" s="49" t="str">
        <f>IF(AM218&lt;0,"improved", "worse")</f>
        <v>worse</v>
      </c>
      <c r="AN223" s="49"/>
      <c r="AO223" s="49" t="str">
        <f>IF(AO218&lt;0,"improved", "worse")</f>
        <v>worse</v>
      </c>
      <c r="AP223" s="49" t="str">
        <f>IF(AP218&lt;0,"improved", "worse")</f>
        <v>worse</v>
      </c>
      <c r="AQ223" s="49" t="str">
        <f>IF(AQ218&lt;0,"improved", "worse")</f>
        <v>worse</v>
      </c>
      <c r="AR223" s="49"/>
      <c r="AS223" s="49" t="str">
        <f>IF(AS218&lt;0,"improved", "worse")</f>
        <v>improved</v>
      </c>
      <c r="AT223" s="49"/>
      <c r="AU223" s="49" t="str">
        <f>IF(AU218&lt;0,"improved", "worse")</f>
        <v>worse</v>
      </c>
      <c r="AV223" s="49" t="str">
        <f>IF(AV218&lt;0,"improved", "worse")</f>
        <v>worse</v>
      </c>
      <c r="AW223" s="49" t="str">
        <f>IF(AW218&lt;0,"improved", "worse")</f>
        <v>improved</v>
      </c>
      <c r="AX223" s="49"/>
      <c r="AY223" s="49" t="str">
        <f>IF(AY218&lt;0,"improved", "worse")</f>
        <v>improved</v>
      </c>
      <c r="AZ223" s="49" t="str">
        <f>IF(AZ218&lt;0,"improved", "worse")</f>
        <v>improved</v>
      </c>
      <c r="BA223" s="49" t="str">
        <f>IF(BA218&lt;0,"improved", "worse")</f>
        <v>improved</v>
      </c>
      <c r="BB223" s="49" t="str">
        <f>IF(BB218&lt;0,"improved", "worse")</f>
        <v>improved</v>
      </c>
      <c r="BC223" s="49"/>
      <c r="BD223" s="49" t="str">
        <f t="shared" ref="BD223:BJ223" si="180">IF(BD218&lt;0,"improved", "worse")</f>
        <v>improved</v>
      </c>
      <c r="BE223" s="49" t="str">
        <f t="shared" si="180"/>
        <v>improved</v>
      </c>
      <c r="BF223" s="49" t="str">
        <f t="shared" si="180"/>
        <v>improved</v>
      </c>
      <c r="BG223" s="49" t="str">
        <f t="shared" si="180"/>
        <v>improved</v>
      </c>
      <c r="BH223" s="49" t="str">
        <f t="shared" si="180"/>
        <v>worse</v>
      </c>
      <c r="BI223" s="49" t="str">
        <f t="shared" si="180"/>
        <v>improved</v>
      </c>
      <c r="BJ223" s="49" t="str">
        <f t="shared" si="180"/>
        <v>improved</v>
      </c>
      <c r="BK223" s="49"/>
      <c r="BL223" s="49"/>
      <c r="BM223" s="49"/>
      <c r="BN223" s="49" t="str">
        <f>IF(BN218&lt;0,"improved", "worse")</f>
        <v>worse</v>
      </c>
      <c r="BO223" s="49" t="str">
        <f>IF(BO218&lt;0,"improved", "worse")</f>
        <v>improved</v>
      </c>
      <c r="BP223" s="49" t="str">
        <f>IF(BP218&lt;0,"improved", "worse")</f>
        <v>improved</v>
      </c>
      <c r="BQ223" s="49" t="str">
        <f>IF(BQ218&lt;0,"improved", "worse")</f>
        <v>improved</v>
      </c>
      <c r="BR223" s="49"/>
      <c r="BS223" s="49" t="str">
        <f>IF(BS218&lt;0,"improved", "worse")</f>
        <v>worse</v>
      </c>
      <c r="BT223" s="49" t="str">
        <f>IF(BT218&lt;0,"improved", "worse")</f>
        <v>improved</v>
      </c>
      <c r="BU223" s="49" t="str">
        <f>IF(BU218&lt;0,"improved", "worse")</f>
        <v>worse</v>
      </c>
      <c r="BV223" s="49" t="str">
        <f>IF(BV218&lt;0,"improved", "worse")</f>
        <v>worse</v>
      </c>
      <c r="BW223" s="49" t="str">
        <f>IF(BW218&lt;0,"improved", "worse")</f>
        <v>worse</v>
      </c>
      <c r="BX223" s="49"/>
      <c r="BY223" s="49" t="str">
        <f>IF(BY218&lt;0,"improved", "worse")</f>
        <v>improved</v>
      </c>
      <c r="BZ223" s="49" t="str">
        <f>IF(BZ218&lt;0,"improved", "worse")</f>
        <v>improved</v>
      </c>
      <c r="CA223" s="49"/>
      <c r="CB223" s="49" t="str">
        <f>IF(CB218&lt;0,"improved", "worse")</f>
        <v>improved</v>
      </c>
      <c r="CC223" s="49"/>
      <c r="CD223" s="253"/>
      <c r="CE223" s="253" t="str">
        <f>IF(CE218&lt;0,"improved", "worse")</f>
        <v>worse</v>
      </c>
      <c r="CF223" s="253" t="str">
        <f>IF(CF218&lt;0,"improved", "worse")</f>
        <v>improved</v>
      </c>
    </row>
    <row r="224" spans="2:84" hidden="1" x14ac:dyDescent="0.2">
      <c r="H224" s="50" t="str">
        <f t="shared" ref="H224:N224" si="181">IF(ABS(H218)&gt;0.05,"big","")</f>
        <v/>
      </c>
      <c r="I224" t="str">
        <f t="shared" si="181"/>
        <v/>
      </c>
      <c r="J224" t="str">
        <f t="shared" si="181"/>
        <v/>
      </c>
      <c r="K224" t="str">
        <f t="shared" si="181"/>
        <v/>
      </c>
      <c r="L224" t="str">
        <f t="shared" si="181"/>
        <v/>
      </c>
      <c r="M224" t="str">
        <f t="shared" si="181"/>
        <v/>
      </c>
      <c r="N224" t="str">
        <f t="shared" si="181"/>
        <v/>
      </c>
      <c r="P224" t="str">
        <f t="shared" ref="P224:V224" si="182">IF(ABS(P218)&gt;0.05,"big","")</f>
        <v/>
      </c>
      <c r="Q224" t="str">
        <f t="shared" si="182"/>
        <v/>
      </c>
      <c r="R224" t="str">
        <f t="shared" si="182"/>
        <v/>
      </c>
      <c r="S224" t="str">
        <f t="shared" si="182"/>
        <v/>
      </c>
      <c r="T224" t="str">
        <f t="shared" si="182"/>
        <v/>
      </c>
      <c r="U224" t="str">
        <f t="shared" si="182"/>
        <v>big</v>
      </c>
      <c r="V224" t="str">
        <f t="shared" si="182"/>
        <v/>
      </c>
      <c r="X224" t="str">
        <f t="shared" ref="X224:AG224" si="183">IF(ABS(X218)&gt;0.05,"big","")</f>
        <v/>
      </c>
      <c r="Y224" t="str">
        <f t="shared" si="183"/>
        <v/>
      </c>
      <c r="Z224" t="str">
        <f t="shared" si="183"/>
        <v/>
      </c>
      <c r="AA224" t="str">
        <f t="shared" si="183"/>
        <v>big</v>
      </c>
      <c r="AB224" t="str">
        <f t="shared" si="183"/>
        <v/>
      </c>
      <c r="AC224" t="str">
        <f t="shared" si="183"/>
        <v/>
      </c>
      <c r="AD224" t="str">
        <f t="shared" si="183"/>
        <v/>
      </c>
      <c r="AE224" t="str">
        <f t="shared" si="183"/>
        <v/>
      </c>
      <c r="AF224" t="str">
        <f t="shared" si="183"/>
        <v/>
      </c>
      <c r="AG224" t="str">
        <f t="shared" si="183"/>
        <v/>
      </c>
      <c r="AI224" t="str">
        <f>IF(ABS(AI218)&gt;0.05,"big","")</f>
        <v/>
      </c>
      <c r="AJ224" t="str">
        <f>IF(ABS(AJ218)&gt;0.05,"big","")</f>
        <v/>
      </c>
      <c r="AL224" t="str">
        <f>IF(ABS(AL218)&gt;0.05,"big","")</f>
        <v/>
      </c>
      <c r="AM224" t="str">
        <f>IF(ABS(AM218)&gt;0.05,"big","")</f>
        <v/>
      </c>
      <c r="AO224" t="str">
        <f>IF(ABS(AO218)&gt;0.05,"big","")</f>
        <v/>
      </c>
      <c r="AP224" t="str">
        <f>IF(ABS(AP218)&gt;0.05,"big","")</f>
        <v/>
      </c>
      <c r="AQ224" t="str">
        <f>IF(ABS(AQ218)&gt;0.05,"big","")</f>
        <v/>
      </c>
      <c r="AR224" t="str">
        <f>IF(ABS(AR218)&gt;0.05,"big","")</f>
        <v/>
      </c>
      <c r="AS224" t="str">
        <f>IF(ABS(AS218)&gt;0.05,"big","")</f>
        <v/>
      </c>
      <c r="AU224" t="str">
        <f t="shared" ref="AU224:BB224" si="184">IF(ABS(AU218)&gt;0.05,"big","")</f>
        <v/>
      </c>
      <c r="AV224" t="str">
        <f t="shared" si="184"/>
        <v/>
      </c>
      <c r="AW224" t="str">
        <f t="shared" si="184"/>
        <v/>
      </c>
      <c r="AX224" t="str">
        <f t="shared" si="184"/>
        <v/>
      </c>
      <c r="AY224" t="str">
        <f t="shared" si="184"/>
        <v/>
      </c>
      <c r="AZ224" t="str">
        <f t="shared" si="184"/>
        <v/>
      </c>
      <c r="BA224" t="str">
        <f t="shared" si="184"/>
        <v/>
      </c>
      <c r="BB224" t="str">
        <f t="shared" si="184"/>
        <v/>
      </c>
      <c r="BD224" t="str">
        <f t="shared" ref="BD224:BJ224" si="185">IF(ABS(BD218)&gt;0.05,"big","")</f>
        <v/>
      </c>
      <c r="BE224" t="str">
        <f t="shared" si="185"/>
        <v/>
      </c>
      <c r="BF224" t="str">
        <f t="shared" si="185"/>
        <v/>
      </c>
      <c r="BG224" t="str">
        <f t="shared" si="185"/>
        <v/>
      </c>
      <c r="BH224" t="str">
        <f t="shared" si="185"/>
        <v/>
      </c>
      <c r="BI224" t="str">
        <f t="shared" si="185"/>
        <v/>
      </c>
      <c r="BJ224" t="str">
        <f t="shared" si="185"/>
        <v/>
      </c>
      <c r="BN224" t="str">
        <f>IF(ABS(BN218)&gt;0.05,"big","")</f>
        <v/>
      </c>
      <c r="BO224" t="str">
        <f>IF(ABS(BO218)&gt;0.05,"big","")</f>
        <v/>
      </c>
      <c r="BP224" t="str">
        <f>IF(ABS(BP218)&gt;0.05,"big","")</f>
        <v/>
      </c>
      <c r="BQ224" s="254" t="str">
        <f>IF(ABS(BQ218)&gt;0.05,"big","")</f>
        <v>big</v>
      </c>
      <c r="BS224" t="str">
        <f t="shared" ref="BS224:CB224" si="186">IF(ABS(BS218)&gt;0.05,"big","")</f>
        <v/>
      </c>
      <c r="BT224" t="str">
        <f t="shared" si="186"/>
        <v/>
      </c>
      <c r="BU224" t="str">
        <f t="shared" si="186"/>
        <v/>
      </c>
      <c r="BV224" t="str">
        <f t="shared" si="186"/>
        <v/>
      </c>
      <c r="BW224" t="str">
        <f t="shared" si="186"/>
        <v/>
      </c>
      <c r="BX224" t="str">
        <f t="shared" si="186"/>
        <v/>
      </c>
      <c r="BY224" t="str">
        <f t="shared" si="186"/>
        <v/>
      </c>
      <c r="BZ224" t="str">
        <f t="shared" si="186"/>
        <v/>
      </c>
      <c r="CA224" t="str">
        <f t="shared" si="186"/>
        <v/>
      </c>
      <c r="CB224" t="str">
        <f t="shared" si="186"/>
        <v/>
      </c>
      <c r="CD224" s="255" t="str">
        <f>IF(ABS(CD218)&gt;0.05,"big","")</f>
        <v/>
      </c>
      <c r="CE224" s="255" t="str">
        <f>IF(ABS(CE218)&gt;0.05,"big","")</f>
        <v/>
      </c>
      <c r="CF224" s="255" t="str">
        <f>IF(ABS(CF218)&gt;0.05,"big","")</f>
        <v/>
      </c>
    </row>
    <row r="225" spans="1:100" ht="13.5" hidden="1" thickBot="1" x14ac:dyDescent="0.25">
      <c r="B225" t="s">
        <v>451</v>
      </c>
      <c r="H225" s="256"/>
      <c r="I225" s="257"/>
      <c r="J225" s="257"/>
      <c r="K225" s="257"/>
      <c r="L225" s="257"/>
      <c r="M225" s="257"/>
      <c r="N225" s="257"/>
      <c r="O225" s="257"/>
      <c r="P225" s="257"/>
      <c r="Q225" s="257"/>
      <c r="R225" s="257"/>
      <c r="S225" s="257"/>
      <c r="T225" s="257"/>
      <c r="U225" s="257"/>
      <c r="V225" s="257"/>
      <c r="W225" s="257"/>
      <c r="X225" s="257"/>
      <c r="Y225" s="257"/>
      <c r="Z225" s="257"/>
      <c r="AA225" s="257"/>
      <c r="AB225" s="257"/>
      <c r="AC225" s="257"/>
      <c r="AD225" s="257"/>
      <c r="AE225" s="257"/>
      <c r="AF225" s="257"/>
      <c r="AG225" s="257"/>
      <c r="AH225" s="257"/>
      <c r="AI225" s="257"/>
      <c r="AJ225" s="257"/>
      <c r="AK225" s="257"/>
      <c r="AL225" s="257"/>
      <c r="AM225" s="257"/>
      <c r="AN225" s="257"/>
      <c r="AO225" s="257"/>
      <c r="AP225" s="257"/>
      <c r="AQ225" s="257"/>
      <c r="AR225" s="257"/>
      <c r="AS225" s="257"/>
      <c r="AT225" s="257"/>
      <c r="AU225" s="257"/>
      <c r="AV225" s="257"/>
      <c r="AW225" s="257"/>
      <c r="AX225" s="257"/>
      <c r="AY225" s="257"/>
      <c r="AZ225" s="257"/>
      <c r="BA225" s="257"/>
      <c r="BB225" s="257"/>
      <c r="BC225" s="257"/>
      <c r="BD225" s="257"/>
      <c r="BE225" s="257"/>
      <c r="BF225" s="257"/>
      <c r="BG225" s="257"/>
      <c r="BH225" s="257"/>
      <c r="BI225" s="257"/>
      <c r="BJ225" s="257"/>
      <c r="BK225" s="257"/>
      <c r="BL225" s="257"/>
      <c r="BM225" s="257"/>
      <c r="BN225" s="257"/>
      <c r="BO225" s="257"/>
      <c r="BP225" s="257"/>
      <c r="BQ225" s="257"/>
      <c r="BR225" s="257"/>
      <c r="BS225" s="257"/>
      <c r="BT225" s="257"/>
      <c r="BU225" s="257"/>
      <c r="BV225" s="257"/>
      <c r="BW225" s="257"/>
      <c r="BX225" s="257"/>
      <c r="BY225" s="257"/>
      <c r="BZ225" s="257"/>
      <c r="CA225" s="257"/>
      <c r="CB225" s="257"/>
      <c r="CC225" s="257"/>
      <c r="CD225" s="258"/>
      <c r="CE225" s="258"/>
      <c r="CF225" s="258"/>
    </row>
    <row r="226" spans="1:100" hidden="1" x14ac:dyDescent="0.2">
      <c r="E226" s="2" t="s">
        <v>452</v>
      </c>
      <c r="F226" s="99"/>
      <c r="I226" s="19"/>
      <c r="J226" s="19"/>
      <c r="K226" s="19"/>
      <c r="L226" s="19"/>
      <c r="M226" s="19"/>
      <c r="N226" s="19"/>
      <c r="O226" s="19"/>
      <c r="P226" s="19"/>
      <c r="Q226" s="19"/>
      <c r="R226" s="19"/>
      <c r="S226" s="19"/>
      <c r="T226" s="19"/>
      <c r="U226" s="19"/>
      <c r="V226" s="19"/>
      <c r="W226" s="19"/>
      <c r="X226" s="19"/>
      <c r="Y226" s="19"/>
      <c r="Z226" s="19"/>
      <c r="AA226" s="19"/>
      <c r="AB226" s="19"/>
      <c r="AC226" s="19"/>
      <c r="AD226" s="19"/>
      <c r="AE226" s="19"/>
      <c r="AF226" s="19"/>
      <c r="AG226" s="19"/>
      <c r="AH226" s="19"/>
      <c r="AI226" s="19"/>
      <c r="AJ226" s="19"/>
      <c r="AK226" s="19"/>
      <c r="AL226" s="19"/>
      <c r="AM226" s="19"/>
      <c r="AN226" s="19"/>
      <c r="AO226" s="19"/>
      <c r="AP226" s="19"/>
      <c r="AQ226" s="19"/>
      <c r="AR226" s="19"/>
      <c r="AS226" s="19"/>
      <c r="AT226" s="19"/>
      <c r="AU226" s="19"/>
      <c r="AV226" s="19"/>
      <c r="AW226" s="19"/>
      <c r="AX226" s="19"/>
      <c r="AY226" s="19"/>
      <c r="AZ226" s="19"/>
      <c r="BA226" s="19"/>
      <c r="BB226" s="19"/>
      <c r="BC226" s="19"/>
      <c r="BD226" s="19"/>
      <c r="BE226" s="19"/>
      <c r="BF226" s="19"/>
      <c r="BG226" s="19"/>
      <c r="BH226" s="19"/>
      <c r="BI226" s="19"/>
      <c r="BJ226" s="19"/>
      <c r="BK226" s="19"/>
      <c r="BL226" s="19"/>
      <c r="BM226" s="19"/>
      <c r="BN226" s="19"/>
      <c r="BO226" s="19"/>
      <c r="BP226" s="19"/>
      <c r="BQ226" s="19"/>
      <c r="BR226" s="19"/>
      <c r="BS226" s="19"/>
      <c r="BT226" s="19"/>
      <c r="BU226" s="19"/>
      <c r="BV226" s="19"/>
      <c r="BW226" s="19"/>
      <c r="BX226" s="19"/>
      <c r="BY226" s="19"/>
      <c r="BZ226" s="19"/>
      <c r="CA226" s="19"/>
      <c r="CB226" s="19"/>
      <c r="CC226" s="19"/>
      <c r="CD226" s="19"/>
    </row>
    <row r="227" spans="1:100" hidden="1" x14ac:dyDescent="0.2">
      <c r="F227" s="99"/>
      <c r="I227" s="19"/>
      <c r="J227" s="19"/>
      <c r="K227" s="19"/>
      <c r="L227" s="19"/>
      <c r="M227" s="19"/>
      <c r="N227" s="19"/>
      <c r="O227" s="19"/>
      <c r="P227" s="19"/>
      <c r="Q227" s="19"/>
      <c r="R227" s="19"/>
      <c r="S227" s="19"/>
      <c r="T227" s="19"/>
      <c r="U227" s="19"/>
      <c r="V227" s="19"/>
      <c r="W227" s="19"/>
      <c r="X227" s="19"/>
      <c r="Y227" s="19"/>
      <c r="Z227" s="19"/>
      <c r="AA227" s="19"/>
      <c r="AB227" s="19"/>
      <c r="AC227" s="19"/>
      <c r="AD227" s="19"/>
      <c r="AE227" s="19"/>
      <c r="AF227" s="19"/>
      <c r="AG227" s="19"/>
      <c r="AH227" s="19"/>
      <c r="AI227" s="19"/>
      <c r="AJ227" s="19"/>
      <c r="AK227" s="19"/>
      <c r="AL227" s="19"/>
      <c r="AM227" s="19"/>
      <c r="AN227" s="19"/>
      <c r="AO227" s="19"/>
      <c r="AP227" s="19"/>
      <c r="AQ227" s="19"/>
      <c r="AR227" s="19"/>
      <c r="AS227" s="19"/>
      <c r="AT227" s="19"/>
      <c r="AU227" s="19"/>
      <c r="AV227" s="19"/>
      <c r="AW227" s="19"/>
      <c r="AX227" s="19"/>
      <c r="AY227" s="19"/>
      <c r="AZ227" s="19"/>
      <c r="BA227" s="19"/>
      <c r="BB227" s="19"/>
      <c r="BC227" s="19"/>
      <c r="BD227" s="19"/>
      <c r="BE227" s="19"/>
      <c r="BF227" s="19"/>
      <c r="BG227" s="19"/>
      <c r="BH227" s="19"/>
      <c r="BI227" s="19"/>
      <c r="BJ227" s="19"/>
      <c r="BK227" s="19"/>
      <c r="BL227" s="19"/>
      <c r="BM227" s="19"/>
      <c r="BN227" s="19"/>
      <c r="BO227" s="19"/>
      <c r="BP227" s="19"/>
      <c r="BQ227" s="19"/>
      <c r="BR227" s="19"/>
      <c r="BS227" s="19"/>
      <c r="BT227" s="19"/>
      <c r="BU227" s="19"/>
      <c r="BV227" s="19"/>
      <c r="BW227" s="19"/>
      <c r="BX227" s="19"/>
      <c r="BY227" s="19"/>
      <c r="BZ227" s="19"/>
      <c r="CA227" s="19"/>
      <c r="CB227" s="19"/>
      <c r="CC227" s="19"/>
      <c r="CD227" s="19"/>
    </row>
    <row r="228" spans="1:100" ht="19.5" hidden="1" x14ac:dyDescent="0.35">
      <c r="A228" s="259" t="s">
        <v>453</v>
      </c>
      <c r="B228" s="260"/>
      <c r="C228" s="260"/>
      <c r="D228" s="260"/>
      <c r="E228" s="261"/>
      <c r="F228" s="262"/>
      <c r="G228" s="260"/>
      <c r="H228" s="260"/>
      <c r="I228" s="263"/>
      <c r="J228" s="263"/>
      <c r="K228" s="263"/>
      <c r="L228" s="263"/>
      <c r="M228" s="263"/>
      <c r="N228" s="263"/>
      <c r="O228" s="263"/>
      <c r="P228" s="263"/>
      <c r="Q228" s="263"/>
      <c r="R228" s="263"/>
      <c r="S228" s="263"/>
      <c r="T228" s="263"/>
      <c r="U228" s="263"/>
      <c r="V228" s="263"/>
      <c r="W228" s="263"/>
      <c r="X228" s="263"/>
      <c r="Y228" s="263"/>
      <c r="Z228" s="263"/>
      <c r="AA228" s="263"/>
      <c r="AB228" s="263"/>
      <c r="AC228" s="263"/>
      <c r="AD228" s="263"/>
      <c r="AE228" s="263"/>
      <c r="AF228" s="263"/>
      <c r="AG228" s="263"/>
      <c r="AH228" s="263"/>
      <c r="AI228" s="263"/>
      <c r="AJ228" s="263"/>
      <c r="AK228" s="263"/>
      <c r="AL228" s="263"/>
      <c r="AM228" s="263"/>
      <c r="AN228" s="263"/>
      <c r="AO228" s="263"/>
      <c r="AP228" s="263"/>
      <c r="AQ228" s="263"/>
      <c r="AR228" s="263"/>
      <c r="AS228" s="263"/>
      <c r="AT228" s="263"/>
      <c r="AU228" s="263"/>
      <c r="AV228" s="263"/>
      <c r="AW228" s="263"/>
      <c r="AX228" s="263"/>
      <c r="AY228" s="263"/>
      <c r="AZ228" s="263"/>
      <c r="BA228" s="263"/>
      <c r="BB228" s="263"/>
      <c r="BC228" s="263"/>
      <c r="BD228" s="263"/>
      <c r="BE228" s="263"/>
      <c r="BF228" s="263"/>
      <c r="BG228" s="263"/>
      <c r="BH228" s="263"/>
      <c r="BI228" s="263"/>
      <c r="BJ228" s="263"/>
      <c r="BK228" s="263"/>
      <c r="BL228" s="263"/>
      <c r="BM228" s="263"/>
      <c r="BN228" s="263"/>
      <c r="BO228" s="263"/>
      <c r="BP228" s="263"/>
      <c r="BQ228" s="263"/>
      <c r="BR228" s="263"/>
      <c r="BS228" s="263"/>
      <c r="BT228" s="263"/>
      <c r="BU228" s="263"/>
      <c r="BV228" s="263"/>
      <c r="BW228" s="263"/>
      <c r="BX228" s="263"/>
      <c r="BY228" s="263"/>
      <c r="BZ228" s="263"/>
      <c r="CA228" s="263"/>
      <c r="CB228" s="263"/>
      <c r="CC228" s="263"/>
      <c r="CD228" s="263"/>
      <c r="CE228" s="260"/>
      <c r="CF228" s="260"/>
    </row>
    <row r="229" spans="1:100" hidden="1" x14ac:dyDescent="0.2">
      <c r="A229" s="260"/>
      <c r="B229" s="260"/>
      <c r="C229" s="260"/>
      <c r="D229" s="260"/>
      <c r="E229" s="261"/>
      <c r="F229" s="262"/>
      <c r="G229" s="260"/>
      <c r="H229" s="260"/>
      <c r="I229" s="263"/>
      <c r="J229" s="263"/>
      <c r="K229" s="263"/>
      <c r="L229" s="263"/>
      <c r="M229" s="263"/>
      <c r="N229" s="263"/>
      <c r="O229" s="263"/>
      <c r="P229" s="263"/>
      <c r="Q229" s="263"/>
      <c r="R229" s="263"/>
      <c r="S229" s="263"/>
      <c r="T229" s="263"/>
      <c r="U229" s="263"/>
      <c r="V229" s="263"/>
      <c r="W229" s="263"/>
      <c r="X229" s="263"/>
      <c r="Y229" s="263"/>
      <c r="Z229" s="263"/>
      <c r="AA229" s="263"/>
      <c r="AB229" s="263"/>
      <c r="AC229" s="263"/>
      <c r="AD229" s="263"/>
      <c r="AE229" s="263"/>
      <c r="AF229" s="263"/>
      <c r="AG229" s="263"/>
      <c r="AH229" s="263"/>
      <c r="AI229" s="263"/>
      <c r="AJ229" s="263"/>
      <c r="AK229" s="263"/>
      <c r="AL229" s="263"/>
      <c r="AM229" s="263"/>
      <c r="AN229" s="263"/>
      <c r="AO229" s="263"/>
      <c r="AP229" s="263"/>
      <c r="AQ229" s="263"/>
      <c r="AR229" s="263"/>
      <c r="AS229" s="263"/>
      <c r="AT229" s="263"/>
      <c r="AU229" s="263"/>
      <c r="AV229" s="263"/>
      <c r="AW229" s="263"/>
      <c r="AX229" s="263"/>
      <c r="AY229" s="263"/>
      <c r="AZ229" s="263"/>
      <c r="BA229" s="263"/>
      <c r="BB229" s="263"/>
      <c r="BC229" s="263"/>
      <c r="BD229" s="263"/>
      <c r="BE229" s="263"/>
      <c r="BF229" s="263"/>
      <c r="BG229" s="263"/>
      <c r="BH229" s="263"/>
      <c r="BI229" s="263"/>
      <c r="BJ229" s="263"/>
      <c r="BK229" s="263"/>
      <c r="BL229" s="263"/>
      <c r="BM229" s="263"/>
      <c r="BN229" s="263"/>
      <c r="BO229" s="263"/>
      <c r="BP229" s="263"/>
      <c r="BQ229" s="263"/>
      <c r="BR229" s="263"/>
      <c r="BS229" s="263"/>
      <c r="BT229" s="263"/>
      <c r="BU229" s="263"/>
      <c r="BV229" s="263"/>
      <c r="BW229" s="263"/>
      <c r="BX229" s="263"/>
      <c r="BY229" s="263"/>
      <c r="BZ229" s="263"/>
      <c r="CA229" s="263"/>
      <c r="CB229" s="263"/>
      <c r="CC229" s="263"/>
      <c r="CD229" s="263"/>
      <c r="CE229" s="260"/>
      <c r="CF229" s="260"/>
    </row>
    <row r="230" spans="1:100" ht="48.75" hidden="1" customHeight="1" x14ac:dyDescent="0.2">
      <c r="A230" s="260" t="s">
        <v>454</v>
      </c>
      <c r="B230" s="260"/>
      <c r="C230" s="260"/>
      <c r="D230" s="260"/>
      <c r="E230" s="261"/>
      <c r="F230" s="262"/>
      <c r="G230" s="260"/>
      <c r="H230" s="264" t="str">
        <f>H7</f>
        <v>Alectra Utilities Corporation</v>
      </c>
      <c r="I230" s="264" t="str">
        <f>I7</f>
        <v>Algoma Power Inc.</v>
      </c>
      <c r="J230" s="264" t="str">
        <f>J7</f>
        <v>Atikokan Hydro Inc.</v>
      </c>
      <c r="K230" s="264" t="str">
        <f>K7</f>
        <v>Bluewater Power Distribution Corporation</v>
      </c>
      <c r="L230" s="265"/>
      <c r="M230" s="265"/>
      <c r="N230" s="264" t="str">
        <f>N7</f>
        <v>Burlington Hydro Inc.</v>
      </c>
      <c r="O230" s="265"/>
      <c r="P230" s="264" t="str">
        <f t="shared" ref="P230:U230" si="187">P7</f>
        <v>Canadian Niagara Power Inc.</v>
      </c>
      <c r="Q230" s="264" t="str">
        <f t="shared" si="187"/>
        <v>Centre Wellington Hydro Ltd.</v>
      </c>
      <c r="R230" s="264" t="str">
        <f t="shared" si="187"/>
        <v>Chapleau Public Utilities Corporation</v>
      </c>
      <c r="S230" s="264" t="str">
        <f t="shared" si="187"/>
        <v>EPCOR Electricity Distribution Ontario Inc.</v>
      </c>
      <c r="T230" s="264" t="str">
        <f t="shared" si="187"/>
        <v>Cooperative Hydro Embrun Inc.</v>
      </c>
      <c r="U230" s="264" t="str">
        <f t="shared" si="187"/>
        <v>E.L.K. Energy Inc.</v>
      </c>
      <c r="V230" s="265"/>
      <c r="W230" s="265"/>
      <c r="X230" s="264" t="str">
        <f>X7</f>
        <v>Entegrus Powerlines Inc.</v>
      </c>
      <c r="Y230" s="264" t="str">
        <f>Y7</f>
        <v>EnWin Utilities Ltd.</v>
      </c>
      <c r="Z230" s="264" t="str">
        <f>Z7</f>
        <v>ERTH Power Corporation</v>
      </c>
      <c r="AA230" s="265"/>
      <c r="AB230" s="264" t="str">
        <f>AB7</f>
        <v>Essex Powerlines Corporation</v>
      </c>
      <c r="AC230" s="264" t="str">
        <f>AC7</f>
        <v>Festival Hydro Inc.</v>
      </c>
      <c r="AD230" s="264" t="str">
        <f>AD7</f>
        <v>Fort Frances Power Corporation</v>
      </c>
      <c r="AE230" s="264" t="str">
        <f>AE7</f>
        <v>Greater Sudbury Hydro Inc.</v>
      </c>
      <c r="AF230" s="264" t="str">
        <f>AF7</f>
        <v>Grimsby Power Incorporated</v>
      </c>
      <c r="AG230" s="265"/>
      <c r="AH230" s="265"/>
      <c r="AI230" s="264" t="str">
        <f>AI7</f>
        <v>Halton Hills Hydro Inc.</v>
      </c>
      <c r="AJ230" s="264" t="str">
        <f>AJ7</f>
        <v>Hearst Power Distribution Company Limited</v>
      </c>
      <c r="AK230" s="265"/>
      <c r="AL230" s="264" t="str">
        <f>AL7</f>
        <v>Hydro 2000 Inc.</v>
      </c>
      <c r="AM230" s="264" t="str">
        <f>AM7</f>
        <v>Hydro Hawkesbury Inc.</v>
      </c>
      <c r="AN230" s="265"/>
      <c r="AO230" s="264" t="str">
        <f>AO7</f>
        <v>Hydro One Networks Inc.</v>
      </c>
      <c r="AP230" s="264" t="str">
        <f>AP7</f>
        <v>Hydro Ottawa Limited</v>
      </c>
      <c r="AQ230" s="264" t="str">
        <f>AQ7</f>
        <v>Innpower Corporation</v>
      </c>
      <c r="AR230" s="265"/>
      <c r="AS230" s="264" t="str">
        <f>AS7</f>
        <v>Kingston Hydro Corporation</v>
      </c>
      <c r="AT230" s="265"/>
      <c r="AU230" s="264" t="str">
        <f>AU7</f>
        <v>Lakefront Utilities Inc.</v>
      </c>
      <c r="AV230" s="264" t="str">
        <f>AV7</f>
        <v>Lakeland Power Distribution Ltd.</v>
      </c>
      <c r="AW230" s="264" t="str">
        <f>AW7</f>
        <v>London Hydro Inc.</v>
      </c>
      <c r="AX230" s="265"/>
      <c r="AY230" s="264" t="str">
        <f>AY7</f>
        <v>Milton Hydro Distribution Inc.</v>
      </c>
      <c r="AZ230" s="264" t="str">
        <f>AZ7</f>
        <v>Newmarket-Tay Power Distribution Ltd.</v>
      </c>
      <c r="BA230" s="264" t="str">
        <f>BA7</f>
        <v>Niagara Peninsula Energy Inc.</v>
      </c>
      <c r="BB230" s="264" t="str">
        <f>BB7</f>
        <v>Niagara-on-the-Lake Hydro Inc.</v>
      </c>
      <c r="BC230" s="265"/>
      <c r="BD230" s="264" t="str">
        <f>BD7</f>
        <v>North Bay Hydro Distribution Limited</v>
      </c>
      <c r="BE230" s="264" t="str">
        <f>BE7</f>
        <v>Northern Ontario Wires Inc.</v>
      </c>
      <c r="BF230" s="264" t="str">
        <f>BF7</f>
        <v>Oakville Hydro Electricity Distribution Inc.</v>
      </c>
      <c r="BG230" s="264" t="str">
        <f>BG7</f>
        <v>Orangeville Hydro Limited</v>
      </c>
      <c r="BH230" s="265"/>
      <c r="BI230" s="264" t="str">
        <f>BI7</f>
        <v>Oshawa PUC Networks Inc.</v>
      </c>
      <c r="BJ230" s="264" t="str">
        <f>BJ7</f>
        <v>Ottawa River Power Corporation</v>
      </c>
      <c r="BK230" s="265"/>
      <c r="BL230" s="265"/>
      <c r="BM230" s="265"/>
      <c r="BN230" s="264" t="str">
        <f>BN7</f>
        <v>PUC Distribution Inc.</v>
      </c>
      <c r="BO230" s="264" t="str">
        <f>BO7</f>
        <v>Renfrew Hydro Inc.</v>
      </c>
      <c r="BP230" s="264" t="str">
        <f>BP7</f>
        <v>Rideau St. Lawrence Distribution Inc.</v>
      </c>
      <c r="BQ230" s="264" t="str">
        <f>BQ7</f>
        <v>Sioux Lookout Hydro Inc.</v>
      </c>
      <c r="BR230" s="265"/>
      <c r="BS230" s="264" t="str">
        <f>BS7</f>
        <v>Synergy North Corporation</v>
      </c>
      <c r="BT230" s="264" t="str">
        <f>BT7</f>
        <v>Tillsonburg Hydro Inc.</v>
      </c>
      <c r="BU230" s="264" t="str">
        <f>BU7</f>
        <v>Toronto Hydro-Electric System Limited</v>
      </c>
      <c r="BV230" s="264" t="str">
        <f>BV7</f>
        <v>Elexicon Energy Inc.</v>
      </c>
      <c r="BW230" s="264" t="str">
        <f>BW7</f>
        <v>Wasaga Distribution Inc.</v>
      </c>
      <c r="BX230" s="265"/>
      <c r="BY230" s="264" t="str">
        <f>BY7</f>
        <v>Welland Hydro-Electric System Corp.</v>
      </c>
      <c r="BZ230" s="264" t="str">
        <f>BZ7</f>
        <v>Wellington North Power Inc.</v>
      </c>
      <c r="CA230" s="265"/>
      <c r="CB230" s="264" t="str">
        <f>CB7</f>
        <v>Westario Power Inc.</v>
      </c>
      <c r="CC230" s="265"/>
      <c r="CD230" s="266"/>
      <c r="CE230" s="264" t="str">
        <f>CE7</f>
        <v>Enova Power Corp.</v>
      </c>
      <c r="CF230" s="264" t="str">
        <f>CF7</f>
        <v>GrandBridge Energy Inc.</v>
      </c>
    </row>
    <row r="231" spans="1:100" hidden="1" x14ac:dyDescent="0.2">
      <c r="A231" s="267" t="s">
        <v>455</v>
      </c>
      <c r="B231" s="260"/>
      <c r="C231" s="260"/>
      <c r="D231" s="260"/>
      <c r="E231" s="261"/>
      <c r="F231" s="262"/>
      <c r="G231" s="260"/>
      <c r="H231" s="262">
        <f>H216</f>
        <v>-8.5559579998486943E-2</v>
      </c>
      <c r="I231" s="262">
        <f>I216</f>
        <v>0.62152035839596709</v>
      </c>
      <c r="J231" s="262">
        <f>J216</f>
        <v>-2.9420608481482396E-2</v>
      </c>
      <c r="K231" s="262">
        <f>K216</f>
        <v>-8.7486166804779344E-2</v>
      </c>
      <c r="L231" s="268"/>
      <c r="M231" s="268"/>
      <c r="N231" s="262">
        <f>N216</f>
        <v>-0.11942480519835247</v>
      </c>
      <c r="O231" s="268"/>
      <c r="P231" s="262">
        <f t="shared" ref="P231:U231" si="188">P216</f>
        <v>0.11575647393217596</v>
      </c>
      <c r="Q231" s="262">
        <f t="shared" si="188"/>
        <v>-0.17415481957470744</v>
      </c>
      <c r="R231" s="262">
        <f t="shared" si="188"/>
        <v>6.1766955343398398E-2</v>
      </c>
      <c r="S231" s="262">
        <f t="shared" si="188"/>
        <v>-0.17445684717604215</v>
      </c>
      <c r="T231" s="262">
        <f t="shared" si="188"/>
        <v>-0.67718018159321092</v>
      </c>
      <c r="U231" s="262">
        <f t="shared" si="188"/>
        <v>-0.39684693995811338</v>
      </c>
      <c r="V231" s="268"/>
      <c r="W231" s="268"/>
      <c r="X231" s="262">
        <f>X216</f>
        <v>-0.27813729465266984</v>
      </c>
      <c r="Y231" s="262">
        <f>Y216</f>
        <v>-0.2568189101133968</v>
      </c>
      <c r="Z231" s="262">
        <f>Z216</f>
        <v>-5.9490149265587676E-2</v>
      </c>
      <c r="AA231" s="268"/>
      <c r="AB231" s="262">
        <f>AB216</f>
        <v>-0.31623041303751481</v>
      </c>
      <c r="AC231" s="262">
        <f>AC216</f>
        <v>-2.6249364247698807E-2</v>
      </c>
      <c r="AD231" s="262">
        <f>AD216</f>
        <v>-0.11691724535377464</v>
      </c>
      <c r="AE231" s="262">
        <f>AE216</f>
        <v>-3.09043964410337E-2</v>
      </c>
      <c r="AF231" s="262">
        <f>AF216</f>
        <v>-0.38909663961485713</v>
      </c>
      <c r="AG231" s="268"/>
      <c r="AH231" s="268"/>
      <c r="AI231" s="262">
        <f>AI216</f>
        <v>-0.3632321640376191</v>
      </c>
      <c r="AJ231" s="262">
        <f>AJ216</f>
        <v>-0.32615956584315769</v>
      </c>
      <c r="AK231" s="268"/>
      <c r="AL231" s="262">
        <f>AL216</f>
        <v>-0.17354765677303585</v>
      </c>
      <c r="AM231" s="262">
        <f>AM216</f>
        <v>-0.66635239381886657</v>
      </c>
      <c r="AN231" s="268"/>
      <c r="AO231" s="262">
        <f>AO216</f>
        <v>0.19974520838934309</v>
      </c>
      <c r="AP231" s="262">
        <f>AP216</f>
        <v>0.22357237497407537</v>
      </c>
      <c r="AQ231" s="262">
        <f>AQ216</f>
        <v>-4.0955316972778988E-2</v>
      </c>
      <c r="AR231" s="268"/>
      <c r="AS231" s="262">
        <f>AS216</f>
        <v>-0.12923016823098324</v>
      </c>
      <c r="AT231" s="268"/>
      <c r="AU231" s="262">
        <f>AU216</f>
        <v>-0.2764188583681067</v>
      </c>
      <c r="AV231" s="262">
        <f>AV216</f>
        <v>-0.17498133744697028</v>
      </c>
      <c r="AW231" s="262">
        <f>AW216</f>
        <v>-6.7726887408458933E-2</v>
      </c>
      <c r="AX231" s="268"/>
      <c r="AY231" s="262">
        <f>AY216</f>
        <v>-0.28334430485715595</v>
      </c>
      <c r="AZ231" s="262">
        <f>AZ216</f>
        <v>-0.17758517089801781</v>
      </c>
      <c r="BA231" s="262">
        <f>BA216</f>
        <v>-0.10107496756114652</v>
      </c>
      <c r="BB231" s="262">
        <f>BB216</f>
        <v>-0.14920584626525471</v>
      </c>
      <c r="BC231" s="268"/>
      <c r="BD231" s="262">
        <f>BD216</f>
        <v>-4.0095882738911647E-2</v>
      </c>
      <c r="BE231" s="262">
        <f>BE216</f>
        <v>-0.45715702904730909</v>
      </c>
      <c r="BF231" s="262">
        <f>BF216</f>
        <v>-6.8345919200270944E-2</v>
      </c>
      <c r="BG231" s="262">
        <f>BG216</f>
        <v>-0.29518287760124479</v>
      </c>
      <c r="BH231" s="268"/>
      <c r="BI231" s="262">
        <f>BI216</f>
        <v>-0.18169923913402652</v>
      </c>
      <c r="BJ231" s="262">
        <f>BJ216</f>
        <v>-0.26907449955360724</v>
      </c>
      <c r="BK231" s="268"/>
      <c r="BL231" s="268"/>
      <c r="BM231" s="268"/>
      <c r="BN231" s="262">
        <f>BN216</f>
        <v>4.598876878289504E-2</v>
      </c>
      <c r="BO231" s="262">
        <f>BO216</f>
        <v>-5.7418613228694571E-2</v>
      </c>
      <c r="BP231" s="262">
        <f>BP216</f>
        <v>-0.14165736605202872</v>
      </c>
      <c r="BQ231" s="262">
        <f>BQ216</f>
        <v>-0.4034328685770156</v>
      </c>
      <c r="BR231" s="268"/>
      <c r="BS231" s="262">
        <f>BS216</f>
        <v>2.1101460890444845E-2</v>
      </c>
      <c r="BT231" s="262">
        <f>BT216</f>
        <v>-0.14261263746665387</v>
      </c>
      <c r="BU231" s="262">
        <f>BU216</f>
        <v>0.52946052150714118</v>
      </c>
      <c r="BV231" s="262">
        <f>BV216</f>
        <v>-3.5512531393022344E-2</v>
      </c>
      <c r="BW231" s="262">
        <f>BW216</f>
        <v>-0.48982700310370086</v>
      </c>
      <c r="BX231" s="268"/>
      <c r="BY231" s="262">
        <f>BY216</f>
        <v>-0.35725900435295715</v>
      </c>
      <c r="BZ231" s="262">
        <f>BZ216</f>
        <v>-6.3660313644725977E-2</v>
      </c>
      <c r="CA231" s="268"/>
      <c r="CB231" s="262">
        <f>CB216</f>
        <v>-0.10364647342681677</v>
      </c>
      <c r="CC231" s="268"/>
      <c r="CD231" s="268"/>
      <c r="CE231" s="262">
        <f>CE216</f>
        <v>-4.2489427822810788E-2</v>
      </c>
      <c r="CF231" s="262">
        <f>CF216</f>
        <v>-0.13594763276036217</v>
      </c>
    </row>
    <row r="232" spans="1:100" hidden="1" x14ac:dyDescent="0.2">
      <c r="A232" s="260" t="s">
        <v>456</v>
      </c>
      <c r="B232" s="260"/>
      <c r="C232" s="260"/>
      <c r="D232" s="260"/>
      <c r="E232" s="261"/>
      <c r="F232" s="262"/>
      <c r="G232" s="260"/>
      <c r="H232" s="269">
        <f>H191</f>
        <v>942774254.74934721</v>
      </c>
      <c r="I232" s="269">
        <f>I191</f>
        <v>34849262.717678107</v>
      </c>
      <c r="J232" s="269">
        <f>J191</f>
        <v>1886192.2331783064</v>
      </c>
      <c r="K232" s="269">
        <f>K191</f>
        <v>32316692.736713663</v>
      </c>
      <c r="L232" s="270"/>
      <c r="M232" s="270"/>
      <c r="N232" s="269">
        <f>N191</f>
        <v>58721749.748900153</v>
      </c>
      <c r="O232" s="270"/>
      <c r="P232" s="269">
        <f t="shared" ref="P232:U232" si="189">P191</f>
        <v>34826573.444174223</v>
      </c>
      <c r="Q232" s="269">
        <f t="shared" si="189"/>
        <v>5841776.4865211239</v>
      </c>
      <c r="R232" s="269">
        <f t="shared" si="189"/>
        <v>1228068.5485824021</v>
      </c>
      <c r="S232" s="269">
        <f t="shared" si="189"/>
        <v>13050566.508055799</v>
      </c>
      <c r="T232" s="269">
        <f t="shared" si="189"/>
        <v>1449490.6883933246</v>
      </c>
      <c r="U232" s="269">
        <f t="shared" si="189"/>
        <v>7512635.4957289165</v>
      </c>
      <c r="V232" s="270"/>
      <c r="W232" s="270"/>
      <c r="X232" s="269">
        <f>X191</f>
        <v>44845620.877491511</v>
      </c>
      <c r="Y232" s="269">
        <f>Y191</f>
        <v>74717237.210414425</v>
      </c>
      <c r="Z232" s="269">
        <f>Z191</f>
        <v>19985358.015843671</v>
      </c>
      <c r="AA232" s="270"/>
      <c r="AB232" s="269">
        <f>AB191</f>
        <v>22373958.545218233</v>
      </c>
      <c r="AC232" s="269">
        <f>AC191</f>
        <v>16981017.605630182</v>
      </c>
      <c r="AD232" s="269">
        <f>AD191</f>
        <v>3085096.3192978613</v>
      </c>
      <c r="AE232" s="269">
        <f>AE191</f>
        <v>38745397.051607169</v>
      </c>
      <c r="AF232" s="269">
        <f>AF191</f>
        <v>8770641.7316436116</v>
      </c>
      <c r="AG232" s="270"/>
      <c r="AH232" s="270"/>
      <c r="AI232" s="269">
        <f>AI191</f>
        <v>22924338.124420032</v>
      </c>
      <c r="AJ232" s="269">
        <f>AJ191</f>
        <v>1792430.2079579541</v>
      </c>
      <c r="AK232" s="270"/>
      <c r="AL232" s="269">
        <f>AL191</f>
        <v>891445.62446072162</v>
      </c>
      <c r="AM232" s="269">
        <f>AM191</f>
        <v>2226046.9499321971</v>
      </c>
      <c r="AN232" s="270"/>
      <c r="AO232" s="269">
        <f>AO191</f>
        <v>1995441067.6038175</v>
      </c>
      <c r="AP232" s="269">
        <f>AP191</f>
        <v>340549989.88967997</v>
      </c>
      <c r="AQ232" s="269">
        <f>AQ191</f>
        <v>25063464.388185471</v>
      </c>
      <c r="AR232" s="270"/>
      <c r="AS232" s="269">
        <f>AS191</f>
        <v>18900263.592492968</v>
      </c>
      <c r="AT232" s="270"/>
      <c r="AU232" s="269">
        <f>AU191</f>
        <v>7201325.3251413777</v>
      </c>
      <c r="AV232" s="269">
        <f>AV191</f>
        <v>13025657.25888228</v>
      </c>
      <c r="AW232" s="269">
        <f>AW191</f>
        <v>117299000.72983153</v>
      </c>
      <c r="AX232" s="270"/>
      <c r="AY232" s="269">
        <f>AY191</f>
        <v>35329065.775230423</v>
      </c>
      <c r="AZ232" s="269">
        <f>AZ191</f>
        <v>35873459.462994486</v>
      </c>
      <c r="BA232" s="269">
        <f>BA191</f>
        <v>53653685.17474746</v>
      </c>
      <c r="BB232" s="269">
        <f>BB191</f>
        <v>9087123.7272574715</v>
      </c>
      <c r="BC232" s="270"/>
      <c r="BD232" s="269">
        <f>BD191</f>
        <v>23979184.545508981</v>
      </c>
      <c r="BE232" s="269">
        <f>BE191</f>
        <v>5048793.2255450496</v>
      </c>
      <c r="BF232" s="269">
        <f>BF191</f>
        <v>66810100.379345737</v>
      </c>
      <c r="BG232" s="269">
        <f>BG191</f>
        <v>8573353.3770057186</v>
      </c>
      <c r="BH232" s="270"/>
      <c r="BI232" s="269">
        <f>BI191</f>
        <v>44969380.798029631</v>
      </c>
      <c r="BJ232" s="269">
        <f>BJ191</f>
        <v>7838695.4451108258</v>
      </c>
      <c r="BK232" s="270"/>
      <c r="BL232" s="270"/>
      <c r="BM232" s="270"/>
      <c r="BN232" s="269">
        <f>BN191</f>
        <v>33365401.733821865</v>
      </c>
      <c r="BO232" s="269">
        <f>BO191</f>
        <v>3227158.7873183205</v>
      </c>
      <c r="BP232" s="269">
        <f>BP191</f>
        <v>4439026.08813057</v>
      </c>
      <c r="BQ232" s="269">
        <f>BQ191</f>
        <v>2711036.3482559444</v>
      </c>
      <c r="BR232" s="270"/>
      <c r="BS232" s="269">
        <f>BS191</f>
        <v>47487983.618582785</v>
      </c>
      <c r="BT232" s="269">
        <f>BT191</f>
        <v>6406481.0357295591</v>
      </c>
      <c r="BU232" s="269">
        <f>BU191</f>
        <v>1208838640.5653903</v>
      </c>
      <c r="BV232" s="269">
        <f>BV191</f>
        <v>140395907.91342083</v>
      </c>
      <c r="BW232" s="269">
        <f>BW191</f>
        <v>8925723.9442799278</v>
      </c>
      <c r="BX232" s="270"/>
      <c r="BY232" s="269">
        <f>BY191</f>
        <v>14452917.636029659</v>
      </c>
      <c r="BZ232" s="269">
        <f>BZ191</f>
        <v>4267720.7692996068</v>
      </c>
      <c r="CA232" s="270"/>
      <c r="CB232" s="269">
        <f>CB191</f>
        <v>17692210.368378326</v>
      </c>
      <c r="CC232" s="270"/>
      <c r="CD232" s="270"/>
      <c r="CE232" s="269">
        <f>CE191</f>
        <v>128684761.69249466</v>
      </c>
      <c r="CF232" s="269">
        <f>CF191</f>
        <v>85273346.468917251</v>
      </c>
    </row>
    <row r="233" spans="1:100" hidden="1" x14ac:dyDescent="0.2">
      <c r="A233" s="260" t="s">
        <v>438</v>
      </c>
      <c r="B233" s="260"/>
      <c r="C233" s="260"/>
      <c r="D233" s="260"/>
      <c r="E233" s="261"/>
      <c r="F233" s="262"/>
      <c r="G233" s="260"/>
      <c r="H233" s="269">
        <f>H58</f>
        <v>1082647</v>
      </c>
      <c r="I233" s="269">
        <f>I58</f>
        <v>12428</v>
      </c>
      <c r="J233" s="269">
        <f>J58</f>
        <v>1618</v>
      </c>
      <c r="K233" s="269">
        <f>K58</f>
        <v>37555</v>
      </c>
      <c r="L233" s="270"/>
      <c r="M233" s="270"/>
      <c r="N233" s="269">
        <f>N58</f>
        <v>69171</v>
      </c>
      <c r="O233" s="270"/>
      <c r="P233" s="269">
        <f t="shared" ref="P233:U233" si="190">P58</f>
        <v>30706</v>
      </c>
      <c r="Q233" s="269">
        <f t="shared" si="190"/>
        <v>7500</v>
      </c>
      <c r="R233" s="269">
        <f t="shared" si="190"/>
        <v>1225</v>
      </c>
      <c r="S233" s="269">
        <f t="shared" si="190"/>
        <v>18999</v>
      </c>
      <c r="T233" s="269">
        <f t="shared" si="190"/>
        <v>2618</v>
      </c>
      <c r="U233" s="269">
        <f t="shared" si="190"/>
        <v>12679</v>
      </c>
      <c r="V233" s="270"/>
      <c r="W233" s="270"/>
      <c r="X233" s="269">
        <f>X58</f>
        <v>62913</v>
      </c>
      <c r="Y233" s="269">
        <f>Y58</f>
        <v>91478</v>
      </c>
      <c r="Z233" s="269">
        <f>Z58</f>
        <v>24575</v>
      </c>
      <c r="AA233" s="270"/>
      <c r="AB233" s="269">
        <f>AB58</f>
        <v>31351</v>
      </c>
      <c r="AC233" s="269">
        <f>AC58</f>
        <v>22348</v>
      </c>
      <c r="AD233" s="269">
        <f>AD58</f>
        <v>3753</v>
      </c>
      <c r="AE233" s="269">
        <f>AE58</f>
        <v>48124</v>
      </c>
      <c r="AF233" s="269">
        <f>AF58</f>
        <v>11938</v>
      </c>
      <c r="AG233" s="270"/>
      <c r="AH233" s="270"/>
      <c r="AI233" s="269">
        <f>AI58</f>
        <v>23055</v>
      </c>
      <c r="AJ233" s="269">
        <f>AJ58</f>
        <v>2678</v>
      </c>
      <c r="AK233" s="270"/>
      <c r="AL233" s="269">
        <f>AL58</f>
        <v>1278</v>
      </c>
      <c r="AM233" s="269">
        <f>AM58</f>
        <v>5640</v>
      </c>
      <c r="AN233" s="270"/>
      <c r="AO233" s="269">
        <f>AO58</f>
        <v>1458062</v>
      </c>
      <c r="AP233" s="269">
        <f>AP58</f>
        <v>364334</v>
      </c>
      <c r="AQ233" s="269">
        <f>AQ58</f>
        <v>22336</v>
      </c>
      <c r="AR233" s="270"/>
      <c r="AS233" s="269">
        <f>AS58</f>
        <v>28175</v>
      </c>
      <c r="AT233" s="270"/>
      <c r="AU233" s="269">
        <f>AU58</f>
        <v>11081</v>
      </c>
      <c r="AV233" s="269">
        <f>AV58</f>
        <v>14594</v>
      </c>
      <c r="AW233" s="269">
        <f>AW58</f>
        <v>167081</v>
      </c>
      <c r="AX233" s="270"/>
      <c r="AY233" s="269">
        <f>AY58</f>
        <v>43285</v>
      </c>
      <c r="AZ233" s="269">
        <f>AZ58</f>
        <v>45794</v>
      </c>
      <c r="BA233" s="269">
        <f>BA58</f>
        <v>59012</v>
      </c>
      <c r="BB233" s="269">
        <f>BB58</f>
        <v>10049</v>
      </c>
      <c r="BC233" s="270"/>
      <c r="BD233" s="269">
        <f>BD58</f>
        <v>27739</v>
      </c>
      <c r="BE233" s="269">
        <f>BE58</f>
        <v>5961</v>
      </c>
      <c r="BF233" s="269">
        <f>BF58</f>
        <v>76679</v>
      </c>
      <c r="BG233" s="269">
        <f>BG58</f>
        <v>12970</v>
      </c>
      <c r="BH233" s="270"/>
      <c r="BI233" s="269">
        <f>BI58</f>
        <v>62145</v>
      </c>
      <c r="BJ233" s="269">
        <f>BJ58</f>
        <v>11732</v>
      </c>
      <c r="BK233" s="270"/>
      <c r="BL233" s="270"/>
      <c r="BM233" s="270"/>
      <c r="BN233" s="269">
        <f>BN58</f>
        <v>34051</v>
      </c>
      <c r="BO233" s="269">
        <f>BO58</f>
        <v>4397</v>
      </c>
      <c r="BP233" s="269">
        <f>BP58</f>
        <v>6168</v>
      </c>
      <c r="BQ233" s="269">
        <f>BQ58</f>
        <v>2946</v>
      </c>
      <c r="BR233" s="270"/>
      <c r="BS233" s="269">
        <f>BS58</f>
        <v>57252</v>
      </c>
      <c r="BT233" s="269">
        <f>BT58</f>
        <v>8405</v>
      </c>
      <c r="BU233" s="269">
        <f>BU58</f>
        <v>792732</v>
      </c>
      <c r="BV233" s="269">
        <f>BV58</f>
        <v>176725</v>
      </c>
      <c r="BW233" s="269">
        <f>BW58</f>
        <v>15422</v>
      </c>
      <c r="BX233" s="270"/>
      <c r="BY233" s="269">
        <f>BY58</f>
        <v>25753</v>
      </c>
      <c r="BZ233" s="269">
        <f>BZ58</f>
        <v>4243</v>
      </c>
      <c r="CA233" s="270"/>
      <c r="CB233" s="269">
        <f>CB58</f>
        <v>24685</v>
      </c>
      <c r="CC233" s="270"/>
      <c r="CD233" s="270"/>
      <c r="CE233" s="269">
        <f>CE58</f>
        <v>162024</v>
      </c>
      <c r="CF233" s="269">
        <f>CF58</f>
        <v>113084</v>
      </c>
    </row>
    <row r="234" spans="1:100" hidden="1" x14ac:dyDescent="0.2">
      <c r="A234" s="260" t="s">
        <v>457</v>
      </c>
      <c r="B234" s="260"/>
      <c r="C234" s="260"/>
      <c r="D234" s="260"/>
      <c r="E234" s="261"/>
      <c r="F234" s="262"/>
      <c r="G234" s="260"/>
      <c r="H234" s="269">
        <f>H79</f>
        <v>51073</v>
      </c>
      <c r="I234" s="269">
        <f>I79</f>
        <v>2112</v>
      </c>
      <c r="J234" s="269">
        <f>J79</f>
        <v>92</v>
      </c>
      <c r="K234" s="269">
        <f>K79</f>
        <v>1223</v>
      </c>
      <c r="L234" s="270"/>
      <c r="M234" s="270"/>
      <c r="N234" s="269">
        <f>N79</f>
        <v>1516</v>
      </c>
      <c r="O234" s="270"/>
      <c r="P234" s="269">
        <f t="shared" ref="P234:U234" si="191">P79</f>
        <v>1623</v>
      </c>
      <c r="Q234" s="269">
        <f t="shared" si="191"/>
        <v>160</v>
      </c>
      <c r="R234" s="269">
        <f t="shared" si="191"/>
        <v>54</v>
      </c>
      <c r="S234" s="269">
        <f t="shared" si="191"/>
        <v>391</v>
      </c>
      <c r="T234" s="269">
        <f t="shared" si="191"/>
        <v>39</v>
      </c>
      <c r="U234" s="269">
        <f t="shared" si="191"/>
        <v>174</v>
      </c>
      <c r="V234" s="270"/>
      <c r="W234" s="270"/>
      <c r="X234" s="269">
        <f>X79</f>
        <v>3266</v>
      </c>
      <c r="Y234" s="269">
        <f>Y79</f>
        <v>4724</v>
      </c>
      <c r="Z234" s="269">
        <f>Z79</f>
        <v>451</v>
      </c>
      <c r="AA234" s="270"/>
      <c r="AB234" s="269">
        <f>AB79</f>
        <v>1691</v>
      </c>
      <c r="AC234" s="269">
        <f>AC79</f>
        <v>291</v>
      </c>
      <c r="AD234" s="269">
        <f>AD79</f>
        <v>83</v>
      </c>
      <c r="AE234" s="269">
        <f>AE79</f>
        <v>2554</v>
      </c>
      <c r="AF234" s="269">
        <f>AF79</f>
        <v>699</v>
      </c>
      <c r="AG234" s="270"/>
      <c r="AH234" s="270"/>
      <c r="AI234" s="269">
        <f>AI79</f>
        <v>1700</v>
      </c>
      <c r="AJ234" s="269">
        <f>AJ79</f>
        <v>97</v>
      </c>
      <c r="AK234" s="270"/>
      <c r="AL234" s="269">
        <f>AL79</f>
        <v>21</v>
      </c>
      <c r="AM234" s="269">
        <f>AM79</f>
        <v>73</v>
      </c>
      <c r="AN234" s="270"/>
      <c r="AO234" s="269">
        <f>AO79</f>
        <v>124948</v>
      </c>
      <c r="AP234" s="269">
        <f>AP79</f>
        <v>6282</v>
      </c>
      <c r="AQ234" s="269">
        <f>AQ79</f>
        <v>1792</v>
      </c>
      <c r="AR234" s="270"/>
      <c r="AS234" s="269">
        <f>AS79</f>
        <v>689</v>
      </c>
      <c r="AT234" s="270"/>
      <c r="AU234" s="269">
        <f>AU79</f>
        <v>244</v>
      </c>
      <c r="AV234" s="269">
        <f>AV79</f>
        <v>385</v>
      </c>
      <c r="AW234" s="269">
        <f>AW79</f>
        <v>3110</v>
      </c>
      <c r="AX234" s="270"/>
      <c r="AY234" s="269">
        <f>AY79</f>
        <v>2869</v>
      </c>
      <c r="AZ234" s="269">
        <f>AZ79</f>
        <v>1030</v>
      </c>
      <c r="BA234" s="269">
        <f>BA79</f>
        <v>4600</v>
      </c>
      <c r="BB234" s="269">
        <f>BB79</f>
        <v>324</v>
      </c>
      <c r="BC234" s="270"/>
      <c r="BD234" s="269">
        <f>BD79</f>
        <v>678</v>
      </c>
      <c r="BE234" s="269">
        <f>BE79</f>
        <v>370</v>
      </c>
      <c r="BF234" s="269">
        <f>BF79</f>
        <v>2044</v>
      </c>
      <c r="BG234" s="269">
        <f>BG79</f>
        <v>220</v>
      </c>
      <c r="BH234" s="270"/>
      <c r="BI234" s="269">
        <f>BI79</f>
        <v>2429</v>
      </c>
      <c r="BJ234" s="269">
        <f>BJ79</f>
        <v>510</v>
      </c>
      <c r="BK234" s="270"/>
      <c r="BL234" s="270"/>
      <c r="BM234" s="270"/>
      <c r="BN234" s="269">
        <f>BN79</f>
        <v>740</v>
      </c>
      <c r="BO234" s="269">
        <f>BO79</f>
        <v>81</v>
      </c>
      <c r="BP234" s="269">
        <f>BP79</f>
        <v>115</v>
      </c>
      <c r="BQ234" s="269">
        <f>BQ79</f>
        <v>714</v>
      </c>
      <c r="BR234" s="270"/>
      <c r="BS234" s="269">
        <f>BS79</f>
        <v>1274</v>
      </c>
      <c r="BT234" s="269">
        <f>BT79</f>
        <v>146</v>
      </c>
      <c r="BU234" s="269">
        <f>BU79</f>
        <v>29293</v>
      </c>
      <c r="BV234" s="269">
        <f>BV79</f>
        <v>4013</v>
      </c>
      <c r="BW234" s="269">
        <f>BW79</f>
        <v>305</v>
      </c>
      <c r="BX234" s="270"/>
      <c r="BY234" s="269">
        <f>BY79</f>
        <v>495</v>
      </c>
      <c r="BZ234" s="269">
        <f>BZ79</f>
        <v>234</v>
      </c>
      <c r="CA234" s="270"/>
      <c r="CB234" s="269">
        <f>CB79</f>
        <v>604</v>
      </c>
      <c r="CC234" s="270"/>
      <c r="CD234" s="270"/>
      <c r="CE234" s="269">
        <f>CE79</f>
        <v>3688</v>
      </c>
      <c r="CF234" s="269">
        <f>CF79</f>
        <v>2099</v>
      </c>
    </row>
    <row r="235" spans="1:100" hidden="1" x14ac:dyDescent="0.2">
      <c r="A235" s="271" t="s">
        <v>458</v>
      </c>
      <c r="B235" s="271"/>
      <c r="C235" s="271"/>
      <c r="D235" s="271"/>
      <c r="E235" s="272"/>
      <c r="F235" s="273"/>
      <c r="G235" s="271"/>
      <c r="H235" s="274">
        <f>H59</f>
        <v>1076538</v>
      </c>
      <c r="I235" s="274">
        <f>I59</f>
        <v>12332</v>
      </c>
      <c r="J235" s="274">
        <f>J59</f>
        <v>1619</v>
      </c>
      <c r="K235" s="274">
        <f>K59</f>
        <v>37321</v>
      </c>
      <c r="L235" s="270"/>
      <c r="M235" s="270"/>
      <c r="N235" s="274">
        <f>N59</f>
        <v>68879</v>
      </c>
      <c r="O235" s="270"/>
      <c r="P235" s="274">
        <f t="shared" ref="P235:U235" si="192">P59</f>
        <v>30434</v>
      </c>
      <c r="Q235" s="274">
        <f t="shared" si="192"/>
        <v>7459</v>
      </c>
      <c r="R235" s="274">
        <f t="shared" si="192"/>
        <v>1224</v>
      </c>
      <c r="S235" s="274">
        <f t="shared" si="192"/>
        <v>18701</v>
      </c>
      <c r="T235" s="274">
        <f t="shared" si="192"/>
        <v>2575</v>
      </c>
      <c r="U235" s="274">
        <f t="shared" si="192"/>
        <v>12429</v>
      </c>
      <c r="V235" s="270"/>
      <c r="W235" s="270"/>
      <c r="X235" s="274">
        <f>X59</f>
        <v>62443</v>
      </c>
      <c r="Y235" s="274">
        <f>Y59</f>
        <v>91128</v>
      </c>
      <c r="Z235" s="274">
        <f>Z59</f>
        <v>24390</v>
      </c>
      <c r="AA235" s="270"/>
      <c r="AB235" s="274">
        <f>AB59</f>
        <v>31139</v>
      </c>
      <c r="AC235" s="274">
        <f>AC59</f>
        <v>22211</v>
      </c>
      <c r="AD235" s="274">
        <f>AD59</f>
        <v>3744</v>
      </c>
      <c r="AE235" s="274">
        <f>AE59</f>
        <v>47962</v>
      </c>
      <c r="AF235" s="274">
        <f>AF59</f>
        <v>11871</v>
      </c>
      <c r="AG235" s="270"/>
      <c r="AH235" s="270"/>
      <c r="AI235" s="274">
        <f>AI59</f>
        <v>22908</v>
      </c>
      <c r="AJ235" s="274">
        <f>AJ59</f>
        <v>2720</v>
      </c>
      <c r="AK235" s="270"/>
      <c r="AL235" s="274">
        <f>AL59</f>
        <v>1268</v>
      </c>
      <c r="AM235" s="274">
        <f>AM59</f>
        <v>5627</v>
      </c>
      <c r="AN235" s="270"/>
      <c r="AO235" s="274">
        <f>AO59</f>
        <v>1440430</v>
      </c>
      <c r="AP235" s="274">
        <f>AP59</f>
        <v>358901</v>
      </c>
      <c r="AQ235" s="274">
        <f>AQ59</f>
        <v>20513</v>
      </c>
      <c r="AR235" s="270"/>
      <c r="AS235" s="274">
        <f>AS59</f>
        <v>27992</v>
      </c>
      <c r="AT235" s="270"/>
      <c r="AU235" s="274">
        <f>AU59</f>
        <v>10835</v>
      </c>
      <c r="AV235" s="274">
        <f>AV59</f>
        <v>14351</v>
      </c>
      <c r="AW235" s="274">
        <f>AW59</f>
        <v>166044</v>
      </c>
      <c r="AX235" s="270"/>
      <c r="AY235" s="274">
        <f>AY59</f>
        <v>42634</v>
      </c>
      <c r="AZ235" s="274">
        <f>AZ59</f>
        <v>44795</v>
      </c>
      <c r="BA235" s="274">
        <f>BA59</f>
        <v>58226</v>
      </c>
      <c r="BB235" s="274">
        <f>BB59</f>
        <v>9816</v>
      </c>
      <c r="BC235" s="270"/>
      <c r="BD235" s="274">
        <f>BD59</f>
        <v>27678</v>
      </c>
      <c r="BE235" s="274">
        <f>BE59</f>
        <v>5941</v>
      </c>
      <c r="BF235" s="274">
        <f>BF59</f>
        <v>75885</v>
      </c>
      <c r="BG235" s="274">
        <f>BG59</f>
        <v>12846</v>
      </c>
      <c r="BH235" s="270"/>
      <c r="BI235" s="274">
        <f>BI59</f>
        <v>60839</v>
      </c>
      <c r="BJ235" s="274">
        <f>BJ59</f>
        <v>11638</v>
      </c>
      <c r="BK235" s="270"/>
      <c r="BL235" s="270"/>
      <c r="BM235" s="270"/>
      <c r="BN235" s="274">
        <f>BN59</f>
        <v>33938</v>
      </c>
      <c r="BO235" s="274">
        <f>BO59</f>
        <v>4384</v>
      </c>
      <c r="BP235" s="274">
        <f>BP59</f>
        <v>5980</v>
      </c>
      <c r="BQ235" s="274">
        <f>BQ59</f>
        <v>2915</v>
      </c>
      <c r="BR235" s="270"/>
      <c r="BS235" s="274">
        <f>BS59</f>
        <v>57088</v>
      </c>
      <c r="BT235" s="274">
        <f>BT59</f>
        <v>8189</v>
      </c>
      <c r="BU235" s="274">
        <f>BU59</f>
        <v>790518</v>
      </c>
      <c r="BV235" s="274">
        <f>BV59</f>
        <v>174153</v>
      </c>
      <c r="BW235" s="274">
        <f>BW59</f>
        <v>14863</v>
      </c>
      <c r="BX235" s="270"/>
      <c r="BY235" s="274">
        <f>BY59</f>
        <v>25063</v>
      </c>
      <c r="BZ235" s="274">
        <f>BZ59</f>
        <v>4053</v>
      </c>
      <c r="CA235" s="270"/>
      <c r="CB235" s="274">
        <f>CB59</f>
        <v>24429</v>
      </c>
      <c r="CC235" s="270"/>
      <c r="CD235" s="270"/>
      <c r="CE235" s="274">
        <f>CE59</f>
        <v>160489</v>
      </c>
      <c r="CF235" s="274">
        <f>CF59</f>
        <v>111053</v>
      </c>
      <c r="CG235" s="17"/>
      <c r="CH235" s="17"/>
      <c r="CI235" s="17"/>
      <c r="CJ235" s="17"/>
      <c r="CK235" s="17"/>
      <c r="CL235" s="17"/>
      <c r="CM235" s="19"/>
    </row>
    <row r="236" spans="1:100" hidden="1" x14ac:dyDescent="0.2">
      <c r="A236" s="271" t="s">
        <v>459</v>
      </c>
      <c r="B236" s="271"/>
      <c r="C236" s="271"/>
      <c r="D236" s="271"/>
      <c r="E236" s="272"/>
      <c r="F236" s="273"/>
      <c r="G236" s="271"/>
      <c r="H236" s="274">
        <f>H80</f>
        <v>50795</v>
      </c>
      <c r="I236" s="274">
        <f>I80</f>
        <v>2108</v>
      </c>
      <c r="J236" s="274">
        <f>J80</f>
        <v>92</v>
      </c>
      <c r="K236" s="274">
        <f>K80</f>
        <v>1191</v>
      </c>
      <c r="L236" s="270"/>
      <c r="M236" s="270"/>
      <c r="N236" s="274">
        <f>N80</f>
        <v>1521</v>
      </c>
      <c r="O236" s="270"/>
      <c r="P236" s="274">
        <f t="shared" ref="P236:U236" si="193">P80</f>
        <v>1535</v>
      </c>
      <c r="Q236" s="274">
        <f t="shared" si="193"/>
        <v>160</v>
      </c>
      <c r="R236" s="274">
        <f t="shared" si="193"/>
        <v>54</v>
      </c>
      <c r="S236" s="274">
        <f t="shared" si="193"/>
        <v>387</v>
      </c>
      <c r="T236" s="274">
        <f t="shared" si="193"/>
        <v>38</v>
      </c>
      <c r="U236" s="274">
        <f t="shared" si="193"/>
        <v>174</v>
      </c>
      <c r="V236" s="270"/>
      <c r="W236" s="270"/>
      <c r="X236" s="274">
        <f>X80</f>
        <v>3271</v>
      </c>
      <c r="Y236" s="274">
        <f>Y80</f>
        <v>4714</v>
      </c>
      <c r="Z236" s="274">
        <f>Z80</f>
        <v>458</v>
      </c>
      <c r="AA236" s="270"/>
      <c r="AB236" s="274">
        <f>AB80</f>
        <v>1622</v>
      </c>
      <c r="AC236" s="274">
        <f>AC80</f>
        <v>287</v>
      </c>
      <c r="AD236" s="274">
        <f>AD80</f>
        <v>81</v>
      </c>
      <c r="AE236" s="274">
        <f>AE80</f>
        <v>2547</v>
      </c>
      <c r="AF236" s="274">
        <f>AF80</f>
        <v>694</v>
      </c>
      <c r="AG236" s="270"/>
      <c r="AH236" s="270"/>
      <c r="AI236" s="274">
        <f>AI80</f>
        <v>1701</v>
      </c>
      <c r="AJ236" s="274">
        <f>AJ80</f>
        <v>97</v>
      </c>
      <c r="AK236" s="270"/>
      <c r="AL236" s="274">
        <f>AL80</f>
        <v>21</v>
      </c>
      <c r="AM236" s="274">
        <f>AM80</f>
        <v>73</v>
      </c>
      <c r="AN236" s="270"/>
      <c r="AO236" s="274">
        <f>AO80</f>
        <v>124741</v>
      </c>
      <c r="AP236" s="274">
        <f>AP80</f>
        <v>6226</v>
      </c>
      <c r="AQ236" s="274">
        <f>AQ80</f>
        <v>1464</v>
      </c>
      <c r="AR236" s="270"/>
      <c r="AS236" s="274">
        <f>AS80</f>
        <v>691</v>
      </c>
      <c r="AT236" s="270"/>
      <c r="AU236" s="274">
        <f>AU80</f>
        <v>225</v>
      </c>
      <c r="AV236" s="274">
        <f>AV80</f>
        <v>385</v>
      </c>
      <c r="AW236" s="274">
        <f>AW80</f>
        <v>3100</v>
      </c>
      <c r="AX236" s="270"/>
      <c r="AY236" s="274">
        <f>AY80</f>
        <v>2844</v>
      </c>
      <c r="AZ236" s="274">
        <f>AZ80</f>
        <v>1028</v>
      </c>
      <c r="BA236" s="274">
        <f>BA80</f>
        <v>4578</v>
      </c>
      <c r="BB236" s="274">
        <f>BB80</f>
        <v>328</v>
      </c>
      <c r="BC236" s="270"/>
      <c r="BD236" s="274">
        <f>BD80</f>
        <v>671</v>
      </c>
      <c r="BE236" s="274">
        <f>BE80</f>
        <v>370</v>
      </c>
      <c r="BF236" s="274">
        <f>BF80</f>
        <v>2021</v>
      </c>
      <c r="BG236" s="274">
        <f>BG80</f>
        <v>220</v>
      </c>
      <c r="BH236" s="270"/>
      <c r="BI236" s="274">
        <f>BI80</f>
        <v>2399</v>
      </c>
      <c r="BJ236" s="274">
        <f>BJ80</f>
        <v>510</v>
      </c>
      <c r="BK236" s="270"/>
      <c r="BL236" s="270"/>
      <c r="BM236" s="270"/>
      <c r="BN236" s="274">
        <f>BN80</f>
        <v>740</v>
      </c>
      <c r="BO236" s="274">
        <f>BO80</f>
        <v>81</v>
      </c>
      <c r="BP236" s="274">
        <f>BP80</f>
        <v>113</v>
      </c>
      <c r="BQ236" s="274">
        <f>BQ80</f>
        <v>714</v>
      </c>
      <c r="BR236" s="270"/>
      <c r="BS236" s="274">
        <f>BS80</f>
        <v>1270</v>
      </c>
      <c r="BT236" s="274">
        <f>BT80</f>
        <v>144</v>
      </c>
      <c r="BU236" s="274">
        <f>BU80</f>
        <v>29158</v>
      </c>
      <c r="BV236" s="274">
        <f>BV80</f>
        <v>3953</v>
      </c>
      <c r="BW236" s="274">
        <f>BW80</f>
        <v>300</v>
      </c>
      <c r="BX236" s="270"/>
      <c r="BY236" s="274">
        <f>BY80</f>
        <v>497</v>
      </c>
      <c r="BZ236" s="274">
        <f>BZ80</f>
        <v>221</v>
      </c>
      <c r="CA236" s="270"/>
      <c r="CB236" s="274">
        <f>CB80</f>
        <v>589</v>
      </c>
      <c r="CC236" s="270"/>
      <c r="CD236" s="270"/>
      <c r="CE236" s="274">
        <f>CE80</f>
        <v>3674</v>
      </c>
      <c r="CF236" s="274">
        <f>CF80</f>
        <v>2128</v>
      </c>
      <c r="CG236" s="17"/>
      <c r="CH236" s="17"/>
      <c r="CI236" s="17"/>
      <c r="CJ236" s="17"/>
      <c r="CK236" s="17"/>
      <c r="CL236" s="17"/>
      <c r="CM236" s="19"/>
    </row>
    <row r="237" spans="1:100" hidden="1" x14ac:dyDescent="0.2">
      <c r="A237" s="271" t="s">
        <v>460</v>
      </c>
      <c r="B237" s="271"/>
      <c r="C237" s="271"/>
      <c r="D237" s="271"/>
      <c r="E237" s="272"/>
      <c r="F237" s="273"/>
      <c r="G237" s="271"/>
      <c r="H237" s="275">
        <f>H212</f>
        <v>-4.4102078076602547E-2</v>
      </c>
      <c r="I237" s="275">
        <f>I212</f>
        <v>0.61917199742021156</v>
      </c>
      <c r="J237" s="275">
        <f>J212</f>
        <v>2.8047685050207927E-2</v>
      </c>
      <c r="K237" s="275">
        <f>K212</f>
        <v>-4.5441641854622634E-2</v>
      </c>
      <c r="L237" s="276"/>
      <c r="M237" s="276"/>
      <c r="N237" s="275">
        <f>N212</f>
        <v>-0.13012145082346863</v>
      </c>
      <c r="O237" s="276"/>
      <c r="P237" s="275">
        <f t="shared" ref="P237:U237" si="194">P212</f>
        <v>0.10988194852726137</v>
      </c>
      <c r="Q237" s="275">
        <f t="shared" si="194"/>
        <v>-0.11185159879780419</v>
      </c>
      <c r="R237" s="275">
        <f t="shared" si="194"/>
        <v>0.18853219261563978</v>
      </c>
      <c r="S237" s="275">
        <f t="shared" si="194"/>
        <v>-9.7808232125186523E-2</v>
      </c>
      <c r="T237" s="275">
        <f t="shared" si="194"/>
        <v>-0.54748730468156581</v>
      </c>
      <c r="U237" s="275">
        <f t="shared" si="194"/>
        <v>-0.59012108829970589</v>
      </c>
      <c r="V237" s="276"/>
      <c r="W237" s="276"/>
      <c r="X237" s="275">
        <f>X212</f>
        <v>-0.25398302007146839</v>
      </c>
      <c r="Y237" s="275">
        <f>Y212</f>
        <v>-0.15316822129751145</v>
      </c>
      <c r="Z237" s="275">
        <f>Z212</f>
        <v>-1.5187714077746148E-2</v>
      </c>
      <c r="AA237" s="276"/>
      <c r="AB237" s="275">
        <f>AB212</f>
        <v>-0.23766048391453037</v>
      </c>
      <c r="AC237" s="275">
        <f>AC212</f>
        <v>1.6390218011704445E-2</v>
      </c>
      <c r="AD237" s="275">
        <f>AD212</f>
        <v>-0.11354513201969003</v>
      </c>
      <c r="AE237" s="275">
        <f>AE212</f>
        <v>3.0242139773718618E-2</v>
      </c>
      <c r="AF237" s="275">
        <f>AF212</f>
        <v>-0.34539224029061172</v>
      </c>
      <c r="AG237" s="276"/>
      <c r="AH237" s="276"/>
      <c r="AI237" s="275">
        <f>AI212</f>
        <v>-0.33801726669905835</v>
      </c>
      <c r="AJ237" s="275">
        <f>AJ212</f>
        <v>-0.31638304316666244</v>
      </c>
      <c r="AK237" s="276"/>
      <c r="AL237" s="275">
        <f>AL212</f>
        <v>-0.17953858606282372</v>
      </c>
      <c r="AM237" s="275">
        <f>AM212</f>
        <v>-0.66364634974203562</v>
      </c>
      <c r="AN237" s="276"/>
      <c r="AO237" s="275">
        <f>AO212</f>
        <v>0.16986920089750937</v>
      </c>
      <c r="AP237" s="275">
        <f>AP212</f>
        <v>0.19818062445872181</v>
      </c>
      <c r="AQ237" s="275">
        <f>AQ212</f>
        <v>-6.820148094629308E-2</v>
      </c>
      <c r="AR237" s="276"/>
      <c r="AS237" s="275">
        <f>AS212</f>
        <v>-6.8103932151016539E-2</v>
      </c>
      <c r="AT237" s="276"/>
      <c r="AU237" s="275">
        <f>AU212</f>
        <v>-0.27179818183827964</v>
      </c>
      <c r="AV237" s="275">
        <f>AV212</f>
        <v>-0.16857704241157284</v>
      </c>
      <c r="AW237" s="275">
        <f>AW212</f>
        <v>-6.3072313185265474E-2</v>
      </c>
      <c r="AX237" s="276"/>
      <c r="AY237" s="275">
        <f>AY212</f>
        <v>-0.23684973295436651</v>
      </c>
      <c r="AZ237" s="275">
        <f>AZ212</f>
        <v>-0.15870631591477194</v>
      </c>
      <c r="BA237" s="275">
        <f>BA212</f>
        <v>-2.8411802084296358E-2</v>
      </c>
      <c r="BB237" s="275">
        <f>BB212</f>
        <v>-0.1268567944138263</v>
      </c>
      <c r="BC237" s="276"/>
      <c r="BD237" s="275">
        <f>BD212</f>
        <v>-2.2424918315503722E-2</v>
      </c>
      <c r="BE237" s="275">
        <f>BE212</f>
        <v>-0.42083421619196193</v>
      </c>
      <c r="BF237" s="275">
        <f>BF212</f>
        <v>-3.8255858758730582E-2</v>
      </c>
      <c r="BG237" s="275">
        <f>BG212</f>
        <v>-0.28762271475198842</v>
      </c>
      <c r="BH237" s="276"/>
      <c r="BI237" s="275">
        <f>BI212</f>
        <v>-0.1661709324078994</v>
      </c>
      <c r="BJ237" s="275">
        <f>BJ212</f>
        <v>-0.24280239582567409</v>
      </c>
      <c r="BK237" s="276"/>
      <c r="BL237" s="276"/>
      <c r="BM237" s="276"/>
      <c r="BN237" s="275">
        <f>BN212</f>
        <v>1.1004099635633324E-2</v>
      </c>
      <c r="BO237" s="275">
        <f>BO212</f>
        <v>-2.4824445113850246E-2</v>
      </c>
      <c r="BP237" s="275">
        <f>BP212</f>
        <v>-0.153911123606575</v>
      </c>
      <c r="BQ237" s="275">
        <f>BQ212</f>
        <v>-0.25849890503516093</v>
      </c>
      <c r="BR237" s="276"/>
      <c r="BS237" s="275">
        <f>BS212</f>
        <v>4.8018103990591565E-3</v>
      </c>
      <c r="BT237" s="275">
        <f>BT212</f>
        <v>-5.5167936282187538E-2</v>
      </c>
      <c r="BU237" s="275">
        <f>BU212</f>
        <v>0.52863268155633625</v>
      </c>
      <c r="BV237" s="275">
        <f>BV212</f>
        <v>-4.2521136308402062E-2</v>
      </c>
      <c r="BW237" s="275">
        <f>BW212</f>
        <v>-0.46635347670964911</v>
      </c>
      <c r="BX237" s="276"/>
      <c r="BY237" s="275">
        <f>BY212</f>
        <v>-0.30331369179944884</v>
      </c>
      <c r="BZ237" s="275">
        <f>BZ212</f>
        <v>2.8865725808569453E-2</v>
      </c>
      <c r="CA237" s="276"/>
      <c r="CB237" s="275">
        <f>CB212</f>
        <v>-0.11060315570304359</v>
      </c>
      <c r="CC237" s="276"/>
      <c r="CD237" s="276"/>
      <c r="CE237" s="275">
        <f>CE212</f>
        <v>-0.10734388363826314</v>
      </c>
      <c r="CF237" s="275">
        <f>CF212</f>
        <v>-0.11152644125748798</v>
      </c>
      <c r="CG237" s="17"/>
      <c r="CH237" s="17"/>
      <c r="CI237" s="17"/>
      <c r="CJ237" s="17"/>
      <c r="CK237" s="17"/>
      <c r="CL237" s="17"/>
      <c r="CM237" s="17"/>
      <c r="CN237" s="17"/>
      <c r="CO237" s="17"/>
      <c r="CP237" s="17"/>
      <c r="CQ237" s="17"/>
      <c r="CR237" s="17"/>
      <c r="CS237" s="17"/>
      <c r="CT237" s="17"/>
      <c r="CU237" s="17"/>
      <c r="CV237" s="19"/>
    </row>
    <row r="238" spans="1:100" hidden="1" x14ac:dyDescent="0.2">
      <c r="A238" s="277" t="s">
        <v>461</v>
      </c>
      <c r="B238" s="260"/>
      <c r="C238" s="260"/>
      <c r="D238" s="260"/>
      <c r="E238" s="261"/>
      <c r="F238" s="262"/>
      <c r="G238" s="260"/>
      <c r="H238" s="269">
        <f>H232/H234</f>
        <v>18459.347497686591</v>
      </c>
      <c r="I238" s="269">
        <f t="shared" ref="I238:BT238" si="195">I232/I234</f>
        <v>16500.597877688499</v>
      </c>
      <c r="J238" s="269">
        <f t="shared" si="195"/>
        <v>20502.089491068549</v>
      </c>
      <c r="K238" s="269">
        <f t="shared" si="195"/>
        <v>26424.115074990728</v>
      </c>
      <c r="L238" s="270"/>
      <c r="M238" s="270"/>
      <c r="N238" s="269">
        <f t="shared" si="195"/>
        <v>38734.66342275736</v>
      </c>
      <c r="O238" s="270"/>
      <c r="P238" s="269">
        <f t="shared" si="195"/>
        <v>21458.147531838709</v>
      </c>
      <c r="Q238" s="269">
        <f t="shared" si="195"/>
        <v>36511.103040757022</v>
      </c>
      <c r="R238" s="269">
        <f t="shared" si="195"/>
        <v>22742.010158933372</v>
      </c>
      <c r="S238" s="269">
        <f t="shared" si="195"/>
        <v>33377.407948991815</v>
      </c>
      <c r="T238" s="269">
        <f t="shared" si="195"/>
        <v>37166.427907521145</v>
      </c>
      <c r="U238" s="269">
        <f t="shared" si="195"/>
        <v>43176.066067407563</v>
      </c>
      <c r="V238" s="270"/>
      <c r="W238" s="270"/>
      <c r="X238" s="269">
        <f t="shared" si="195"/>
        <v>13731.053544853494</v>
      </c>
      <c r="Y238" s="269">
        <f t="shared" si="195"/>
        <v>15816.519307877736</v>
      </c>
      <c r="Z238" s="269">
        <f t="shared" si="195"/>
        <v>44313.432407635635</v>
      </c>
      <c r="AA238" s="270"/>
      <c r="AB238" s="269">
        <f t="shared" si="195"/>
        <v>13231.199612784289</v>
      </c>
      <c r="AC238" s="269">
        <f t="shared" si="195"/>
        <v>58354.012390481723</v>
      </c>
      <c r="AD238" s="269">
        <f t="shared" si="195"/>
        <v>37169.835172263389</v>
      </c>
      <c r="AE238" s="269">
        <f t="shared" si="195"/>
        <v>15170.47652764572</v>
      </c>
      <c r="AF238" s="269">
        <f t="shared" si="195"/>
        <v>12547.413063867827</v>
      </c>
      <c r="AG238" s="270"/>
      <c r="AH238" s="270"/>
      <c r="AI238" s="269">
        <f t="shared" si="195"/>
        <v>13484.904779070606</v>
      </c>
      <c r="AJ238" s="269">
        <f t="shared" si="195"/>
        <v>18478.661937710869</v>
      </c>
      <c r="AK238" s="270"/>
      <c r="AL238" s="269">
        <f t="shared" si="195"/>
        <v>42449.791640986747</v>
      </c>
      <c r="AM238" s="269">
        <f t="shared" si="195"/>
        <v>30493.793834687633</v>
      </c>
      <c r="AN238" s="270"/>
      <c r="AO238" s="269">
        <f t="shared" si="195"/>
        <v>15970.172132437634</v>
      </c>
      <c r="AP238" s="269">
        <f t="shared" si="195"/>
        <v>54210.440924813745</v>
      </c>
      <c r="AQ238" s="269">
        <f t="shared" si="195"/>
        <v>13986.308252335642</v>
      </c>
      <c r="AR238" s="270"/>
      <c r="AS238" s="269">
        <f t="shared" si="195"/>
        <v>27431.442079089938</v>
      </c>
      <c r="AT238" s="270"/>
      <c r="AU238" s="269">
        <f t="shared" si="195"/>
        <v>29513.628381726958</v>
      </c>
      <c r="AV238" s="269">
        <f t="shared" si="195"/>
        <v>33832.875997096831</v>
      </c>
      <c r="AW238" s="269">
        <f t="shared" si="195"/>
        <v>37716.720491907246</v>
      </c>
      <c r="AX238" s="270"/>
      <c r="AY238" s="269">
        <f t="shared" si="195"/>
        <v>12314.06963235637</v>
      </c>
      <c r="AZ238" s="269">
        <f t="shared" si="195"/>
        <v>34828.601420382998</v>
      </c>
      <c r="BA238" s="269">
        <f t="shared" si="195"/>
        <v>11663.844603205969</v>
      </c>
      <c r="BB238" s="269">
        <f t="shared" si="195"/>
        <v>28046.678170547752</v>
      </c>
      <c r="BC238" s="270"/>
      <c r="BD238" s="269">
        <f t="shared" si="195"/>
        <v>35367.528828184339</v>
      </c>
      <c r="BE238" s="269">
        <f t="shared" si="195"/>
        <v>13645.387096067701</v>
      </c>
      <c r="BF238" s="269">
        <f t="shared" si="195"/>
        <v>32685.959089699481</v>
      </c>
      <c r="BG238" s="269">
        <f t="shared" si="195"/>
        <v>38969.788077298719</v>
      </c>
      <c r="BH238" s="270"/>
      <c r="BI238" s="269">
        <f t="shared" si="195"/>
        <v>18513.536763289267</v>
      </c>
      <c r="BJ238" s="269">
        <f t="shared" si="195"/>
        <v>15369.991068844756</v>
      </c>
      <c r="BK238" s="270"/>
      <c r="BL238" s="270"/>
      <c r="BM238" s="270"/>
      <c r="BN238" s="269">
        <f t="shared" si="195"/>
        <v>45088.380721380898</v>
      </c>
      <c r="BO238" s="269">
        <f t="shared" si="195"/>
        <v>39841.46651010272</v>
      </c>
      <c r="BP238" s="269">
        <f t="shared" si="195"/>
        <v>38600.226853309301</v>
      </c>
      <c r="BQ238" s="269">
        <f t="shared" si="195"/>
        <v>3796.9696754284937</v>
      </c>
      <c r="BR238" s="270"/>
      <c r="BS238" s="269">
        <f t="shared" si="195"/>
        <v>37274.712416470007</v>
      </c>
      <c r="BT238" s="269">
        <f t="shared" si="195"/>
        <v>43880.007094038076</v>
      </c>
      <c r="BU238" s="269">
        <f t="shared" ref="BU238:CB238" si="196">BU232/BU234</f>
        <v>41267.15053307583</v>
      </c>
      <c r="BV238" s="269">
        <f t="shared" si="196"/>
        <v>34985.274835140997</v>
      </c>
      <c r="BW238" s="269">
        <f t="shared" si="196"/>
        <v>29264.668669770253</v>
      </c>
      <c r="BX238" s="270"/>
      <c r="BY238" s="269">
        <f t="shared" si="196"/>
        <v>29197.813406120524</v>
      </c>
      <c r="BZ238" s="269">
        <f t="shared" si="196"/>
        <v>18238.122945724816</v>
      </c>
      <c r="CA238" s="270"/>
      <c r="CB238" s="269">
        <f t="shared" si="196"/>
        <v>29291.739020493918</v>
      </c>
      <c r="CC238" s="270"/>
      <c r="CD238" s="270"/>
      <c r="CE238" s="269">
        <f t="shared" ref="CE238:CF238" si="197">CE232/CE234</f>
        <v>34892.831261522413</v>
      </c>
      <c r="CF238" s="269">
        <f t="shared" si="197"/>
        <v>40625.701033309793</v>
      </c>
      <c r="CG238" s="17"/>
      <c r="CH238" s="17"/>
      <c r="CI238" s="17"/>
      <c r="CJ238" s="17"/>
      <c r="CK238" s="17"/>
      <c r="CL238" s="17"/>
      <c r="CM238" s="17"/>
      <c r="CN238" s="17"/>
      <c r="CO238" s="17"/>
      <c r="CP238" s="17"/>
      <c r="CQ238" s="17"/>
      <c r="CR238" s="17"/>
      <c r="CS238" s="17"/>
      <c r="CT238" s="17"/>
      <c r="CU238" s="17"/>
      <c r="CV238" s="19"/>
    </row>
    <row r="239" spans="1:100" hidden="1" x14ac:dyDescent="0.2">
      <c r="A239" s="277" t="s">
        <v>462</v>
      </c>
      <c r="B239" s="260"/>
      <c r="C239" s="260"/>
      <c r="D239" s="260"/>
      <c r="E239" s="261"/>
      <c r="F239" s="262"/>
      <c r="G239" s="260"/>
      <c r="H239" s="269">
        <f>H232/H233</f>
        <v>870.80484659297736</v>
      </c>
      <c r="I239" s="269">
        <f t="shared" ref="I239:BT239" si="198">I232/I233</f>
        <v>2804.0925907368933</v>
      </c>
      <c r="J239" s="269">
        <f t="shared" si="198"/>
        <v>1165.7553975144044</v>
      </c>
      <c r="K239" s="269">
        <f t="shared" si="198"/>
        <v>860.51638228501304</v>
      </c>
      <c r="L239" s="270"/>
      <c r="M239" s="270"/>
      <c r="N239" s="269">
        <f t="shared" si="198"/>
        <v>848.93596664642916</v>
      </c>
      <c r="O239" s="270"/>
      <c r="P239" s="269">
        <f t="shared" si="198"/>
        <v>1134.1944064408983</v>
      </c>
      <c r="Q239" s="269">
        <f t="shared" si="198"/>
        <v>778.9035315361499</v>
      </c>
      <c r="R239" s="269">
        <f t="shared" si="198"/>
        <v>1002.5049376182874</v>
      </c>
      <c r="S239" s="269">
        <f t="shared" si="198"/>
        <v>686.90807453317541</v>
      </c>
      <c r="T239" s="269">
        <f t="shared" si="198"/>
        <v>553.6633645505442</v>
      </c>
      <c r="U239" s="269">
        <f t="shared" si="198"/>
        <v>592.52586921120883</v>
      </c>
      <c r="V239" s="270"/>
      <c r="W239" s="270"/>
      <c r="X239" s="269">
        <f t="shared" si="198"/>
        <v>712.81962197783469</v>
      </c>
      <c r="Y239" s="269">
        <f t="shared" si="198"/>
        <v>816.77821126844071</v>
      </c>
      <c r="Z239" s="269">
        <f t="shared" si="198"/>
        <v>813.23939026830806</v>
      </c>
      <c r="AA239" s="270"/>
      <c r="AB239" s="269">
        <f t="shared" si="198"/>
        <v>713.66012392645314</v>
      </c>
      <c r="AC239" s="269">
        <f t="shared" si="198"/>
        <v>759.84506916190185</v>
      </c>
      <c r="AD239" s="269">
        <f t="shared" si="198"/>
        <v>822.03472403353624</v>
      </c>
      <c r="AE239" s="269">
        <f t="shared" si="198"/>
        <v>805.11588919472968</v>
      </c>
      <c r="AF239" s="269">
        <f t="shared" si="198"/>
        <v>734.68267143940454</v>
      </c>
      <c r="AG239" s="270"/>
      <c r="AH239" s="270"/>
      <c r="AI239" s="269">
        <f t="shared" si="198"/>
        <v>994.33260136282945</v>
      </c>
      <c r="AJ239" s="269">
        <f t="shared" si="198"/>
        <v>669.3167318737693</v>
      </c>
      <c r="AK239" s="270"/>
      <c r="AL239" s="269">
        <f t="shared" si="198"/>
        <v>697.53178752795122</v>
      </c>
      <c r="AM239" s="269">
        <f t="shared" si="198"/>
        <v>394.68917551989313</v>
      </c>
      <c r="AN239" s="270"/>
      <c r="AO239" s="269">
        <f t="shared" si="198"/>
        <v>1368.5570761763338</v>
      </c>
      <c r="AP239" s="269">
        <f t="shared" si="198"/>
        <v>934.71921338573941</v>
      </c>
      <c r="AQ239" s="269">
        <f t="shared" si="198"/>
        <v>1122.1106907317994</v>
      </c>
      <c r="AR239" s="270"/>
      <c r="AS239" s="269">
        <f t="shared" si="198"/>
        <v>670.81680896159605</v>
      </c>
      <c r="AT239" s="270"/>
      <c r="AU239" s="269">
        <f t="shared" si="198"/>
        <v>649.88045529657768</v>
      </c>
      <c r="AV239" s="269">
        <f t="shared" si="198"/>
        <v>892.5351006497383</v>
      </c>
      <c r="AW239" s="269">
        <f t="shared" si="198"/>
        <v>702.04871128274033</v>
      </c>
      <c r="AX239" s="270"/>
      <c r="AY239" s="269">
        <f t="shared" si="198"/>
        <v>816.19650630080685</v>
      </c>
      <c r="AZ239" s="269">
        <f t="shared" si="198"/>
        <v>783.36593141010803</v>
      </c>
      <c r="BA239" s="269">
        <f t="shared" si="198"/>
        <v>909.1995725402877</v>
      </c>
      <c r="BB239" s="269">
        <f t="shared" si="198"/>
        <v>904.28139389565843</v>
      </c>
      <c r="BC239" s="270"/>
      <c r="BD239" s="269">
        <f t="shared" si="198"/>
        <v>864.45742620530586</v>
      </c>
      <c r="BE239" s="269">
        <f t="shared" si="198"/>
        <v>846.97084810351441</v>
      </c>
      <c r="BF239" s="269">
        <f t="shared" si="198"/>
        <v>871.29592690757227</v>
      </c>
      <c r="BG239" s="269">
        <f t="shared" si="198"/>
        <v>661.01413855094211</v>
      </c>
      <c r="BH239" s="270"/>
      <c r="BI239" s="269">
        <f t="shared" si="198"/>
        <v>723.62025582154047</v>
      </c>
      <c r="BJ239" s="269">
        <f t="shared" si="198"/>
        <v>668.14656027197634</v>
      </c>
      <c r="BK239" s="270"/>
      <c r="BL239" s="270"/>
      <c r="BM239" s="270"/>
      <c r="BN239" s="269">
        <f t="shared" si="198"/>
        <v>979.86554679221945</v>
      </c>
      <c r="BO239" s="269">
        <f t="shared" si="198"/>
        <v>733.9455963880647</v>
      </c>
      <c r="BP239" s="269">
        <f t="shared" si="198"/>
        <v>719.68646046215463</v>
      </c>
      <c r="BQ239" s="269">
        <f t="shared" si="198"/>
        <v>920.24315962523576</v>
      </c>
      <c r="BR239" s="270"/>
      <c r="BS239" s="269">
        <f t="shared" si="198"/>
        <v>829.45545340918716</v>
      </c>
      <c r="BT239" s="269">
        <f t="shared" si="198"/>
        <v>762.22260984289812</v>
      </c>
      <c r="BU239" s="269">
        <f t="shared" ref="BU239:CB239" si="199">BU232/BU233</f>
        <v>1524.9020357010822</v>
      </c>
      <c r="BV239" s="269">
        <f t="shared" si="199"/>
        <v>794.43150608810765</v>
      </c>
      <c r="BW239" s="269">
        <f t="shared" si="199"/>
        <v>578.76565583451747</v>
      </c>
      <c r="BX239" s="270"/>
      <c r="BY239" s="269">
        <f t="shared" si="199"/>
        <v>561.21297076183976</v>
      </c>
      <c r="BZ239" s="269">
        <f t="shared" si="199"/>
        <v>1005.8262477727096</v>
      </c>
      <c r="CA239" s="270"/>
      <c r="CB239" s="269">
        <f t="shared" si="199"/>
        <v>716.71907508115567</v>
      </c>
      <c r="CC239" s="270"/>
      <c r="CD239" s="270"/>
      <c r="CE239" s="269">
        <f t="shared" ref="CE239:CF239" si="200">CE232/CE233</f>
        <v>794.23271671168879</v>
      </c>
      <c r="CF239" s="269">
        <f t="shared" si="200"/>
        <v>754.07083644827958</v>
      </c>
      <c r="CG239" s="17"/>
      <c r="CH239" s="17"/>
      <c r="CI239" s="17"/>
      <c r="CJ239" s="17"/>
      <c r="CK239" s="17"/>
      <c r="CL239" s="17"/>
      <c r="CM239" s="17"/>
      <c r="CN239" s="17"/>
      <c r="CO239" s="17"/>
      <c r="CP239" s="17"/>
      <c r="CQ239" s="17"/>
      <c r="CR239" s="17"/>
      <c r="CS239" s="17"/>
      <c r="CT239" s="17"/>
      <c r="CU239" s="17"/>
      <c r="CV239" s="19"/>
    </row>
    <row r="240" spans="1:100" hidden="1" x14ac:dyDescent="0.2">
      <c r="A240" s="278" t="s">
        <v>463</v>
      </c>
      <c r="B240" s="279"/>
      <c r="C240" s="279"/>
      <c r="D240" s="279"/>
      <c r="E240" s="280"/>
      <c r="F240" s="281"/>
      <c r="G240" s="279"/>
      <c r="H240" s="282">
        <f>H84</f>
        <v>983572</v>
      </c>
      <c r="I240" s="282">
        <f t="shared" ref="I240:BT240" si="201">I84</f>
        <v>11645</v>
      </c>
      <c r="J240" s="282">
        <f t="shared" si="201"/>
        <v>1665</v>
      </c>
      <c r="K240" s="282">
        <f t="shared" si="201"/>
        <v>35982</v>
      </c>
      <c r="L240" s="270"/>
      <c r="M240" s="270"/>
      <c r="N240" s="282">
        <f t="shared" si="201"/>
        <v>66704</v>
      </c>
      <c r="O240" s="270"/>
      <c r="P240" s="282">
        <f t="shared" si="201"/>
        <v>28584</v>
      </c>
      <c r="Q240" s="282">
        <f t="shared" si="201"/>
        <v>6710</v>
      </c>
      <c r="R240" s="282">
        <f t="shared" si="201"/>
        <v>1247</v>
      </c>
      <c r="S240" s="282">
        <f t="shared" si="201"/>
        <v>16260</v>
      </c>
      <c r="T240" s="282">
        <f t="shared" si="201"/>
        <v>1962</v>
      </c>
      <c r="U240" s="282">
        <f t="shared" si="201"/>
        <v>11483</v>
      </c>
      <c r="V240" s="270"/>
      <c r="W240" s="270"/>
      <c r="X240" s="282">
        <f t="shared" si="201"/>
        <v>57155</v>
      </c>
      <c r="Y240" s="282">
        <f t="shared" si="201"/>
        <v>86018</v>
      </c>
      <c r="Z240" s="282">
        <f t="shared" si="201"/>
        <v>21885</v>
      </c>
      <c r="AA240" s="270"/>
      <c r="AB240" s="282">
        <f t="shared" si="201"/>
        <v>28400</v>
      </c>
      <c r="AC240" s="282">
        <f t="shared" si="201"/>
        <v>20187</v>
      </c>
      <c r="AD240" s="282">
        <f t="shared" si="201"/>
        <v>3697</v>
      </c>
      <c r="AE240" s="282">
        <f t="shared" si="201"/>
        <v>47074</v>
      </c>
      <c r="AF240" s="282">
        <f t="shared" si="201"/>
        <v>10595</v>
      </c>
      <c r="AG240" s="270"/>
      <c r="AH240" s="270"/>
      <c r="AI240" s="282">
        <f t="shared" si="201"/>
        <v>21499</v>
      </c>
      <c r="AJ240" s="282">
        <f t="shared" si="201"/>
        <v>2787</v>
      </c>
      <c r="AK240" s="270"/>
      <c r="AL240" s="282">
        <f t="shared" si="201"/>
        <v>1220</v>
      </c>
      <c r="AM240" s="282">
        <f t="shared" si="201"/>
        <v>5517</v>
      </c>
      <c r="AN240" s="270"/>
      <c r="AO240" s="282">
        <f t="shared" si="201"/>
        <v>1325641</v>
      </c>
      <c r="AP240" s="282">
        <f t="shared" si="201"/>
        <v>314722</v>
      </c>
      <c r="AQ240" s="282">
        <f t="shared" si="201"/>
        <v>15341</v>
      </c>
      <c r="AR240" s="270"/>
      <c r="AS240" s="282">
        <f t="shared" si="201"/>
        <v>27098</v>
      </c>
      <c r="AT240" s="270"/>
      <c r="AU240" s="282">
        <f t="shared" si="201"/>
        <v>9846</v>
      </c>
      <c r="AV240" s="282">
        <f t="shared" si="201"/>
        <v>13228</v>
      </c>
      <c r="AW240" s="282">
        <f t="shared" si="201"/>
        <v>150917</v>
      </c>
      <c r="AX240" s="270"/>
      <c r="AY240" s="282">
        <f t="shared" si="201"/>
        <v>34073</v>
      </c>
      <c r="AZ240" s="282">
        <f t="shared" si="201"/>
        <v>41639</v>
      </c>
      <c r="BA240" s="282">
        <f t="shared" si="201"/>
        <v>51213</v>
      </c>
      <c r="BB240" s="282">
        <f t="shared" si="201"/>
        <v>8676</v>
      </c>
      <c r="BC240" s="270"/>
      <c r="BD240" s="282">
        <f t="shared" si="201"/>
        <v>27274</v>
      </c>
      <c r="BE240" s="282">
        <f t="shared" si="201"/>
        <v>6065</v>
      </c>
      <c r="BF240" s="282">
        <f t="shared" si="201"/>
        <v>64793</v>
      </c>
      <c r="BG240" s="282">
        <f t="shared" si="201"/>
        <v>11508</v>
      </c>
      <c r="BH240" s="270"/>
      <c r="BI240" s="282">
        <f t="shared" si="201"/>
        <v>53969</v>
      </c>
      <c r="BJ240" s="282">
        <f t="shared" si="201"/>
        <v>10724</v>
      </c>
      <c r="BK240" s="270"/>
      <c r="BL240" s="270"/>
      <c r="BM240" s="270"/>
      <c r="BN240" s="282">
        <f t="shared" si="201"/>
        <v>33367</v>
      </c>
      <c r="BO240" s="282">
        <f t="shared" si="201"/>
        <v>4225</v>
      </c>
      <c r="BP240" s="282">
        <f t="shared" si="201"/>
        <v>5859</v>
      </c>
      <c r="BQ240" s="282">
        <f t="shared" si="201"/>
        <v>2767</v>
      </c>
      <c r="BR240" s="270"/>
      <c r="BS240" s="282">
        <f t="shared" si="201"/>
        <v>55757</v>
      </c>
      <c r="BT240" s="282">
        <f t="shared" si="201"/>
        <v>6858</v>
      </c>
      <c r="BU240" s="282">
        <f t="shared" ref="BU240:CF240" si="202">BU84</f>
        <v>734576</v>
      </c>
      <c r="BV240" s="282">
        <f t="shared" si="202"/>
        <v>157492</v>
      </c>
      <c r="BW240" s="282">
        <f t="shared" si="202"/>
        <v>12816</v>
      </c>
      <c r="BX240" s="270"/>
      <c r="BY240" s="282">
        <f t="shared" si="202"/>
        <v>22330</v>
      </c>
      <c r="BZ240" s="282">
        <f t="shared" si="202"/>
        <v>3695</v>
      </c>
      <c r="CA240" s="270"/>
      <c r="CB240" s="282">
        <f t="shared" si="202"/>
        <v>22725</v>
      </c>
      <c r="CC240" s="251"/>
      <c r="CD240" s="251"/>
      <c r="CE240" s="282">
        <f t="shared" si="202"/>
        <v>144185</v>
      </c>
      <c r="CF240" s="282">
        <f t="shared" si="202"/>
        <v>100618</v>
      </c>
      <c r="CG240" s="17"/>
      <c r="CH240" s="17"/>
      <c r="CI240" s="17"/>
      <c r="CJ240" s="17"/>
      <c r="CK240" s="17"/>
      <c r="CL240" s="17"/>
      <c r="CM240" s="17"/>
      <c r="CN240" s="17"/>
      <c r="CO240" s="17"/>
      <c r="CP240" s="17"/>
      <c r="CQ240" s="17"/>
      <c r="CR240" s="17"/>
      <c r="CS240" s="17"/>
      <c r="CT240" s="17"/>
      <c r="CU240" s="17"/>
      <c r="CV240" s="19"/>
    </row>
    <row r="241" spans="1:91" s="283" customFormat="1" ht="51.75" hidden="1" customHeight="1" x14ac:dyDescent="0.2">
      <c r="A241"/>
      <c r="E241" s="5"/>
      <c r="F241" s="284"/>
      <c r="H241" s="285"/>
      <c r="I241" s="286"/>
      <c r="J241" s="286"/>
      <c r="K241" s="286"/>
      <c r="L241" s="286"/>
      <c r="M241" s="286"/>
      <c r="N241" s="286"/>
      <c r="O241" s="286"/>
      <c r="P241" s="286"/>
      <c r="Q241" s="286"/>
      <c r="R241" s="286"/>
      <c r="S241" s="286"/>
      <c r="T241" s="286"/>
      <c r="U241" s="286"/>
      <c r="V241" s="286"/>
      <c r="W241" s="286"/>
      <c r="X241" s="286"/>
      <c r="Y241" s="286"/>
      <c r="Z241" s="286"/>
      <c r="AA241" s="286"/>
      <c r="AB241" s="286"/>
      <c r="AC241" s="286"/>
      <c r="AD241" s="286"/>
      <c r="AE241" s="286"/>
      <c r="AF241" s="286"/>
      <c r="AG241" s="286"/>
      <c r="AH241" s="286"/>
      <c r="AI241" s="286"/>
      <c r="AJ241" s="286"/>
      <c r="AK241" s="286"/>
      <c r="AL241" s="286"/>
      <c r="AM241" s="286"/>
      <c r="AN241" s="286"/>
      <c r="AO241" s="286"/>
      <c r="AP241" s="286"/>
      <c r="AQ241" s="286"/>
      <c r="AR241" s="286"/>
      <c r="AS241" s="286"/>
      <c r="AT241" s="286"/>
      <c r="AU241" s="286"/>
      <c r="AV241" s="286"/>
      <c r="AW241" s="286"/>
      <c r="AX241" s="286"/>
      <c r="AY241" s="286"/>
      <c r="AZ241" s="286"/>
      <c r="BA241" s="286"/>
      <c r="BB241" s="286"/>
      <c r="BC241" s="286"/>
      <c r="BD241" s="286"/>
      <c r="BE241" s="286"/>
      <c r="BF241" s="286"/>
      <c r="BG241" s="286"/>
      <c r="BH241" s="286"/>
      <c r="BI241" s="286"/>
      <c r="BJ241" s="286"/>
      <c r="BK241" s="286"/>
      <c r="BL241" s="286"/>
      <c r="BM241" s="286"/>
      <c r="BN241" s="286"/>
      <c r="BO241" s="286"/>
      <c r="BP241" s="286"/>
      <c r="BQ241" s="286"/>
      <c r="BR241" s="286"/>
      <c r="BS241" s="286"/>
      <c r="BT241" s="286"/>
      <c r="BU241" s="286"/>
      <c r="BV241" s="286"/>
      <c r="BW241" s="286"/>
      <c r="BX241" s="286"/>
      <c r="BY241" s="286"/>
      <c r="BZ241" s="286"/>
      <c r="CA241" s="286"/>
      <c r="CB241" s="286"/>
      <c r="CC241" s="286"/>
      <c r="CD241" s="287"/>
      <c r="CE241"/>
      <c r="CF241"/>
      <c r="CG241" s="287"/>
      <c r="CH241" s="287"/>
      <c r="CI241" s="287"/>
      <c r="CJ241" s="287"/>
      <c r="CK241" s="287"/>
      <c r="CL241" s="287"/>
      <c r="CM241" s="287"/>
    </row>
    <row r="242" spans="1:91" hidden="1" x14ac:dyDescent="0.2">
      <c r="F242" s="99"/>
      <c r="I242" s="19"/>
      <c r="J242" s="19"/>
      <c r="K242" s="19"/>
      <c r="L242" s="19"/>
      <c r="M242" s="19"/>
      <c r="N242" s="19"/>
      <c r="O242" s="19"/>
      <c r="P242" s="19"/>
      <c r="Q242" s="19"/>
      <c r="R242" s="19"/>
      <c r="S242" s="19"/>
      <c r="T242" s="19"/>
      <c r="U242" s="19"/>
      <c r="V242" s="19"/>
      <c r="W242" s="19"/>
      <c r="X242" s="19"/>
      <c r="Y242" s="19"/>
      <c r="Z242" s="19"/>
      <c r="AA242" s="19"/>
      <c r="AB242" s="19"/>
      <c r="AC242" s="19"/>
      <c r="AD242" s="19"/>
      <c r="AE242" s="19"/>
      <c r="AF242" s="19"/>
      <c r="AG242" s="19"/>
      <c r="AH242" s="19"/>
      <c r="AI242" s="19"/>
      <c r="AJ242" s="19"/>
      <c r="AK242" s="19"/>
      <c r="AL242" s="19"/>
      <c r="AM242" s="19"/>
      <c r="AN242" s="19"/>
      <c r="AO242" s="19"/>
      <c r="AP242" s="19"/>
      <c r="AQ242" s="19"/>
      <c r="AR242" s="19"/>
      <c r="AS242" s="19"/>
      <c r="AT242" s="19"/>
      <c r="AU242" s="19"/>
      <c r="AV242" s="19"/>
      <c r="AW242" s="19"/>
      <c r="AX242" s="19"/>
      <c r="AY242" s="19"/>
      <c r="AZ242" s="19"/>
      <c r="BA242" s="19"/>
      <c r="BB242" s="19"/>
      <c r="BC242" s="19"/>
      <c r="BD242" s="19"/>
      <c r="BE242" s="19"/>
      <c r="BF242" s="19"/>
      <c r="BG242" s="19"/>
      <c r="BH242" s="19"/>
      <c r="BI242" s="19"/>
      <c r="BJ242" s="19"/>
      <c r="BK242" s="19"/>
      <c r="BL242" s="19"/>
      <c r="BM242" s="19"/>
      <c r="BN242" s="19"/>
      <c r="BO242" s="19"/>
      <c r="BP242" s="19"/>
      <c r="BQ242" s="19"/>
      <c r="BR242" s="19"/>
      <c r="BS242" s="19"/>
      <c r="BT242" s="19"/>
      <c r="BU242" s="19"/>
      <c r="BV242" s="19"/>
      <c r="BW242" s="19"/>
      <c r="BX242" s="19"/>
      <c r="BY242" s="19"/>
      <c r="BZ242" s="19"/>
      <c r="CA242" s="19"/>
      <c r="CB242" s="19"/>
      <c r="CC242" s="19"/>
      <c r="CD242" s="19"/>
    </row>
    <row r="243" spans="1:91" ht="19.5" hidden="1" x14ac:dyDescent="0.35">
      <c r="A243" s="259" t="s">
        <v>464</v>
      </c>
      <c r="B243" s="260"/>
      <c r="C243" s="260"/>
      <c r="D243" s="260"/>
      <c r="E243" s="261"/>
      <c r="F243" s="262"/>
      <c r="G243" s="260"/>
      <c r="H243" s="260"/>
      <c r="I243" s="263"/>
      <c r="J243" s="263"/>
      <c r="K243" s="263"/>
      <c r="L243" s="263"/>
      <c r="M243" s="263"/>
      <c r="N243" s="263"/>
      <c r="O243" s="263"/>
      <c r="P243" s="263"/>
      <c r="Q243" s="263"/>
      <c r="R243" s="263"/>
      <c r="S243" s="263"/>
      <c r="T243" s="263"/>
      <c r="U243" s="263"/>
      <c r="V243" s="263"/>
      <c r="W243" s="263"/>
      <c r="X243" s="263"/>
      <c r="Y243" s="263"/>
      <c r="Z243" s="263"/>
      <c r="AA243" s="263"/>
      <c r="AB243" s="263"/>
      <c r="AC243" s="263"/>
      <c r="AD243" s="263"/>
      <c r="AE243" s="263"/>
      <c r="AF243" s="263"/>
      <c r="AG243" s="263"/>
      <c r="AH243" s="263"/>
      <c r="AI243" s="263"/>
      <c r="AJ243" s="263"/>
      <c r="AK243" s="263"/>
      <c r="AL243" s="263"/>
      <c r="AM243" s="263"/>
      <c r="AN243" s="263"/>
      <c r="AO243" s="263"/>
      <c r="AP243" s="263"/>
      <c r="AQ243" s="263"/>
      <c r="AR243" s="263"/>
      <c r="AS243" s="263"/>
      <c r="AT243" s="263"/>
      <c r="AU243" s="263"/>
      <c r="AV243" s="263"/>
      <c r="AW243" s="263"/>
      <c r="AX243" s="263"/>
      <c r="AY243" s="263"/>
      <c r="AZ243" s="263"/>
      <c r="BA243" s="263"/>
      <c r="BB243" s="263"/>
      <c r="BC243" s="263"/>
      <c r="BD243" s="263"/>
      <c r="BE243" s="263"/>
      <c r="BF243" s="263"/>
      <c r="BG243" s="263"/>
      <c r="BH243" s="263"/>
      <c r="BI243" s="263"/>
      <c r="BJ243" s="263"/>
      <c r="BK243" s="263"/>
      <c r="BL243" s="263"/>
      <c r="BM243" s="263"/>
      <c r="BN243" s="263"/>
      <c r="BO243" s="263"/>
      <c r="BP243" s="263"/>
      <c r="BQ243" s="263"/>
      <c r="BR243" s="263"/>
      <c r="BS243" s="263"/>
      <c r="BT243" s="263"/>
      <c r="BU243" s="263"/>
      <c r="BV243" s="263"/>
      <c r="BW243" s="263"/>
      <c r="BX243" s="263"/>
      <c r="BY243" s="263"/>
      <c r="BZ243" s="263"/>
      <c r="CA243" s="263"/>
      <c r="CB243" s="263"/>
      <c r="CC243" s="263"/>
      <c r="CD243" s="263"/>
      <c r="CE243" s="260"/>
      <c r="CF243" s="260"/>
    </row>
    <row r="244" spans="1:91" hidden="1" x14ac:dyDescent="0.2">
      <c r="A244" s="260"/>
      <c r="B244" s="260"/>
      <c r="C244" s="260"/>
      <c r="D244" s="260"/>
      <c r="E244" s="261"/>
      <c r="F244" s="262"/>
      <c r="G244" s="260"/>
      <c r="H244" s="260"/>
      <c r="I244" s="263"/>
      <c r="J244" s="263"/>
      <c r="K244" s="263"/>
      <c r="L244" s="263"/>
      <c r="M244" s="263"/>
      <c r="N244" s="263"/>
      <c r="O244" s="263"/>
      <c r="P244" s="263"/>
      <c r="Q244" s="263"/>
      <c r="R244" s="263"/>
      <c r="S244" s="263"/>
      <c r="T244" s="263"/>
      <c r="U244" s="263"/>
      <c r="V244" s="263"/>
      <c r="W244" s="263"/>
      <c r="X244" s="263"/>
      <c r="Y244" s="263"/>
      <c r="Z244" s="263"/>
      <c r="AA244" s="263"/>
      <c r="AB244" s="263"/>
      <c r="AC244" s="263"/>
      <c r="AD244" s="263"/>
      <c r="AE244" s="263"/>
      <c r="AF244" s="263"/>
      <c r="AG244" s="263"/>
      <c r="AH244" s="263"/>
      <c r="AI244" s="263"/>
      <c r="AJ244" s="263"/>
      <c r="AK244" s="263"/>
      <c r="AL244" s="263"/>
      <c r="AM244" s="263"/>
      <c r="AN244" s="263"/>
      <c r="AO244" s="263"/>
      <c r="AP244" s="263"/>
      <c r="AQ244" s="263"/>
      <c r="AR244" s="263"/>
      <c r="AS244" s="263"/>
      <c r="AT244" s="263"/>
      <c r="AU244" s="263"/>
      <c r="AV244" s="263"/>
      <c r="AW244" s="263"/>
      <c r="AX244" s="263"/>
      <c r="AY244" s="263"/>
      <c r="AZ244" s="263"/>
      <c r="BA244" s="263"/>
      <c r="BB244" s="263"/>
      <c r="BC244" s="263"/>
      <c r="BD244" s="263"/>
      <c r="BE244" s="263"/>
      <c r="BF244" s="263"/>
      <c r="BG244" s="263"/>
      <c r="BH244" s="263"/>
      <c r="BI244" s="263"/>
      <c r="BJ244" s="263"/>
      <c r="BK244" s="263"/>
      <c r="BL244" s="263"/>
      <c r="BM244" s="263"/>
      <c r="BN244" s="263"/>
      <c r="BO244" s="263"/>
      <c r="BP244" s="263"/>
      <c r="BQ244" s="263"/>
      <c r="BR244" s="263"/>
      <c r="BS244" s="263"/>
      <c r="BT244" s="263"/>
      <c r="BU244" s="263"/>
      <c r="BV244" s="263"/>
      <c r="BW244" s="263"/>
      <c r="BX244" s="263"/>
      <c r="BY244" s="263"/>
      <c r="BZ244" s="263"/>
      <c r="CA244" s="263"/>
      <c r="CB244" s="263"/>
      <c r="CC244" s="263"/>
      <c r="CD244" s="263"/>
      <c r="CE244" s="260"/>
      <c r="CF244" s="260"/>
    </row>
    <row r="245" spans="1:91" ht="47.1" hidden="1" customHeight="1" x14ac:dyDescent="0.2">
      <c r="A245" s="260" t="s">
        <v>454</v>
      </c>
      <c r="B245" s="260"/>
      <c r="C245" s="260"/>
      <c r="D245" s="260"/>
      <c r="E245" s="261"/>
      <c r="F245" s="262"/>
      <c r="G245" s="260"/>
      <c r="H245" s="264" t="str">
        <f>H230</f>
        <v>Alectra Utilities Corporation</v>
      </c>
      <c r="I245" s="264" t="str">
        <f t="shared" ref="I245:BT245" si="203">I230</f>
        <v>Algoma Power Inc.</v>
      </c>
      <c r="J245" s="264" t="str">
        <f t="shared" si="203"/>
        <v>Atikokan Hydro Inc.</v>
      </c>
      <c r="K245" s="264" t="str">
        <f t="shared" si="203"/>
        <v>Bluewater Power Distribution Corporation</v>
      </c>
      <c r="L245" s="265"/>
      <c r="M245" s="265"/>
      <c r="N245" s="264" t="str">
        <f t="shared" si="203"/>
        <v>Burlington Hydro Inc.</v>
      </c>
      <c r="O245" s="265"/>
      <c r="P245" s="264" t="str">
        <f t="shared" si="203"/>
        <v>Canadian Niagara Power Inc.</v>
      </c>
      <c r="Q245" s="264" t="str">
        <f t="shared" si="203"/>
        <v>Centre Wellington Hydro Ltd.</v>
      </c>
      <c r="R245" s="264" t="str">
        <f t="shared" si="203"/>
        <v>Chapleau Public Utilities Corporation</v>
      </c>
      <c r="S245" s="264" t="str">
        <f t="shared" si="203"/>
        <v>EPCOR Electricity Distribution Ontario Inc.</v>
      </c>
      <c r="T245" s="264" t="str">
        <f t="shared" si="203"/>
        <v>Cooperative Hydro Embrun Inc.</v>
      </c>
      <c r="U245" s="264" t="str">
        <f t="shared" si="203"/>
        <v>E.L.K. Energy Inc.</v>
      </c>
      <c r="V245" s="265"/>
      <c r="W245" s="265"/>
      <c r="X245" s="264" t="str">
        <f t="shared" si="203"/>
        <v>Entegrus Powerlines Inc.</v>
      </c>
      <c r="Y245" s="264" t="str">
        <f t="shared" si="203"/>
        <v>EnWin Utilities Ltd.</v>
      </c>
      <c r="Z245" s="264" t="str">
        <f t="shared" si="203"/>
        <v>ERTH Power Corporation</v>
      </c>
      <c r="AA245" s="265"/>
      <c r="AB245" s="264" t="str">
        <f t="shared" si="203"/>
        <v>Essex Powerlines Corporation</v>
      </c>
      <c r="AC245" s="264" t="str">
        <f t="shared" si="203"/>
        <v>Festival Hydro Inc.</v>
      </c>
      <c r="AD245" s="264" t="str">
        <f t="shared" si="203"/>
        <v>Fort Frances Power Corporation</v>
      </c>
      <c r="AE245" s="264" t="str">
        <f t="shared" si="203"/>
        <v>Greater Sudbury Hydro Inc.</v>
      </c>
      <c r="AF245" s="264" t="str">
        <f t="shared" si="203"/>
        <v>Grimsby Power Incorporated</v>
      </c>
      <c r="AG245" s="265"/>
      <c r="AH245" s="265"/>
      <c r="AI245" s="264" t="str">
        <f t="shared" si="203"/>
        <v>Halton Hills Hydro Inc.</v>
      </c>
      <c r="AJ245" s="264" t="str">
        <f t="shared" si="203"/>
        <v>Hearst Power Distribution Company Limited</v>
      </c>
      <c r="AK245" s="265"/>
      <c r="AL245" s="264" t="str">
        <f t="shared" si="203"/>
        <v>Hydro 2000 Inc.</v>
      </c>
      <c r="AM245" s="264" t="str">
        <f t="shared" si="203"/>
        <v>Hydro Hawkesbury Inc.</v>
      </c>
      <c r="AN245" s="265"/>
      <c r="AO245" s="264" t="str">
        <f t="shared" si="203"/>
        <v>Hydro One Networks Inc.</v>
      </c>
      <c r="AP245" s="264" t="str">
        <f t="shared" si="203"/>
        <v>Hydro Ottawa Limited</v>
      </c>
      <c r="AQ245" s="264" t="str">
        <f t="shared" si="203"/>
        <v>Innpower Corporation</v>
      </c>
      <c r="AR245" s="265"/>
      <c r="AS245" s="264" t="str">
        <f t="shared" si="203"/>
        <v>Kingston Hydro Corporation</v>
      </c>
      <c r="AT245" s="265"/>
      <c r="AU245" s="264" t="str">
        <f t="shared" si="203"/>
        <v>Lakefront Utilities Inc.</v>
      </c>
      <c r="AV245" s="264" t="str">
        <f t="shared" si="203"/>
        <v>Lakeland Power Distribution Ltd.</v>
      </c>
      <c r="AW245" s="264" t="str">
        <f t="shared" si="203"/>
        <v>London Hydro Inc.</v>
      </c>
      <c r="AX245" s="265"/>
      <c r="AY245" s="264" t="str">
        <f t="shared" si="203"/>
        <v>Milton Hydro Distribution Inc.</v>
      </c>
      <c r="AZ245" s="264" t="str">
        <f t="shared" si="203"/>
        <v>Newmarket-Tay Power Distribution Ltd.</v>
      </c>
      <c r="BA245" s="264" t="str">
        <f t="shared" si="203"/>
        <v>Niagara Peninsula Energy Inc.</v>
      </c>
      <c r="BB245" s="264" t="str">
        <f t="shared" si="203"/>
        <v>Niagara-on-the-Lake Hydro Inc.</v>
      </c>
      <c r="BC245" s="265"/>
      <c r="BD245" s="264" t="str">
        <f t="shared" si="203"/>
        <v>North Bay Hydro Distribution Limited</v>
      </c>
      <c r="BE245" s="264" t="str">
        <f t="shared" si="203"/>
        <v>Northern Ontario Wires Inc.</v>
      </c>
      <c r="BF245" s="264" t="str">
        <f t="shared" si="203"/>
        <v>Oakville Hydro Electricity Distribution Inc.</v>
      </c>
      <c r="BG245" s="264" t="str">
        <f t="shared" si="203"/>
        <v>Orangeville Hydro Limited</v>
      </c>
      <c r="BH245" s="265"/>
      <c r="BI245" s="264" t="str">
        <f t="shared" si="203"/>
        <v>Oshawa PUC Networks Inc.</v>
      </c>
      <c r="BJ245" s="264" t="str">
        <f t="shared" si="203"/>
        <v>Ottawa River Power Corporation</v>
      </c>
      <c r="BK245" s="265"/>
      <c r="BL245" s="265"/>
      <c r="BM245" s="265"/>
      <c r="BN245" s="264" t="str">
        <f t="shared" si="203"/>
        <v>PUC Distribution Inc.</v>
      </c>
      <c r="BO245" s="264" t="str">
        <f t="shared" si="203"/>
        <v>Renfrew Hydro Inc.</v>
      </c>
      <c r="BP245" s="264" t="str">
        <f t="shared" si="203"/>
        <v>Rideau St. Lawrence Distribution Inc.</v>
      </c>
      <c r="BQ245" s="264" t="str">
        <f t="shared" si="203"/>
        <v>Sioux Lookout Hydro Inc.</v>
      </c>
      <c r="BR245" s="265"/>
      <c r="BS245" s="264" t="str">
        <f t="shared" si="203"/>
        <v>Synergy North Corporation</v>
      </c>
      <c r="BT245" s="264" t="str">
        <f t="shared" si="203"/>
        <v>Tillsonburg Hydro Inc.</v>
      </c>
      <c r="BU245" s="264" t="str">
        <f t="shared" ref="BU245:CB245" si="204">BU230</f>
        <v>Toronto Hydro-Electric System Limited</v>
      </c>
      <c r="BV245" s="264" t="str">
        <f t="shared" si="204"/>
        <v>Elexicon Energy Inc.</v>
      </c>
      <c r="BW245" s="264" t="str">
        <f t="shared" si="204"/>
        <v>Wasaga Distribution Inc.</v>
      </c>
      <c r="BX245" s="265"/>
      <c r="BY245" s="264" t="str">
        <f t="shared" si="204"/>
        <v>Welland Hydro-Electric System Corp.</v>
      </c>
      <c r="BZ245" s="264" t="str">
        <f t="shared" si="204"/>
        <v>Wellington North Power Inc.</v>
      </c>
      <c r="CA245" s="265"/>
      <c r="CB245" s="264" t="str">
        <f t="shared" si="204"/>
        <v>Westario Power Inc.</v>
      </c>
      <c r="CC245" s="265"/>
      <c r="CD245" s="265"/>
      <c r="CE245" s="264" t="s">
        <v>350</v>
      </c>
      <c r="CF245" s="264" t="s">
        <v>351</v>
      </c>
    </row>
    <row r="246" spans="1:91" hidden="1" x14ac:dyDescent="0.2">
      <c r="A246" s="288" t="s">
        <v>465</v>
      </c>
      <c r="B246" s="271"/>
      <c r="C246" s="271"/>
      <c r="D246" s="271"/>
      <c r="E246" s="272"/>
      <c r="F246" s="271"/>
      <c r="G246" s="271"/>
      <c r="H246" s="274">
        <f>H29</f>
        <v>268392856.26000002</v>
      </c>
      <c r="I246" s="274">
        <f>I29</f>
        <v>13718921.159999998</v>
      </c>
      <c r="J246" s="274">
        <f>J29</f>
        <v>1174670.29</v>
      </c>
      <c r="K246" s="274">
        <f>K29</f>
        <v>13591716.890000001</v>
      </c>
      <c r="L246" s="270"/>
      <c r="M246" s="270"/>
      <c r="N246" s="274">
        <f>N29</f>
        <v>21411269.319999997</v>
      </c>
      <c r="O246" s="270"/>
      <c r="P246" s="274">
        <f t="shared" ref="P246:U246" si="205">P29</f>
        <v>9680637.3599999994</v>
      </c>
      <c r="Q246" s="274">
        <f t="shared" si="205"/>
        <v>2737920.16</v>
      </c>
      <c r="R246" s="274">
        <f t="shared" si="205"/>
        <v>806989.06</v>
      </c>
      <c r="S246" s="274">
        <f t="shared" si="205"/>
        <v>6164718.2299999995</v>
      </c>
      <c r="T246" s="274">
        <f t="shared" si="205"/>
        <v>692601.16999999993</v>
      </c>
      <c r="U246" s="274">
        <f t="shared" si="205"/>
        <v>4208740.0200000005</v>
      </c>
      <c r="V246" s="270"/>
      <c r="W246" s="270"/>
      <c r="X246" s="274">
        <f>X29</f>
        <v>15360450.050000001</v>
      </c>
      <c r="Y246" s="274">
        <f>Y29</f>
        <v>25234156.380000003</v>
      </c>
      <c r="Z246" s="274">
        <f>Z29</f>
        <v>7750360.3099999996</v>
      </c>
      <c r="AA246" s="270"/>
      <c r="AB246" s="274">
        <f>AB29</f>
        <v>8288824.8500000006</v>
      </c>
      <c r="AC246" s="274">
        <f>AC29</f>
        <v>6618859.6499999994</v>
      </c>
      <c r="AD246" s="274">
        <f>AD29</f>
        <v>1761800.9100000001</v>
      </c>
      <c r="AE246" s="274">
        <f>AE29</f>
        <v>15279441.990000002</v>
      </c>
      <c r="AF246" s="274">
        <f>AF29</f>
        <v>3773954.25</v>
      </c>
      <c r="AG246" s="270"/>
      <c r="AH246" s="270"/>
      <c r="AI246" s="274">
        <f>AI29</f>
        <v>7237095.2385769999</v>
      </c>
      <c r="AJ246" s="274">
        <f>AJ29</f>
        <v>1202293.5699999998</v>
      </c>
      <c r="AK246" s="270"/>
      <c r="AL246" s="274">
        <f>AL29</f>
        <v>661275.47</v>
      </c>
      <c r="AM246" s="274">
        <f>AM29</f>
        <v>1200939.03</v>
      </c>
      <c r="AN246" s="270"/>
      <c r="AO246" s="274">
        <f>AO29</f>
        <v>625202891.93999994</v>
      </c>
      <c r="AP246" s="274">
        <f>AP29</f>
        <v>94710464.434500024</v>
      </c>
      <c r="AQ246" s="274">
        <f>AQ29</f>
        <v>6701221.5899999999</v>
      </c>
      <c r="AR246" s="270"/>
      <c r="AS246" s="274">
        <f>AS29</f>
        <v>7822957.6799999997</v>
      </c>
      <c r="AT246" s="270"/>
      <c r="AU246" s="274">
        <f>AU29</f>
        <v>2557283.3300000005</v>
      </c>
      <c r="AV246" s="274">
        <f>AV29</f>
        <v>5713682.0799999991</v>
      </c>
      <c r="AW246" s="274">
        <f>AW29</f>
        <v>42687578.359999999</v>
      </c>
      <c r="AX246" s="270"/>
      <c r="AY246" s="274">
        <f>AY29</f>
        <v>11803020</v>
      </c>
      <c r="AZ246" s="274">
        <f>AZ29</f>
        <v>12940656.189999998</v>
      </c>
      <c r="BA246" s="274">
        <f>BA29</f>
        <v>19048311.890000001</v>
      </c>
      <c r="BB246" s="274">
        <f>BB29</f>
        <v>3219310.1</v>
      </c>
      <c r="BC246" s="270"/>
      <c r="BD246" s="274">
        <f>BD29</f>
        <v>8721483.2970000021</v>
      </c>
      <c r="BE246" s="274">
        <f>BE29</f>
        <v>3045413.2970000003</v>
      </c>
      <c r="BF246" s="274">
        <f>BF29</f>
        <v>20114506.129999999</v>
      </c>
      <c r="BG246" s="274">
        <f>BG29</f>
        <v>3664133.4400000004</v>
      </c>
      <c r="BH246" s="270"/>
      <c r="BI246" s="274">
        <f>BI29</f>
        <v>13923029.769999998</v>
      </c>
      <c r="BJ246" s="274">
        <f>BJ29</f>
        <v>3820738.64</v>
      </c>
      <c r="BK246" s="270"/>
      <c r="BL246" s="270"/>
      <c r="BM246" s="270"/>
      <c r="BN246" s="274">
        <f>BN29</f>
        <v>10989234.970000001</v>
      </c>
      <c r="BO246" s="274">
        <f>BO29</f>
        <v>1476178.3</v>
      </c>
      <c r="BP246" s="274">
        <f>BP29</f>
        <v>2610500.04</v>
      </c>
      <c r="BQ246" s="274">
        <f>BQ29</f>
        <v>1451595.86</v>
      </c>
      <c r="BR246" s="270"/>
      <c r="BS246" s="274">
        <f>BS29</f>
        <v>19510824.23</v>
      </c>
      <c r="BT246" s="274">
        <f>BT29</f>
        <v>2840459.09</v>
      </c>
      <c r="BU246" s="274">
        <f>BU29</f>
        <v>264587694.44999996</v>
      </c>
      <c r="BV246" s="274">
        <f>BV29</f>
        <v>44882223.390000001</v>
      </c>
      <c r="BW246" s="274">
        <f>BW29</f>
        <v>3269528.3700000006</v>
      </c>
      <c r="BX246" s="270"/>
      <c r="BY246" s="274">
        <f>BY29</f>
        <v>6919284.0200000014</v>
      </c>
      <c r="BZ246" s="274">
        <f>BZ29</f>
        <v>1929964.51</v>
      </c>
      <c r="CA246" s="270"/>
      <c r="CB246" s="274">
        <f>CB29</f>
        <v>7767385.5199999986</v>
      </c>
      <c r="CC246" s="270"/>
      <c r="CD246" s="270"/>
      <c r="CE246" s="274">
        <f>CE29</f>
        <v>38968842.370000005</v>
      </c>
      <c r="CF246" s="274">
        <f>CF29</f>
        <v>31809380.489999991</v>
      </c>
    </row>
    <row r="247" spans="1:91" hidden="1" x14ac:dyDescent="0.2">
      <c r="A247" s="289" t="s">
        <v>466</v>
      </c>
      <c r="B247" s="260"/>
      <c r="C247" s="260"/>
      <c r="D247" s="260"/>
      <c r="E247" s="261"/>
      <c r="F247" s="260"/>
      <c r="G247" s="260"/>
      <c r="H247" s="269">
        <f>H11</f>
        <v>275740714.66400003</v>
      </c>
      <c r="I247" s="269">
        <f>I11</f>
        <v>13796191.23</v>
      </c>
      <c r="J247" s="269">
        <f>J11</f>
        <v>1188653.3</v>
      </c>
      <c r="K247" s="269">
        <f>K11</f>
        <v>13684764.92</v>
      </c>
      <c r="L247" s="270"/>
      <c r="M247" s="270"/>
      <c r="N247" s="269">
        <f>N11</f>
        <v>23087139.302600004</v>
      </c>
      <c r="O247" s="270"/>
      <c r="P247" s="269">
        <f t="shared" ref="P247:U247" si="206">P11</f>
        <v>10655338.240000002</v>
      </c>
      <c r="Q247" s="269">
        <f t="shared" si="206"/>
        <v>2804726.48</v>
      </c>
      <c r="R247" s="269">
        <f t="shared" si="206"/>
        <v>936003.68</v>
      </c>
      <c r="S247" s="269">
        <f t="shared" si="206"/>
        <v>6068315.9500000002</v>
      </c>
      <c r="T247" s="269">
        <f t="shared" si="206"/>
        <v>794474.91999999993</v>
      </c>
      <c r="U247" s="269">
        <f t="shared" si="206"/>
        <v>4152334.9859999996</v>
      </c>
      <c r="V247" s="270"/>
      <c r="W247" s="270"/>
      <c r="X247" s="269">
        <f>X11</f>
        <v>16182654.040000001</v>
      </c>
      <c r="Y247" s="269">
        <f>Y11</f>
        <v>27447840.690000001</v>
      </c>
      <c r="Z247" s="269">
        <f>Z11</f>
        <v>8178712.790000001</v>
      </c>
      <c r="AA247" s="270"/>
      <c r="AB247" s="269">
        <f>AB11</f>
        <v>8624717.7599999998</v>
      </c>
      <c r="AC247" s="269">
        <f>AC11</f>
        <v>7046503.8199999994</v>
      </c>
      <c r="AD247" s="269">
        <f>AD11</f>
        <v>1899200.79</v>
      </c>
      <c r="AE247" s="269">
        <f>AE11</f>
        <v>16102895.450000001</v>
      </c>
      <c r="AF247" s="269">
        <f>AF11</f>
        <v>3889143.78</v>
      </c>
      <c r="AG247" s="270"/>
      <c r="AH247" s="270"/>
      <c r="AI247" s="269">
        <f>AI11</f>
        <v>7576862.4700000016</v>
      </c>
      <c r="AJ247" s="269">
        <f>AJ11</f>
        <v>1286492.6400000001</v>
      </c>
      <c r="AK247" s="270"/>
      <c r="AL247" s="269">
        <f>AL11</f>
        <v>679371.96000000008</v>
      </c>
      <c r="AM247" s="269">
        <f>AM11</f>
        <v>1453947.6699999997</v>
      </c>
      <c r="AN247" s="270"/>
      <c r="AO247" s="269">
        <f>AO11</f>
        <v>684623856.88999999</v>
      </c>
      <c r="AP247" s="269">
        <f>AP11</f>
        <v>106888208.9545</v>
      </c>
      <c r="AQ247" s="269">
        <f>AQ11</f>
        <v>8088933.7799999993</v>
      </c>
      <c r="AR247" s="270"/>
      <c r="AS247" s="269">
        <f>AS11</f>
        <v>8001855.7999999998</v>
      </c>
      <c r="AT247" s="270"/>
      <c r="AU247" s="269">
        <f>AU11</f>
        <v>3107067.3299999996</v>
      </c>
      <c r="AV247" s="269">
        <f>AV11</f>
        <v>6085962.5599999996</v>
      </c>
      <c r="AW247" s="269">
        <f>AW11</f>
        <v>44158080.530000001</v>
      </c>
      <c r="AX247" s="270"/>
      <c r="AY247" s="269">
        <f>AY11</f>
        <v>11721468.040000001</v>
      </c>
      <c r="AZ247" s="269">
        <f>AZ11</f>
        <v>14099663.609999999</v>
      </c>
      <c r="BA247" s="269">
        <f>BA11</f>
        <v>19942691.899999999</v>
      </c>
      <c r="BB247" s="269">
        <f>BB11</f>
        <v>3367063.6499999994</v>
      </c>
      <c r="BC247" s="270"/>
      <c r="BD247" s="269">
        <f>BD11</f>
        <v>8572961.9104999993</v>
      </c>
      <c r="BE247" s="269">
        <f>BE11</f>
        <v>3304042.7899999996</v>
      </c>
      <c r="BF247" s="269">
        <f>BF11</f>
        <v>19609317.229999997</v>
      </c>
      <c r="BG247" s="269">
        <f>BG11</f>
        <v>3687355.3500000006</v>
      </c>
      <c r="BH247" s="270"/>
      <c r="BI247" s="269">
        <f>BI11</f>
        <v>14608276.699999999</v>
      </c>
      <c r="BJ247" s="269">
        <f>BJ11</f>
        <v>4154241.3</v>
      </c>
      <c r="BK247" s="270"/>
      <c r="BL247" s="270"/>
      <c r="BM247" s="270"/>
      <c r="BN247" s="269">
        <f>BN11</f>
        <v>12628187.359999999</v>
      </c>
      <c r="BO247" s="269">
        <f>BO11</f>
        <v>1589812.3599999999</v>
      </c>
      <c r="BP247" s="269">
        <f>BP11</f>
        <v>2763847.04</v>
      </c>
      <c r="BQ247" s="269">
        <f>BQ11</f>
        <v>1564855.2799999996</v>
      </c>
      <c r="BR247" s="270"/>
      <c r="BS247" s="269">
        <f>BS11</f>
        <v>19053313.75</v>
      </c>
      <c r="BT247" s="269">
        <f>BT11</f>
        <v>2846612.13</v>
      </c>
      <c r="BU247" s="269">
        <f>BU11</f>
        <v>272554835.23999995</v>
      </c>
      <c r="BV247" s="269">
        <f>BV11</f>
        <v>46787704.399999991</v>
      </c>
      <c r="BW247" s="269">
        <f>BW11</f>
        <v>3461499.85</v>
      </c>
      <c r="BX247" s="270"/>
      <c r="BY247" s="269">
        <f>BY11</f>
        <v>7111430.8300000001</v>
      </c>
      <c r="BZ247" s="269">
        <f>BZ11</f>
        <v>2320071.0900000003</v>
      </c>
      <c r="CA247" s="270"/>
      <c r="CB247" s="269">
        <f>CB11</f>
        <v>6548024.6400000006</v>
      </c>
      <c r="CC247" s="270"/>
      <c r="CD247" s="270"/>
      <c r="CE247" s="269">
        <f>CE11</f>
        <v>39292264.170000002</v>
      </c>
      <c r="CF247" s="269">
        <f>CF11</f>
        <v>32538676.52</v>
      </c>
    </row>
    <row r="248" spans="1:91" hidden="1" x14ac:dyDescent="0.2">
      <c r="A248" s="288" t="s">
        <v>467</v>
      </c>
      <c r="B248" s="271"/>
      <c r="C248" s="271"/>
      <c r="D248" s="271"/>
      <c r="E248" s="272"/>
      <c r="F248" s="271"/>
      <c r="G248" s="271"/>
      <c r="H248" s="274">
        <f>H36</f>
        <v>541882559.54071236</v>
      </c>
      <c r="I248" s="274">
        <f>I36</f>
        <v>16849512.43782343</v>
      </c>
      <c r="J248" s="274">
        <f>J36</f>
        <v>603264.9129196154</v>
      </c>
      <c r="K248" s="274">
        <f>K36</f>
        <v>15471222.536626715</v>
      </c>
      <c r="L248" s="270"/>
      <c r="M248" s="270"/>
      <c r="N248" s="274">
        <f>N36</f>
        <v>28937772.510811187</v>
      </c>
      <c r="O248" s="270"/>
      <c r="P248" s="274">
        <f t="shared" ref="P248:U248" si="207">P36</f>
        <v>19773858.32106087</v>
      </c>
      <c r="Q248" s="274">
        <f t="shared" si="207"/>
        <v>2591655.4856469161</v>
      </c>
      <c r="R248" s="274">
        <f t="shared" si="207"/>
        <v>247898.78528442176</v>
      </c>
      <c r="S248" s="274">
        <f t="shared" si="207"/>
        <v>5799344.6357942624</v>
      </c>
      <c r="T248" s="274">
        <f t="shared" si="207"/>
        <v>549555.81712102948</v>
      </c>
      <c r="U248" s="274">
        <f t="shared" si="207"/>
        <v>2741464.5020004595</v>
      </c>
      <c r="V248" s="270"/>
      <c r="W248" s="270"/>
      <c r="X248" s="274">
        <f>X36</f>
        <v>23816601.004138362</v>
      </c>
      <c r="Y248" s="274">
        <f>Y36</f>
        <v>40071263.443440393</v>
      </c>
      <c r="Z248" s="274">
        <f>Z36</f>
        <v>9821263.3386476729</v>
      </c>
      <c r="AA248" s="270"/>
      <c r="AB248" s="274">
        <f>AB36</f>
        <v>11184053.33858476</v>
      </c>
      <c r="AC248" s="274">
        <f>AC36</f>
        <v>8356830.2465632353</v>
      </c>
      <c r="AD248" s="274">
        <f>AD36</f>
        <v>996971.19446826191</v>
      </c>
      <c r="AE248" s="274">
        <f>AE36</f>
        <v>19287608.459591694</v>
      </c>
      <c r="AF248" s="274">
        <f>AF36</f>
        <v>4059139.9571960801</v>
      </c>
      <c r="AG248" s="270"/>
      <c r="AH248" s="270"/>
      <c r="AI248" s="274">
        <f>AI36</f>
        <v>12783228.08080448</v>
      </c>
      <c r="AJ248" s="274">
        <f>AJ36</f>
        <v>426585.78384240344</v>
      </c>
      <c r="AK248" s="270"/>
      <c r="AL248" s="274">
        <f>AL36</f>
        <v>180249.54154730169</v>
      </c>
      <c r="AM248" s="274">
        <f>AM36</f>
        <v>636900.59672976506</v>
      </c>
      <c r="AN248" s="270"/>
      <c r="AO248" s="274">
        <f>AO36</f>
        <v>1063475844.4529275</v>
      </c>
      <c r="AP248" s="274">
        <f>AP36</f>
        <v>196336233.24061176</v>
      </c>
      <c r="AQ248" s="274">
        <f>AQ36</f>
        <v>13020537.362357488</v>
      </c>
      <c r="AR248" s="270"/>
      <c r="AS248" s="274">
        <f>AS36</f>
        <v>9364187.5262951683</v>
      </c>
      <c r="AT248" s="270"/>
      <c r="AU248" s="274">
        <f>AU36</f>
        <v>3345419.8116850452</v>
      </c>
      <c r="AV248" s="274">
        <f>AV36</f>
        <v>5698605.0520657916</v>
      </c>
      <c r="AW248" s="274">
        <f>AW36</f>
        <v>61266224.935422026</v>
      </c>
      <c r="AX248" s="270"/>
      <c r="AY248" s="274">
        <f>AY36</f>
        <v>19643793.870038778</v>
      </c>
      <c r="AZ248" s="274">
        <f>AZ36</f>
        <v>18659989.636931434</v>
      </c>
      <c r="BA248" s="274">
        <f>BA36</f>
        <v>28229668.866251022</v>
      </c>
      <c r="BB248" s="274">
        <f>BB36</f>
        <v>4674391.4423487717</v>
      </c>
      <c r="BC248" s="270"/>
      <c r="BD248" s="274">
        <f>BD36</f>
        <v>12798000.064016271</v>
      </c>
      <c r="BE248" s="274">
        <f>BE36</f>
        <v>1521716.8009985238</v>
      </c>
      <c r="BF248" s="274">
        <f>BF36</f>
        <v>38703763.345512748</v>
      </c>
      <c r="BG248" s="274">
        <f>BG36</f>
        <v>4110576.6784923957</v>
      </c>
      <c r="BH248" s="270"/>
      <c r="BI248" s="274">
        <f>BI36</f>
        <v>24901004.967016835</v>
      </c>
      <c r="BJ248" s="274">
        <f>BJ36</f>
        <v>3073786.2188196969</v>
      </c>
      <c r="BK248" s="270"/>
      <c r="BL248" s="270"/>
      <c r="BM248" s="270"/>
      <c r="BN248" s="274">
        <f>BN36</f>
        <v>13613019.120991094</v>
      </c>
      <c r="BO248" s="274">
        <f>BO36</f>
        <v>1328170.2628647406</v>
      </c>
      <c r="BP248" s="274">
        <f>BP36</f>
        <v>1400339.8276878481</v>
      </c>
      <c r="BQ248" s="274">
        <f>BQ36</f>
        <v>984062.16915470257</v>
      </c>
      <c r="BR248" s="270"/>
      <c r="BS248" s="274">
        <f>BS36</f>
        <v>23578309.653755069</v>
      </c>
      <c r="BT248" s="274">
        <f>BT36</f>
        <v>2919054.500426149</v>
      </c>
      <c r="BU248" s="274">
        <f>BU36</f>
        <v>772758080.12389028</v>
      </c>
      <c r="BV248" s="274">
        <f>BV36</f>
        <v>77772518.126484826</v>
      </c>
      <c r="BW248" s="274">
        <f>BW36</f>
        <v>4375929.0363757005</v>
      </c>
      <c r="BX248" s="270"/>
      <c r="BY248" s="274">
        <f>BY36</f>
        <v>6074176.847745792</v>
      </c>
      <c r="BZ248" s="274">
        <f>BZ36</f>
        <v>1566303.668556331</v>
      </c>
      <c r="CA248" s="270"/>
      <c r="CB248" s="274">
        <f>CB36</f>
        <v>9125264.2928153928</v>
      </c>
      <c r="CC248" s="270"/>
      <c r="CD248" s="270"/>
      <c r="CE248" s="274">
        <f>CE36</f>
        <v>75217695.947163537</v>
      </c>
      <c r="CF248" s="274">
        <f>CF36</f>
        <v>43314188.118196078</v>
      </c>
    </row>
    <row r="249" spans="1:91" hidden="1" x14ac:dyDescent="0.2">
      <c r="A249" s="289" t="s">
        <v>468</v>
      </c>
      <c r="B249" s="260"/>
      <c r="C249" s="260"/>
      <c r="D249" s="260"/>
      <c r="E249" s="261"/>
      <c r="F249" s="260"/>
      <c r="G249" s="260"/>
      <c r="H249" s="269">
        <f>H46</f>
        <v>667033540.08534718</v>
      </c>
      <c r="I249" s="269">
        <f>I46</f>
        <v>21053071.487678107</v>
      </c>
      <c r="J249" s="269">
        <f>J46</f>
        <v>697538.93317830644</v>
      </c>
      <c r="K249" s="269">
        <f>K46</f>
        <v>18631927.816713665</v>
      </c>
      <c r="L249" s="270"/>
      <c r="M249" s="270"/>
      <c r="N249" s="269">
        <f>N46</f>
        <v>35634610.446300149</v>
      </c>
      <c r="O249" s="270"/>
      <c r="P249" s="269">
        <f t="shared" ref="P249:U249" si="208">P46</f>
        <v>24171235.204174221</v>
      </c>
      <c r="Q249" s="269">
        <f t="shared" si="208"/>
        <v>3037050.0065211239</v>
      </c>
      <c r="R249" s="269">
        <f t="shared" si="208"/>
        <v>292064.86858240212</v>
      </c>
      <c r="S249" s="269">
        <f t="shared" si="208"/>
        <v>6982250.5580557976</v>
      </c>
      <c r="T249" s="269">
        <f t="shared" si="208"/>
        <v>655015.76839332469</v>
      </c>
      <c r="U249" s="269">
        <f t="shared" si="208"/>
        <v>3360300.5097289169</v>
      </c>
      <c r="V249" s="270"/>
      <c r="W249" s="270"/>
      <c r="X249" s="269">
        <f>X46</f>
        <v>28662966.837491509</v>
      </c>
      <c r="Y249" s="269">
        <f>Y46</f>
        <v>47269396.520414419</v>
      </c>
      <c r="Z249" s="269">
        <f>Z46</f>
        <v>11806645.22584367</v>
      </c>
      <c r="AA249" s="270"/>
      <c r="AB249" s="269">
        <f>AB46</f>
        <v>13749240.785218233</v>
      </c>
      <c r="AC249" s="269">
        <f>AC46</f>
        <v>9934513.7856301833</v>
      </c>
      <c r="AD249" s="269">
        <f>AD46</f>
        <v>1185895.5292978613</v>
      </c>
      <c r="AE249" s="269">
        <f>AE46</f>
        <v>22642501.601607166</v>
      </c>
      <c r="AF249" s="269">
        <f>AF46</f>
        <v>4881497.9516436113</v>
      </c>
      <c r="AG249" s="270"/>
      <c r="AH249" s="270"/>
      <c r="AI249" s="269">
        <f>AI46</f>
        <v>15347475.654420031</v>
      </c>
      <c r="AJ249" s="269">
        <f>AJ46</f>
        <v>505937.56795795396</v>
      </c>
      <c r="AK249" s="270"/>
      <c r="AL249" s="269">
        <f>AL46</f>
        <v>212073.66446072151</v>
      </c>
      <c r="AM249" s="269">
        <f>AM46</f>
        <v>772099.27993219765</v>
      </c>
      <c r="AN249" s="270"/>
      <c r="AO249" s="269">
        <f>AO46</f>
        <v>1310817210.7138174</v>
      </c>
      <c r="AP249" s="269">
        <f>AP46</f>
        <v>233661780.93517995</v>
      </c>
      <c r="AQ249" s="269">
        <f>AQ46</f>
        <v>16974530.608185474</v>
      </c>
      <c r="AR249" s="270"/>
      <c r="AS249" s="269">
        <f>AS46</f>
        <v>10898407.792492967</v>
      </c>
      <c r="AT249" s="270"/>
      <c r="AU249" s="269">
        <f>AU46</f>
        <v>4094257.9951413781</v>
      </c>
      <c r="AV249" s="269">
        <f>AV46</f>
        <v>6939694.6988822808</v>
      </c>
      <c r="AW249" s="269">
        <f>AW46</f>
        <v>73140920.19983153</v>
      </c>
      <c r="AX249" s="270"/>
      <c r="AY249" s="269">
        <f>AY46</f>
        <v>23607597.73523042</v>
      </c>
      <c r="AZ249" s="269">
        <f>AZ46</f>
        <v>21773795.852994483</v>
      </c>
      <c r="BA249" s="269">
        <f>BA46</f>
        <v>33710993.274747461</v>
      </c>
      <c r="BB249" s="269">
        <f>BB46</f>
        <v>5720060.0772574721</v>
      </c>
      <c r="BC249" s="270"/>
      <c r="BD249" s="269">
        <f>BD46</f>
        <v>15406222.63500898</v>
      </c>
      <c r="BE249" s="269">
        <f>BE46</f>
        <v>1744750.4355450498</v>
      </c>
      <c r="BF249" s="269">
        <f>BF46</f>
        <v>47200783.149345741</v>
      </c>
      <c r="BG249" s="269">
        <f>BG46</f>
        <v>4885998.0270057181</v>
      </c>
      <c r="BH249" s="270"/>
      <c r="BI249" s="269">
        <f>BI46</f>
        <v>30361104.098029628</v>
      </c>
      <c r="BJ249" s="269">
        <f>BJ46</f>
        <v>3684454.1451108255</v>
      </c>
      <c r="BK249" s="270"/>
      <c r="BL249" s="270"/>
      <c r="BM249" s="270"/>
      <c r="BN249" s="269">
        <f>BN46</f>
        <v>20737214.373821866</v>
      </c>
      <c r="BO249" s="269">
        <f>BO46</f>
        <v>1637346.4273183206</v>
      </c>
      <c r="BP249" s="269">
        <f>BP46</f>
        <v>1675179.04813057</v>
      </c>
      <c r="BQ249" s="269">
        <f>BQ46</f>
        <v>1146181.0682559451</v>
      </c>
      <c r="BR249" s="270"/>
      <c r="BS249" s="269">
        <f>BS46</f>
        <v>28434669.868582789</v>
      </c>
      <c r="BT249" s="269">
        <f>BT46</f>
        <v>3559868.9057295588</v>
      </c>
      <c r="BU249" s="269">
        <f>BU46</f>
        <v>936283805.32539046</v>
      </c>
      <c r="BV249" s="269">
        <f>BV46</f>
        <v>93608203.513420835</v>
      </c>
      <c r="BW249" s="269">
        <f>BW46</f>
        <v>5464224.0942799281</v>
      </c>
      <c r="BX249" s="270"/>
      <c r="BY249" s="269">
        <f>BY46</f>
        <v>7341486.8060296588</v>
      </c>
      <c r="BZ249" s="269">
        <f>BZ46</f>
        <v>1947649.6792996067</v>
      </c>
      <c r="CA249" s="270"/>
      <c r="CB249" s="269">
        <f>CB46</f>
        <v>11144185.728378328</v>
      </c>
      <c r="CC249" s="270"/>
      <c r="CD249" s="270"/>
      <c r="CE249" s="269">
        <f>CE46</f>
        <v>89392497.522494659</v>
      </c>
      <c r="CF249" s="269">
        <f>CF46</f>
        <v>52734669.948917247</v>
      </c>
    </row>
    <row r="250" spans="1:91" hidden="1" x14ac:dyDescent="0.2">
      <c r="A250" s="288" t="s">
        <v>469</v>
      </c>
      <c r="B250" s="271"/>
      <c r="C250" s="271"/>
      <c r="D250" s="271"/>
      <c r="E250" s="272"/>
      <c r="F250" s="271"/>
      <c r="G250" s="271"/>
      <c r="H250" s="274">
        <f>H50</f>
        <v>810275415.80071235</v>
      </c>
      <c r="I250" s="274">
        <f>I50</f>
        <v>30568433.597823426</v>
      </c>
      <c r="J250" s="274">
        <f>J50</f>
        <v>1777935.2029196154</v>
      </c>
      <c r="K250" s="274">
        <f>K50</f>
        <v>29062939.426626716</v>
      </c>
      <c r="L250" s="270"/>
      <c r="M250" s="270"/>
      <c r="N250" s="274">
        <f>N50</f>
        <v>50349041.830811188</v>
      </c>
      <c r="O250" s="270"/>
      <c r="P250" s="274">
        <f t="shared" ref="P250:U250" si="209">P50</f>
        <v>29454495.681060869</v>
      </c>
      <c r="Q250" s="274">
        <f t="shared" si="209"/>
        <v>5329575.6456469167</v>
      </c>
      <c r="R250" s="274">
        <f t="shared" si="209"/>
        <v>1054887.8452844219</v>
      </c>
      <c r="S250" s="274">
        <f t="shared" si="209"/>
        <v>11964062.865794262</v>
      </c>
      <c r="T250" s="274">
        <f t="shared" si="209"/>
        <v>1242156.9871210293</v>
      </c>
      <c r="U250" s="274">
        <f t="shared" si="209"/>
        <v>6950204.52200046</v>
      </c>
      <c r="V250" s="270"/>
      <c r="W250" s="270"/>
      <c r="X250" s="274">
        <f>X50</f>
        <v>39177051.054138362</v>
      </c>
      <c r="Y250" s="274">
        <f>Y50</f>
        <v>65305419.823440395</v>
      </c>
      <c r="Z250" s="274">
        <f>Z50</f>
        <v>17571623.648647673</v>
      </c>
      <c r="AA250" s="270"/>
      <c r="AB250" s="274">
        <f>AB50</f>
        <v>19472878.18858476</v>
      </c>
      <c r="AC250" s="274">
        <f>AC50</f>
        <v>14975689.896563236</v>
      </c>
      <c r="AD250" s="274">
        <f>AD50</f>
        <v>2758772.1044682618</v>
      </c>
      <c r="AE250" s="274">
        <f>AE50</f>
        <v>34567050.449591696</v>
      </c>
      <c r="AF250" s="274">
        <f>AF50</f>
        <v>7833094.2071960801</v>
      </c>
      <c r="AG250" s="270"/>
      <c r="AH250" s="270"/>
      <c r="AI250" s="274">
        <f>AI50</f>
        <v>20020323.319381479</v>
      </c>
      <c r="AJ250" s="274">
        <f>AJ50</f>
        <v>1628879.3538424033</v>
      </c>
      <c r="AK250" s="270"/>
      <c r="AL250" s="274">
        <f>AL50</f>
        <v>841525.01154730166</v>
      </c>
      <c r="AM250" s="274">
        <f>AM50</f>
        <v>1837839.626729765</v>
      </c>
      <c r="AN250" s="270"/>
      <c r="AO250" s="274">
        <f>AO50</f>
        <v>1688678736.3929274</v>
      </c>
      <c r="AP250" s="274">
        <f>AP50</f>
        <v>291046697.67511177</v>
      </c>
      <c r="AQ250" s="274">
        <f>AQ50</f>
        <v>19721758.952357486</v>
      </c>
      <c r="AR250" s="270"/>
      <c r="AS250" s="274">
        <f>AS50</f>
        <v>17187145.20629517</v>
      </c>
      <c r="AT250" s="270"/>
      <c r="AU250" s="274">
        <f>AU50</f>
        <v>5902703.1416850463</v>
      </c>
      <c r="AV250" s="274">
        <f>AV50</f>
        <v>11412287.132065792</v>
      </c>
      <c r="AW250" s="274">
        <f>AW50</f>
        <v>103953803.29542202</v>
      </c>
      <c r="AX250" s="270"/>
      <c r="AY250" s="274">
        <f>AY50</f>
        <v>31446813.870038778</v>
      </c>
      <c r="AZ250" s="274">
        <f>AZ50</f>
        <v>31600645.826931432</v>
      </c>
      <c r="BA250" s="274">
        <f>BA50</f>
        <v>47277980.756251022</v>
      </c>
      <c r="BB250" s="274">
        <f>BB50</f>
        <v>7893701.5423487723</v>
      </c>
      <c r="BC250" s="270"/>
      <c r="BD250" s="274">
        <f>BD50</f>
        <v>21519483.361016273</v>
      </c>
      <c r="BE250" s="274">
        <f>BE50</f>
        <v>4567130.0979985241</v>
      </c>
      <c r="BF250" s="274">
        <f>BF50</f>
        <v>58818269.475512743</v>
      </c>
      <c r="BG250" s="274">
        <f>BG50</f>
        <v>7774710.1184923965</v>
      </c>
      <c r="BH250" s="270"/>
      <c r="BI250" s="274">
        <f>BI50</f>
        <v>38824034.737016834</v>
      </c>
      <c r="BJ250" s="274">
        <f>BJ50</f>
        <v>6894524.8588196971</v>
      </c>
      <c r="BK250" s="270"/>
      <c r="BL250" s="270"/>
      <c r="BM250" s="270"/>
      <c r="BN250" s="274">
        <f>BN50</f>
        <v>24602254.090991095</v>
      </c>
      <c r="BO250" s="274">
        <f>BO50</f>
        <v>2804348.5628647404</v>
      </c>
      <c r="BP250" s="274">
        <f>BP50</f>
        <v>4010839.8676878484</v>
      </c>
      <c r="BQ250" s="274">
        <f>BQ50</f>
        <v>2435658.0291547026</v>
      </c>
      <c r="BR250" s="270"/>
      <c r="BS250" s="274">
        <f>BS50</f>
        <v>43089133.883755073</v>
      </c>
      <c r="BT250" s="274">
        <f>BT50</f>
        <v>5759513.5904261488</v>
      </c>
      <c r="BU250" s="274">
        <f>BU50</f>
        <v>1037345774.5738902</v>
      </c>
      <c r="BV250" s="274">
        <f>BV50</f>
        <v>122654741.51648483</v>
      </c>
      <c r="BW250" s="274">
        <f>BW50</f>
        <v>7645457.4063757006</v>
      </c>
      <c r="BX250" s="270"/>
      <c r="BY250" s="274">
        <f>BY50</f>
        <v>12993460.867745794</v>
      </c>
      <c r="BZ250" s="274">
        <f>BZ50</f>
        <v>3496268.178556331</v>
      </c>
      <c r="CA250" s="270"/>
      <c r="CB250" s="274">
        <f>CB50</f>
        <v>16892649.812815391</v>
      </c>
      <c r="CC250" s="270"/>
      <c r="CD250" s="270"/>
      <c r="CE250" s="274">
        <f>CE50</f>
        <v>114186538.31716354</v>
      </c>
      <c r="CF250" s="274">
        <f>CF50</f>
        <v>75123568.608196065</v>
      </c>
    </row>
    <row r="251" spans="1:91" hidden="1" x14ac:dyDescent="0.2">
      <c r="A251" s="288" t="s">
        <v>469</v>
      </c>
      <c r="B251" s="271"/>
      <c r="C251" s="271"/>
      <c r="D251" s="271"/>
      <c r="E251" s="272"/>
      <c r="F251" s="271"/>
      <c r="G251" s="271"/>
      <c r="H251" s="274">
        <f>H50</f>
        <v>810275415.80071235</v>
      </c>
      <c r="I251" s="274">
        <f>I50</f>
        <v>30568433.597823426</v>
      </c>
      <c r="J251" s="274">
        <f>J50</f>
        <v>1777935.2029196154</v>
      </c>
      <c r="K251" s="274">
        <f>K50</f>
        <v>29062939.426626716</v>
      </c>
      <c r="L251" s="270"/>
      <c r="M251" s="270"/>
      <c r="N251" s="274">
        <f>N50</f>
        <v>50349041.830811188</v>
      </c>
      <c r="O251" s="270"/>
      <c r="P251" s="274">
        <f t="shared" ref="P251:U251" si="210">P50</f>
        <v>29454495.681060869</v>
      </c>
      <c r="Q251" s="274">
        <f t="shared" si="210"/>
        <v>5329575.6456469167</v>
      </c>
      <c r="R251" s="274">
        <f t="shared" si="210"/>
        <v>1054887.8452844219</v>
      </c>
      <c r="S251" s="274">
        <f t="shared" si="210"/>
        <v>11964062.865794262</v>
      </c>
      <c r="T251" s="274">
        <f t="shared" si="210"/>
        <v>1242156.9871210293</v>
      </c>
      <c r="U251" s="274">
        <f t="shared" si="210"/>
        <v>6950204.52200046</v>
      </c>
      <c r="V251" s="270"/>
      <c r="W251" s="270"/>
      <c r="X251" s="274">
        <f>X50</f>
        <v>39177051.054138362</v>
      </c>
      <c r="Y251" s="274">
        <f>Y50</f>
        <v>65305419.823440395</v>
      </c>
      <c r="Z251" s="274">
        <f>Z50</f>
        <v>17571623.648647673</v>
      </c>
      <c r="AA251" s="270"/>
      <c r="AB251" s="274">
        <f>AB50</f>
        <v>19472878.18858476</v>
      </c>
      <c r="AC251" s="274">
        <f>AC50</f>
        <v>14975689.896563236</v>
      </c>
      <c r="AD251" s="274">
        <f>AD50</f>
        <v>2758772.1044682618</v>
      </c>
      <c r="AE251" s="274">
        <f>AE50</f>
        <v>34567050.449591696</v>
      </c>
      <c r="AF251" s="274">
        <f>AF50</f>
        <v>7833094.2071960801</v>
      </c>
      <c r="AG251" s="270"/>
      <c r="AH251" s="270"/>
      <c r="AI251" s="274">
        <f>AI50</f>
        <v>20020323.319381479</v>
      </c>
      <c r="AJ251" s="274">
        <f>AJ50</f>
        <v>1628879.3538424033</v>
      </c>
      <c r="AK251" s="270"/>
      <c r="AL251" s="274">
        <f>AL50</f>
        <v>841525.01154730166</v>
      </c>
      <c r="AM251" s="274">
        <f>AM50</f>
        <v>1837839.626729765</v>
      </c>
      <c r="AN251" s="270"/>
      <c r="AO251" s="274">
        <f>AO50</f>
        <v>1688678736.3929274</v>
      </c>
      <c r="AP251" s="274">
        <f>AP50</f>
        <v>291046697.67511177</v>
      </c>
      <c r="AQ251" s="274">
        <f>AQ50</f>
        <v>19721758.952357486</v>
      </c>
      <c r="AR251" s="270"/>
      <c r="AS251" s="274">
        <f>AS50</f>
        <v>17187145.20629517</v>
      </c>
      <c r="AT251" s="270"/>
      <c r="AU251" s="274">
        <f>AU50</f>
        <v>5902703.1416850463</v>
      </c>
      <c r="AV251" s="274">
        <f>AV50</f>
        <v>11412287.132065792</v>
      </c>
      <c r="AW251" s="274">
        <f>AW50</f>
        <v>103953803.29542202</v>
      </c>
      <c r="AX251" s="270"/>
      <c r="AY251" s="274">
        <f>AY50</f>
        <v>31446813.870038778</v>
      </c>
      <c r="AZ251" s="274">
        <f>AZ50</f>
        <v>31600645.826931432</v>
      </c>
      <c r="BA251" s="274">
        <f>BA50</f>
        <v>47277980.756251022</v>
      </c>
      <c r="BB251" s="274">
        <f>BB50</f>
        <v>7893701.5423487723</v>
      </c>
      <c r="BC251" s="270"/>
      <c r="BD251" s="274">
        <f>BD50</f>
        <v>21519483.361016273</v>
      </c>
      <c r="BE251" s="274">
        <f>BE50</f>
        <v>4567130.0979985241</v>
      </c>
      <c r="BF251" s="274">
        <f>BF50</f>
        <v>58818269.475512743</v>
      </c>
      <c r="BG251" s="274">
        <f>BG50</f>
        <v>7774710.1184923965</v>
      </c>
      <c r="BH251" s="270"/>
      <c r="BI251" s="274">
        <f>BI50</f>
        <v>38824034.737016834</v>
      </c>
      <c r="BJ251" s="274">
        <f>BJ50</f>
        <v>6894524.8588196971</v>
      </c>
      <c r="BK251" s="270"/>
      <c r="BL251" s="270"/>
      <c r="BM251" s="270"/>
      <c r="BN251" s="274">
        <f>BN50</f>
        <v>24602254.090991095</v>
      </c>
      <c r="BO251" s="274">
        <f>BO50</f>
        <v>2804348.5628647404</v>
      </c>
      <c r="BP251" s="274">
        <f>BP50</f>
        <v>4010839.8676878484</v>
      </c>
      <c r="BQ251" s="274">
        <f>BQ50</f>
        <v>2435658.0291547026</v>
      </c>
      <c r="BR251" s="270"/>
      <c r="BS251" s="274">
        <f>BS50</f>
        <v>43089133.883755073</v>
      </c>
      <c r="BT251" s="274">
        <f>BT50</f>
        <v>5759513.5904261488</v>
      </c>
      <c r="BU251" s="274">
        <f>BU50</f>
        <v>1037345774.5738902</v>
      </c>
      <c r="BV251" s="274">
        <f>BV50</f>
        <v>122654741.51648483</v>
      </c>
      <c r="BW251" s="274">
        <f>BW50</f>
        <v>7645457.4063757006</v>
      </c>
      <c r="BX251" s="270"/>
      <c r="BY251" s="274">
        <f>BY50</f>
        <v>12993460.867745794</v>
      </c>
      <c r="BZ251" s="274">
        <f>BZ50</f>
        <v>3496268.178556331</v>
      </c>
      <c r="CA251" s="270"/>
      <c r="CB251" s="274">
        <f>CB50</f>
        <v>16892649.812815391</v>
      </c>
      <c r="CC251" s="270"/>
      <c r="CD251" s="270"/>
      <c r="CE251" s="274">
        <f>CE50</f>
        <v>114186538.31716354</v>
      </c>
      <c r="CF251" s="274">
        <f>CF50</f>
        <v>75123568.608196065</v>
      </c>
    </row>
    <row r="252" spans="1:91" hidden="1" x14ac:dyDescent="0.2">
      <c r="A252" s="289" t="s">
        <v>470</v>
      </c>
      <c r="B252" s="260"/>
      <c r="C252" s="260"/>
      <c r="D252" s="260"/>
      <c r="E252" s="261"/>
      <c r="F252" s="260"/>
      <c r="G252" s="260"/>
      <c r="H252" s="269">
        <f>H49</f>
        <v>942774254.74934721</v>
      </c>
      <c r="I252" s="269">
        <f>I49</f>
        <v>34849262.717678107</v>
      </c>
      <c r="J252" s="269">
        <f>J49</f>
        <v>1886192.2331783064</v>
      </c>
      <c r="K252" s="269">
        <f>K49</f>
        <v>32316692.736713663</v>
      </c>
      <c r="L252" s="270"/>
      <c r="M252" s="270"/>
      <c r="N252" s="269">
        <f>N49</f>
        <v>58721749.748900153</v>
      </c>
      <c r="O252" s="270"/>
      <c r="P252" s="269">
        <f t="shared" ref="P252:U252" si="211">P49</f>
        <v>34826573.444174223</v>
      </c>
      <c r="Q252" s="269">
        <f t="shared" si="211"/>
        <v>5841776.4865211239</v>
      </c>
      <c r="R252" s="269">
        <f t="shared" si="211"/>
        <v>1228068.5485824021</v>
      </c>
      <c r="S252" s="269">
        <f t="shared" si="211"/>
        <v>13050566.508055799</v>
      </c>
      <c r="T252" s="269">
        <f t="shared" si="211"/>
        <v>1449490.6883933246</v>
      </c>
      <c r="U252" s="269">
        <f t="shared" si="211"/>
        <v>7512635.4957289165</v>
      </c>
      <c r="V252" s="270"/>
      <c r="W252" s="270"/>
      <c r="X252" s="269">
        <f>X49</f>
        <v>44845620.877491511</v>
      </c>
      <c r="Y252" s="269">
        <f>Y49</f>
        <v>74717237.210414425</v>
      </c>
      <c r="Z252" s="269">
        <f>Z49</f>
        <v>19985358.015843671</v>
      </c>
      <c r="AA252" s="270"/>
      <c r="AB252" s="269">
        <f>AB49</f>
        <v>22373958.545218233</v>
      </c>
      <c r="AC252" s="269">
        <f>AC49</f>
        <v>16981017.605630182</v>
      </c>
      <c r="AD252" s="269">
        <f>AD49</f>
        <v>3085096.3192978613</v>
      </c>
      <c r="AE252" s="269">
        <f>AE49</f>
        <v>38745397.051607169</v>
      </c>
      <c r="AF252" s="269">
        <f>AF49</f>
        <v>8770641.7316436116</v>
      </c>
      <c r="AG252" s="270"/>
      <c r="AH252" s="270"/>
      <c r="AI252" s="269">
        <f>AI49</f>
        <v>22924338.124420032</v>
      </c>
      <c r="AJ252" s="269">
        <f>AJ49</f>
        <v>1792430.2079579541</v>
      </c>
      <c r="AK252" s="270"/>
      <c r="AL252" s="269">
        <f>AL49</f>
        <v>891445.62446072162</v>
      </c>
      <c r="AM252" s="269">
        <f>AM49</f>
        <v>2226046.9499321971</v>
      </c>
      <c r="AN252" s="270"/>
      <c r="AO252" s="269">
        <f>AO49</f>
        <v>1995441067.6038175</v>
      </c>
      <c r="AP252" s="269">
        <f>AP49</f>
        <v>340549989.88967997</v>
      </c>
      <c r="AQ252" s="269">
        <f>AQ49</f>
        <v>25063464.388185471</v>
      </c>
      <c r="AR252" s="270"/>
      <c r="AS252" s="269">
        <f>AS49</f>
        <v>18900263.592492968</v>
      </c>
      <c r="AT252" s="270"/>
      <c r="AU252" s="269">
        <f>AU49</f>
        <v>7201325.3251413777</v>
      </c>
      <c r="AV252" s="269">
        <f>AV49</f>
        <v>13025657.25888228</v>
      </c>
      <c r="AW252" s="269">
        <f>AW49</f>
        <v>117299000.72983153</v>
      </c>
      <c r="AX252" s="270"/>
      <c r="AY252" s="269">
        <f>AY49</f>
        <v>35329065.775230423</v>
      </c>
      <c r="AZ252" s="269">
        <f>AZ49</f>
        <v>35873459.462994486</v>
      </c>
      <c r="BA252" s="269">
        <f>BA49</f>
        <v>53653685.17474746</v>
      </c>
      <c r="BB252" s="269">
        <f>BB49</f>
        <v>9087123.7272574715</v>
      </c>
      <c r="BC252" s="270"/>
      <c r="BD252" s="269">
        <f>BD49</f>
        <v>23979184.545508981</v>
      </c>
      <c r="BE252" s="269">
        <f>BE49</f>
        <v>5048793.2255450496</v>
      </c>
      <c r="BF252" s="269">
        <f>BF49</f>
        <v>66810100.379345737</v>
      </c>
      <c r="BG252" s="269">
        <f>BG49</f>
        <v>8573353.3770057186</v>
      </c>
      <c r="BH252" s="270"/>
      <c r="BI252" s="269">
        <f>BI49</f>
        <v>44969380.798029631</v>
      </c>
      <c r="BJ252" s="269">
        <f>BJ49</f>
        <v>7838695.4451108258</v>
      </c>
      <c r="BK252" s="270"/>
      <c r="BL252" s="270"/>
      <c r="BM252" s="270"/>
      <c r="BN252" s="269">
        <f>BN49</f>
        <v>33365401.733821865</v>
      </c>
      <c r="BO252" s="269">
        <f>BO49</f>
        <v>3227158.7873183205</v>
      </c>
      <c r="BP252" s="269">
        <f>BP49</f>
        <v>4439026.08813057</v>
      </c>
      <c r="BQ252" s="269">
        <f>BQ49</f>
        <v>2711036.3482559444</v>
      </c>
      <c r="BR252" s="270"/>
      <c r="BS252" s="269">
        <f>BS49</f>
        <v>47487983.618582785</v>
      </c>
      <c r="BT252" s="269">
        <f>BT49</f>
        <v>6406481.0357295591</v>
      </c>
      <c r="BU252" s="269">
        <f>BU49</f>
        <v>1208838640.5653903</v>
      </c>
      <c r="BV252" s="269">
        <f>BV49</f>
        <v>140395907.91342083</v>
      </c>
      <c r="BW252" s="269">
        <f>BW49</f>
        <v>8925723.9442799278</v>
      </c>
      <c r="BX252" s="270"/>
      <c r="BY252" s="269">
        <f>BY49</f>
        <v>14452917.636029659</v>
      </c>
      <c r="BZ252" s="269">
        <f>BZ49</f>
        <v>4267720.7692996068</v>
      </c>
      <c r="CA252" s="270"/>
      <c r="CB252" s="269">
        <f>CB49</f>
        <v>17692210.368378326</v>
      </c>
      <c r="CC252" s="270"/>
      <c r="CD252" s="270"/>
      <c r="CE252" s="269">
        <f>CE49</f>
        <v>128684761.69249466</v>
      </c>
      <c r="CF252" s="269">
        <f>CF49</f>
        <v>85273346.468917251</v>
      </c>
    </row>
    <row r="253" spans="1:91" hidden="1" x14ac:dyDescent="0.2">
      <c r="F253" s="99"/>
      <c r="I253" s="19"/>
      <c r="J253" s="19"/>
      <c r="K253" s="19"/>
      <c r="L253" s="19"/>
      <c r="M253" s="19"/>
      <c r="N253" s="19"/>
      <c r="O253" s="19"/>
      <c r="P253" s="19"/>
      <c r="Q253" s="19"/>
      <c r="R253" s="19"/>
      <c r="S253" s="19"/>
      <c r="T253" s="19"/>
      <c r="U253" s="19"/>
      <c r="V253" s="19"/>
      <c r="W253" s="19"/>
      <c r="X253" s="19"/>
      <c r="Y253" s="19"/>
      <c r="Z253" s="19"/>
      <c r="AA253" s="19"/>
      <c r="AB253" s="19"/>
      <c r="AC253" s="19"/>
      <c r="AD253" s="19"/>
      <c r="AE253" s="19"/>
      <c r="AF253" s="19"/>
      <c r="AG253" s="19"/>
      <c r="AH253" s="19"/>
      <c r="AI253" s="19"/>
      <c r="AJ253" s="19"/>
      <c r="AK253" s="19"/>
      <c r="AL253" s="19"/>
      <c r="AM253" s="19"/>
      <c r="AN253" s="19"/>
      <c r="AO253" s="19"/>
      <c r="AP253" s="19"/>
      <c r="AQ253" s="19"/>
      <c r="AR253" s="19"/>
      <c r="AS253" s="19"/>
      <c r="AT253" s="19"/>
      <c r="AU253" s="19"/>
      <c r="AV253" s="19"/>
      <c r="AW253" s="19"/>
      <c r="AX253" s="19"/>
      <c r="AY253" s="19"/>
      <c r="AZ253" s="19"/>
      <c r="BA253" s="19"/>
      <c r="BB253" s="19"/>
      <c r="BC253" s="19"/>
      <c r="BD253" s="19"/>
      <c r="BE253" s="19"/>
      <c r="BF253" s="19"/>
      <c r="BG253" s="19"/>
      <c r="BH253" s="19"/>
      <c r="BI253" s="19"/>
      <c r="BJ253" s="19"/>
      <c r="BK253" s="19"/>
      <c r="BL253" s="19"/>
      <c r="BM253" s="19"/>
      <c r="BN253" s="19"/>
      <c r="BO253" s="19"/>
      <c r="BP253" s="19"/>
      <c r="BQ253" s="19"/>
      <c r="BR253" s="19"/>
      <c r="BS253" s="19"/>
      <c r="BT253" s="19"/>
      <c r="BU253" s="19"/>
      <c r="BV253" s="19"/>
      <c r="BW253" s="19"/>
      <c r="BX253" s="19"/>
      <c r="BY253" s="19"/>
      <c r="BZ253" s="19"/>
      <c r="CA253" s="19"/>
      <c r="CB253" s="19"/>
      <c r="CC253" s="19"/>
      <c r="CD253" s="19"/>
      <c r="CE253" s="19"/>
      <c r="CF253" s="19"/>
    </row>
    <row r="254" spans="1:91" hidden="1" x14ac:dyDescent="0.2">
      <c r="A254" t="s">
        <v>471</v>
      </c>
      <c r="D254" s="17">
        <f>SUM(H254:CC254)</f>
        <v>0</v>
      </c>
      <c r="F254" s="99"/>
      <c r="H254" s="290">
        <f>H250-H248-H246</f>
        <v>0</v>
      </c>
      <c r="I254" s="290">
        <f t="shared" ref="I254:BT254" si="212">I250-I248-I246</f>
        <v>0</v>
      </c>
      <c r="J254" s="290">
        <f t="shared" si="212"/>
        <v>0</v>
      </c>
      <c r="K254" s="290">
        <f t="shared" si="212"/>
        <v>0</v>
      </c>
      <c r="L254" s="290"/>
      <c r="M254" s="290"/>
      <c r="N254" s="290">
        <f t="shared" si="212"/>
        <v>0</v>
      </c>
      <c r="O254" s="290"/>
      <c r="P254" s="290">
        <f t="shared" si="212"/>
        <v>0</v>
      </c>
      <c r="Q254" s="290">
        <f t="shared" si="212"/>
        <v>0</v>
      </c>
      <c r="R254" s="290">
        <f t="shared" si="212"/>
        <v>0</v>
      </c>
      <c r="S254" s="290">
        <f t="shared" si="212"/>
        <v>0</v>
      </c>
      <c r="T254" s="290">
        <f t="shared" si="212"/>
        <v>0</v>
      </c>
      <c r="U254" s="290">
        <f t="shared" si="212"/>
        <v>0</v>
      </c>
      <c r="V254" s="290"/>
      <c r="W254" s="290"/>
      <c r="X254" s="290">
        <f t="shared" si="212"/>
        <v>0</v>
      </c>
      <c r="Y254" s="290">
        <f t="shared" si="212"/>
        <v>0</v>
      </c>
      <c r="Z254" s="290">
        <f t="shared" si="212"/>
        <v>0</v>
      </c>
      <c r="AA254" s="290"/>
      <c r="AB254" s="290">
        <f t="shared" si="212"/>
        <v>0</v>
      </c>
      <c r="AC254" s="290">
        <f t="shared" si="212"/>
        <v>0</v>
      </c>
      <c r="AD254" s="290">
        <f t="shared" si="212"/>
        <v>0</v>
      </c>
      <c r="AE254" s="290">
        <f t="shared" si="212"/>
        <v>0</v>
      </c>
      <c r="AF254" s="290">
        <f t="shared" si="212"/>
        <v>0</v>
      </c>
      <c r="AG254" s="290"/>
      <c r="AH254" s="290"/>
      <c r="AI254" s="290">
        <f t="shared" si="212"/>
        <v>0</v>
      </c>
      <c r="AJ254" s="290">
        <f t="shared" si="212"/>
        <v>0</v>
      </c>
      <c r="AK254" s="290"/>
      <c r="AL254" s="290">
        <f t="shared" si="212"/>
        <v>0</v>
      </c>
      <c r="AM254" s="290">
        <f t="shared" si="212"/>
        <v>0</v>
      </c>
      <c r="AN254" s="290"/>
      <c r="AO254" s="290">
        <f t="shared" si="212"/>
        <v>0</v>
      </c>
      <c r="AP254" s="290">
        <f t="shared" si="212"/>
        <v>0</v>
      </c>
      <c r="AQ254" s="290">
        <f t="shared" si="212"/>
        <v>0</v>
      </c>
      <c r="AR254" s="290"/>
      <c r="AS254" s="290">
        <f t="shared" si="212"/>
        <v>0</v>
      </c>
      <c r="AT254" s="290"/>
      <c r="AU254" s="290">
        <f t="shared" si="212"/>
        <v>0</v>
      </c>
      <c r="AV254" s="290">
        <f t="shared" si="212"/>
        <v>0</v>
      </c>
      <c r="AW254" s="290">
        <f t="shared" si="212"/>
        <v>0</v>
      </c>
      <c r="AX254" s="290"/>
      <c r="AY254" s="290">
        <f t="shared" si="212"/>
        <v>0</v>
      </c>
      <c r="AZ254" s="290">
        <f t="shared" si="212"/>
        <v>0</v>
      </c>
      <c r="BA254" s="290">
        <f t="shared" si="212"/>
        <v>0</v>
      </c>
      <c r="BB254" s="290">
        <f t="shared" si="212"/>
        <v>0</v>
      </c>
      <c r="BC254" s="290"/>
      <c r="BD254" s="290">
        <f t="shared" si="212"/>
        <v>0</v>
      </c>
      <c r="BE254" s="290">
        <f t="shared" si="212"/>
        <v>0</v>
      </c>
      <c r="BF254" s="290">
        <f t="shared" si="212"/>
        <v>0</v>
      </c>
      <c r="BG254" s="290">
        <f t="shared" si="212"/>
        <v>0</v>
      </c>
      <c r="BH254" s="290"/>
      <c r="BI254" s="290">
        <f t="shared" si="212"/>
        <v>0</v>
      </c>
      <c r="BJ254" s="290">
        <f t="shared" si="212"/>
        <v>0</v>
      </c>
      <c r="BK254" s="290"/>
      <c r="BL254" s="290"/>
      <c r="BM254" s="290"/>
      <c r="BN254" s="290">
        <f t="shared" si="212"/>
        <v>0</v>
      </c>
      <c r="BO254" s="290">
        <f t="shared" si="212"/>
        <v>0</v>
      </c>
      <c r="BP254" s="290">
        <f t="shared" si="212"/>
        <v>0</v>
      </c>
      <c r="BQ254" s="290">
        <f t="shared" si="212"/>
        <v>0</v>
      </c>
      <c r="BR254" s="290"/>
      <c r="BS254" s="290">
        <f t="shared" si="212"/>
        <v>0</v>
      </c>
      <c r="BT254" s="290">
        <f t="shared" si="212"/>
        <v>0</v>
      </c>
      <c r="BU254" s="290">
        <f t="shared" ref="BU254:CF254" si="213">BU250-BU248-BU246</f>
        <v>0</v>
      </c>
      <c r="BV254" s="290">
        <f t="shared" si="213"/>
        <v>0</v>
      </c>
      <c r="BW254" s="290">
        <f t="shared" si="213"/>
        <v>0</v>
      </c>
      <c r="BX254" s="290"/>
      <c r="BY254" s="290">
        <f t="shared" si="213"/>
        <v>0</v>
      </c>
      <c r="BZ254" s="290">
        <f t="shared" si="213"/>
        <v>0</v>
      </c>
      <c r="CA254" s="290"/>
      <c r="CB254" s="290">
        <f t="shared" si="213"/>
        <v>0</v>
      </c>
      <c r="CC254" s="290"/>
      <c r="CD254" s="290"/>
      <c r="CE254" s="290">
        <f t="shared" si="213"/>
        <v>0</v>
      </c>
      <c r="CF254" s="290">
        <f t="shared" si="213"/>
        <v>0</v>
      </c>
    </row>
    <row r="255" spans="1:91" hidden="1" x14ac:dyDescent="0.2">
      <c r="D255" s="17">
        <f>SUM(H255:CC255)</f>
        <v>0</v>
      </c>
      <c r="F255" s="99"/>
      <c r="H255" s="290">
        <f>H252-H249-H247</f>
        <v>0</v>
      </c>
      <c r="I255" s="290">
        <f>I252-I249-I247</f>
        <v>0</v>
      </c>
      <c r="J255" s="290">
        <f t="shared" ref="J255:BU255" si="214">J252-J249-J247</f>
        <v>0</v>
      </c>
      <c r="K255" s="290">
        <f t="shared" si="214"/>
        <v>0</v>
      </c>
      <c r="L255" s="290"/>
      <c r="M255" s="290"/>
      <c r="N255" s="290">
        <f t="shared" si="214"/>
        <v>0</v>
      </c>
      <c r="O255" s="290"/>
      <c r="P255" s="290">
        <f t="shared" si="214"/>
        <v>0</v>
      </c>
      <c r="Q255" s="290">
        <f t="shared" si="214"/>
        <v>0</v>
      </c>
      <c r="R255" s="290">
        <f t="shared" si="214"/>
        <v>0</v>
      </c>
      <c r="S255" s="290">
        <f t="shared" si="214"/>
        <v>0</v>
      </c>
      <c r="T255" s="290">
        <f t="shared" si="214"/>
        <v>0</v>
      </c>
      <c r="U255" s="290">
        <f t="shared" si="214"/>
        <v>0</v>
      </c>
      <c r="V255" s="290"/>
      <c r="W255" s="290"/>
      <c r="X255" s="290">
        <f t="shared" si="214"/>
        <v>0</v>
      </c>
      <c r="Y255" s="290">
        <f t="shared" si="214"/>
        <v>0</v>
      </c>
      <c r="Z255" s="290">
        <f t="shared" si="214"/>
        <v>0</v>
      </c>
      <c r="AA255" s="290"/>
      <c r="AB255" s="290">
        <f t="shared" si="214"/>
        <v>0</v>
      </c>
      <c r="AC255" s="290">
        <f t="shared" si="214"/>
        <v>0</v>
      </c>
      <c r="AD255" s="290">
        <f t="shared" si="214"/>
        <v>0</v>
      </c>
      <c r="AE255" s="290">
        <f t="shared" si="214"/>
        <v>0</v>
      </c>
      <c r="AF255" s="290">
        <f t="shared" si="214"/>
        <v>0</v>
      </c>
      <c r="AG255" s="290"/>
      <c r="AH255" s="290"/>
      <c r="AI255" s="290">
        <f t="shared" si="214"/>
        <v>0</v>
      </c>
      <c r="AJ255" s="290">
        <f t="shared" si="214"/>
        <v>0</v>
      </c>
      <c r="AK255" s="290"/>
      <c r="AL255" s="290">
        <f t="shared" si="214"/>
        <v>0</v>
      </c>
      <c r="AM255" s="290">
        <f t="shared" si="214"/>
        <v>0</v>
      </c>
      <c r="AN255" s="290"/>
      <c r="AO255" s="290">
        <f t="shared" si="214"/>
        <v>0</v>
      </c>
      <c r="AP255" s="290">
        <f t="shared" si="214"/>
        <v>0</v>
      </c>
      <c r="AQ255" s="290">
        <f t="shared" si="214"/>
        <v>0</v>
      </c>
      <c r="AR255" s="290"/>
      <c r="AS255" s="290">
        <f t="shared" si="214"/>
        <v>0</v>
      </c>
      <c r="AT255" s="290"/>
      <c r="AU255" s="290">
        <f t="shared" si="214"/>
        <v>0</v>
      </c>
      <c r="AV255" s="290">
        <f t="shared" si="214"/>
        <v>0</v>
      </c>
      <c r="AW255" s="290">
        <f t="shared" si="214"/>
        <v>0</v>
      </c>
      <c r="AX255" s="290"/>
      <c r="AY255" s="290">
        <f t="shared" si="214"/>
        <v>0</v>
      </c>
      <c r="AZ255" s="290">
        <f t="shared" si="214"/>
        <v>0</v>
      </c>
      <c r="BA255" s="290">
        <f t="shared" si="214"/>
        <v>0</v>
      </c>
      <c r="BB255" s="290">
        <f t="shared" si="214"/>
        <v>0</v>
      </c>
      <c r="BC255" s="290"/>
      <c r="BD255" s="290">
        <f t="shared" si="214"/>
        <v>0</v>
      </c>
      <c r="BE255" s="290">
        <f t="shared" si="214"/>
        <v>0</v>
      </c>
      <c r="BF255" s="290">
        <f t="shared" si="214"/>
        <v>0</v>
      </c>
      <c r="BG255" s="290">
        <f t="shared" si="214"/>
        <v>0</v>
      </c>
      <c r="BH255" s="290"/>
      <c r="BI255" s="290">
        <f t="shared" si="214"/>
        <v>0</v>
      </c>
      <c r="BJ255" s="290">
        <f t="shared" si="214"/>
        <v>0</v>
      </c>
      <c r="BK255" s="290"/>
      <c r="BL255" s="290"/>
      <c r="BM255" s="290"/>
      <c r="BN255" s="290">
        <f t="shared" si="214"/>
        <v>0</v>
      </c>
      <c r="BO255" s="290">
        <f t="shared" si="214"/>
        <v>0</v>
      </c>
      <c r="BP255" s="290">
        <f t="shared" si="214"/>
        <v>0</v>
      </c>
      <c r="BQ255" s="290">
        <f t="shared" si="214"/>
        <v>0</v>
      </c>
      <c r="BR255" s="290"/>
      <c r="BS255" s="290">
        <f t="shared" si="214"/>
        <v>0</v>
      </c>
      <c r="BT255" s="290">
        <f t="shared" si="214"/>
        <v>0</v>
      </c>
      <c r="BU255" s="290">
        <f t="shared" si="214"/>
        <v>0</v>
      </c>
      <c r="BV255" s="290">
        <f t="shared" ref="BV255:CF255" si="215">BV252-BV249-BV247</f>
        <v>0</v>
      </c>
      <c r="BW255" s="290">
        <f t="shared" si="215"/>
        <v>0</v>
      </c>
      <c r="BX255" s="290"/>
      <c r="BY255" s="290">
        <f t="shared" si="215"/>
        <v>0</v>
      </c>
      <c r="BZ255" s="290">
        <f t="shared" si="215"/>
        <v>0</v>
      </c>
      <c r="CA255" s="290"/>
      <c r="CB255" s="290">
        <f t="shared" si="215"/>
        <v>0</v>
      </c>
      <c r="CC255" s="290"/>
      <c r="CD255" s="290"/>
      <c r="CE255" s="290">
        <f t="shared" si="215"/>
        <v>0</v>
      </c>
      <c r="CF255" s="290">
        <f t="shared" si="215"/>
        <v>0</v>
      </c>
    </row>
    <row r="256" spans="1:91" hidden="1" x14ac:dyDescent="0.2">
      <c r="F256" s="99"/>
      <c r="I256" s="19"/>
      <c r="J256" s="19"/>
      <c r="K256" s="19"/>
      <c r="L256" s="19"/>
      <c r="M256" s="19"/>
      <c r="N256" s="19"/>
      <c r="O256" s="19"/>
      <c r="P256" s="19"/>
      <c r="Q256" s="19"/>
      <c r="R256" s="19"/>
      <c r="S256" s="290"/>
      <c r="T256" s="19"/>
      <c r="U256" s="19"/>
      <c r="V256" s="19"/>
      <c r="W256" s="19"/>
      <c r="X256" s="19"/>
      <c r="Y256" s="19"/>
      <c r="Z256" s="19"/>
      <c r="AA256" s="19"/>
      <c r="AB256" s="19"/>
      <c r="AC256" s="19"/>
      <c r="AD256" s="19"/>
      <c r="AE256" s="19"/>
      <c r="AF256" s="19"/>
      <c r="AG256" s="19"/>
      <c r="AH256" s="19"/>
      <c r="AI256" s="19"/>
      <c r="AJ256" s="19"/>
      <c r="AK256" s="19"/>
      <c r="AL256" s="19"/>
      <c r="AM256" s="19"/>
      <c r="AN256" s="19"/>
      <c r="AO256" s="19"/>
      <c r="AP256" s="19"/>
      <c r="AQ256" s="19"/>
      <c r="AR256" s="19"/>
      <c r="AS256" s="19"/>
      <c r="AT256" s="19"/>
      <c r="AU256" s="19"/>
      <c r="AV256" s="19"/>
      <c r="AW256" s="19"/>
      <c r="AX256" s="19"/>
      <c r="AY256" s="19"/>
      <c r="AZ256" s="19"/>
      <c r="BA256" s="19"/>
      <c r="BB256" s="19"/>
      <c r="BC256" s="19"/>
      <c r="BD256" s="19"/>
      <c r="BE256" s="19"/>
      <c r="BF256" s="19"/>
      <c r="BG256" s="19"/>
      <c r="BH256" s="19"/>
      <c r="BI256" s="19"/>
      <c r="BJ256" s="19"/>
      <c r="BK256" s="19"/>
      <c r="BL256" s="19"/>
      <c r="BM256" s="19"/>
      <c r="BN256" s="19"/>
      <c r="BO256" s="19"/>
      <c r="BP256" s="19"/>
      <c r="BQ256" s="19"/>
      <c r="BR256" s="19"/>
      <c r="BS256" s="19"/>
      <c r="BT256" s="19"/>
      <c r="BU256" s="19"/>
      <c r="BV256" s="19"/>
      <c r="BW256" s="19"/>
      <c r="BX256" s="19"/>
      <c r="BY256" s="19"/>
      <c r="BZ256" s="19"/>
      <c r="CA256" s="19"/>
      <c r="CB256" s="19"/>
      <c r="CC256" s="19"/>
      <c r="CD256" s="19"/>
    </row>
    <row r="257" spans="1:84" ht="19.5" hidden="1" x14ac:dyDescent="0.35">
      <c r="A257" s="259" t="s">
        <v>472</v>
      </c>
      <c r="B257" s="260"/>
      <c r="C257" s="260"/>
      <c r="D257" s="260"/>
      <c r="E257" s="261"/>
      <c r="F257" s="262"/>
      <c r="G257" s="260"/>
      <c r="H257" s="260"/>
      <c r="I257" s="263"/>
      <c r="J257" s="263"/>
      <c r="K257" s="263"/>
      <c r="L257" s="263"/>
      <c r="M257" s="263"/>
      <c r="N257" s="263"/>
      <c r="O257" s="263"/>
      <c r="P257" s="263"/>
      <c r="Q257" s="263"/>
      <c r="R257" s="263"/>
      <c r="S257" s="263"/>
      <c r="T257" s="263"/>
      <c r="U257" s="263"/>
      <c r="V257" s="263"/>
      <c r="W257" s="263"/>
      <c r="X257" s="263"/>
      <c r="Y257" s="263"/>
      <c r="Z257" s="263"/>
      <c r="AA257" s="263"/>
      <c r="AB257" s="263"/>
      <c r="AC257" s="263"/>
      <c r="AD257" s="263"/>
      <c r="AE257" s="263"/>
      <c r="AF257" s="263"/>
      <c r="AG257" s="263"/>
      <c r="AH257" s="263"/>
      <c r="AI257" s="263"/>
      <c r="AJ257" s="263"/>
      <c r="AK257" s="263"/>
      <c r="AL257" s="263"/>
      <c r="AM257" s="263"/>
      <c r="AN257" s="263"/>
      <c r="AO257" s="263"/>
      <c r="AP257" s="263"/>
      <c r="AQ257" s="263"/>
      <c r="AR257" s="263"/>
      <c r="AS257" s="263"/>
      <c r="AT257" s="263"/>
      <c r="AU257" s="263"/>
      <c r="AV257" s="263"/>
      <c r="AW257" s="263"/>
      <c r="AX257" s="263"/>
      <c r="AY257" s="263"/>
      <c r="AZ257" s="263"/>
      <c r="BA257" s="263"/>
      <c r="BB257" s="263"/>
      <c r="BC257" s="263"/>
      <c r="BD257" s="263"/>
      <c r="BE257" s="263"/>
      <c r="BF257" s="263"/>
      <c r="BG257" s="263"/>
      <c r="BH257" s="263"/>
      <c r="BI257" s="263"/>
      <c r="BJ257" s="263"/>
      <c r="BK257" s="263"/>
      <c r="BL257" s="263"/>
      <c r="BM257" s="263"/>
      <c r="BN257" s="263"/>
      <c r="BO257" s="263"/>
      <c r="BP257" s="263"/>
      <c r="BQ257" s="263"/>
      <c r="BR257" s="263"/>
      <c r="BS257" s="263"/>
      <c r="BT257" s="263"/>
      <c r="BU257" s="263"/>
      <c r="BV257" s="263"/>
      <c r="BW257" s="263"/>
      <c r="BX257" s="263"/>
      <c r="BY257" s="263"/>
      <c r="BZ257" s="263"/>
      <c r="CA257" s="263"/>
      <c r="CB257" s="263"/>
      <c r="CC257" s="263"/>
      <c r="CD257" s="263"/>
      <c r="CE257" s="260"/>
      <c r="CF257" s="260"/>
    </row>
    <row r="258" spans="1:84" hidden="1" x14ac:dyDescent="0.2">
      <c r="A258" s="260"/>
      <c r="B258" s="260"/>
      <c r="C258" s="260"/>
      <c r="D258" s="260"/>
      <c r="E258" s="261"/>
      <c r="F258" s="262"/>
      <c r="G258" s="260"/>
      <c r="H258" s="260"/>
      <c r="I258" s="263"/>
      <c r="J258" s="263"/>
      <c r="K258" s="263"/>
      <c r="L258" s="263"/>
      <c r="M258" s="263"/>
      <c r="N258" s="263"/>
      <c r="O258" s="263"/>
      <c r="P258" s="263"/>
      <c r="Q258" s="263"/>
      <c r="R258" s="263"/>
      <c r="S258" s="263"/>
      <c r="T258" s="263"/>
      <c r="U258" s="263"/>
      <c r="V258" s="263"/>
      <c r="W258" s="263"/>
      <c r="X258" s="263"/>
      <c r="Y258" s="263"/>
      <c r="Z258" s="263"/>
      <c r="AA258" s="263"/>
      <c r="AB258" s="263"/>
      <c r="AC258" s="263"/>
      <c r="AD258" s="263"/>
      <c r="AE258" s="263"/>
      <c r="AF258" s="263"/>
      <c r="AG258" s="263"/>
      <c r="AH258" s="263"/>
      <c r="AI258" s="263"/>
      <c r="AJ258" s="263"/>
      <c r="AK258" s="263"/>
      <c r="AL258" s="263"/>
      <c r="AM258" s="263"/>
      <c r="AN258" s="263"/>
      <c r="AO258" s="263"/>
      <c r="AP258" s="263"/>
      <c r="AQ258" s="263"/>
      <c r="AR258" s="263"/>
      <c r="AS258" s="263"/>
      <c r="AT258" s="263"/>
      <c r="AU258" s="263"/>
      <c r="AV258" s="263"/>
      <c r="AW258" s="263"/>
      <c r="AX258" s="263"/>
      <c r="AY258" s="263"/>
      <c r="AZ258" s="263"/>
      <c r="BA258" s="263"/>
      <c r="BB258" s="263"/>
      <c r="BC258" s="263"/>
      <c r="BD258" s="263"/>
      <c r="BE258" s="263"/>
      <c r="BF258" s="263"/>
      <c r="BG258" s="263"/>
      <c r="BH258" s="263"/>
      <c r="BI258" s="263"/>
      <c r="BJ258" s="263"/>
      <c r="BK258" s="263"/>
      <c r="BL258" s="263"/>
      <c r="BM258" s="263"/>
      <c r="BN258" s="263"/>
      <c r="BO258" s="263"/>
      <c r="BP258" s="263"/>
      <c r="BQ258" s="263"/>
      <c r="BR258" s="263"/>
      <c r="BS258" s="263"/>
      <c r="BT258" s="263"/>
      <c r="BU258" s="263"/>
      <c r="BV258" s="263"/>
      <c r="BW258" s="263"/>
      <c r="BX258" s="263"/>
      <c r="BY258" s="263"/>
      <c r="BZ258" s="263"/>
      <c r="CA258" s="263"/>
      <c r="CB258" s="263"/>
      <c r="CC258" s="263"/>
      <c r="CD258" s="263"/>
      <c r="CE258" s="260"/>
      <c r="CF258" s="260"/>
    </row>
    <row r="259" spans="1:84" ht="48" hidden="1" customHeight="1" x14ac:dyDescent="0.2">
      <c r="A259" s="260" t="s">
        <v>454</v>
      </c>
      <c r="B259" s="260"/>
      <c r="C259" s="260"/>
      <c r="D259" s="260"/>
      <c r="E259" s="261"/>
      <c r="F259" s="262"/>
      <c r="G259" s="260"/>
      <c r="H259" s="264" t="str">
        <f t="shared" ref="H259:BS259" si="216">H245</f>
        <v>Alectra Utilities Corporation</v>
      </c>
      <c r="I259" s="264" t="str">
        <f t="shared" si="216"/>
        <v>Algoma Power Inc.</v>
      </c>
      <c r="J259" s="264" t="str">
        <f t="shared" si="216"/>
        <v>Atikokan Hydro Inc.</v>
      </c>
      <c r="K259" s="264" t="str">
        <f t="shared" si="216"/>
        <v>Bluewater Power Distribution Corporation</v>
      </c>
      <c r="L259" s="265"/>
      <c r="M259" s="265"/>
      <c r="N259" s="264" t="str">
        <f t="shared" si="216"/>
        <v>Burlington Hydro Inc.</v>
      </c>
      <c r="O259" s="265"/>
      <c r="P259" s="264" t="str">
        <f t="shared" si="216"/>
        <v>Canadian Niagara Power Inc.</v>
      </c>
      <c r="Q259" s="264" t="str">
        <f t="shared" si="216"/>
        <v>Centre Wellington Hydro Ltd.</v>
      </c>
      <c r="R259" s="264" t="str">
        <f t="shared" si="216"/>
        <v>Chapleau Public Utilities Corporation</v>
      </c>
      <c r="S259" s="264" t="str">
        <f t="shared" si="216"/>
        <v>EPCOR Electricity Distribution Ontario Inc.</v>
      </c>
      <c r="T259" s="264" t="str">
        <f t="shared" si="216"/>
        <v>Cooperative Hydro Embrun Inc.</v>
      </c>
      <c r="U259" s="264" t="str">
        <f t="shared" si="216"/>
        <v>E.L.K. Energy Inc.</v>
      </c>
      <c r="V259" s="265"/>
      <c r="W259" s="265"/>
      <c r="X259" s="264" t="str">
        <f t="shared" si="216"/>
        <v>Entegrus Powerlines Inc.</v>
      </c>
      <c r="Y259" s="264" t="str">
        <f t="shared" si="216"/>
        <v>EnWin Utilities Ltd.</v>
      </c>
      <c r="Z259" s="264" t="str">
        <f t="shared" si="216"/>
        <v>ERTH Power Corporation</v>
      </c>
      <c r="AA259" s="265"/>
      <c r="AB259" s="264" t="str">
        <f t="shared" si="216"/>
        <v>Essex Powerlines Corporation</v>
      </c>
      <c r="AC259" s="264" t="str">
        <f t="shared" si="216"/>
        <v>Festival Hydro Inc.</v>
      </c>
      <c r="AD259" s="264" t="str">
        <f t="shared" si="216"/>
        <v>Fort Frances Power Corporation</v>
      </c>
      <c r="AE259" s="264" t="str">
        <f t="shared" si="216"/>
        <v>Greater Sudbury Hydro Inc.</v>
      </c>
      <c r="AF259" s="264" t="str">
        <f t="shared" si="216"/>
        <v>Grimsby Power Incorporated</v>
      </c>
      <c r="AG259" s="265"/>
      <c r="AH259" s="265"/>
      <c r="AI259" s="264" t="str">
        <f t="shared" si="216"/>
        <v>Halton Hills Hydro Inc.</v>
      </c>
      <c r="AJ259" s="264" t="str">
        <f t="shared" si="216"/>
        <v>Hearst Power Distribution Company Limited</v>
      </c>
      <c r="AK259" s="265"/>
      <c r="AL259" s="264" t="str">
        <f t="shared" si="216"/>
        <v>Hydro 2000 Inc.</v>
      </c>
      <c r="AM259" s="264" t="str">
        <f t="shared" si="216"/>
        <v>Hydro Hawkesbury Inc.</v>
      </c>
      <c r="AN259" s="265"/>
      <c r="AO259" s="264" t="str">
        <f t="shared" si="216"/>
        <v>Hydro One Networks Inc.</v>
      </c>
      <c r="AP259" s="264" t="str">
        <f t="shared" si="216"/>
        <v>Hydro Ottawa Limited</v>
      </c>
      <c r="AQ259" s="264" t="str">
        <f t="shared" si="216"/>
        <v>Innpower Corporation</v>
      </c>
      <c r="AR259" s="265"/>
      <c r="AS259" s="264" t="str">
        <f t="shared" si="216"/>
        <v>Kingston Hydro Corporation</v>
      </c>
      <c r="AT259" s="265"/>
      <c r="AU259" s="264" t="str">
        <f t="shared" si="216"/>
        <v>Lakefront Utilities Inc.</v>
      </c>
      <c r="AV259" s="264" t="str">
        <f t="shared" si="216"/>
        <v>Lakeland Power Distribution Ltd.</v>
      </c>
      <c r="AW259" s="264" t="str">
        <f t="shared" si="216"/>
        <v>London Hydro Inc.</v>
      </c>
      <c r="AX259" s="265"/>
      <c r="AY259" s="264" t="str">
        <f t="shared" si="216"/>
        <v>Milton Hydro Distribution Inc.</v>
      </c>
      <c r="AZ259" s="264" t="str">
        <f t="shared" si="216"/>
        <v>Newmarket-Tay Power Distribution Ltd.</v>
      </c>
      <c r="BA259" s="264" t="str">
        <f t="shared" si="216"/>
        <v>Niagara Peninsula Energy Inc.</v>
      </c>
      <c r="BB259" s="264" t="str">
        <f t="shared" si="216"/>
        <v>Niagara-on-the-Lake Hydro Inc.</v>
      </c>
      <c r="BC259" s="265"/>
      <c r="BD259" s="264" t="str">
        <f t="shared" si="216"/>
        <v>North Bay Hydro Distribution Limited</v>
      </c>
      <c r="BE259" s="264" t="str">
        <f t="shared" si="216"/>
        <v>Northern Ontario Wires Inc.</v>
      </c>
      <c r="BF259" s="264" t="str">
        <f t="shared" si="216"/>
        <v>Oakville Hydro Electricity Distribution Inc.</v>
      </c>
      <c r="BG259" s="264" t="str">
        <f t="shared" si="216"/>
        <v>Orangeville Hydro Limited</v>
      </c>
      <c r="BH259" s="265"/>
      <c r="BI259" s="264" t="str">
        <f t="shared" si="216"/>
        <v>Oshawa PUC Networks Inc.</v>
      </c>
      <c r="BJ259" s="264" t="str">
        <f t="shared" si="216"/>
        <v>Ottawa River Power Corporation</v>
      </c>
      <c r="BK259" s="265"/>
      <c r="BL259" s="265"/>
      <c r="BM259" s="265"/>
      <c r="BN259" s="264" t="str">
        <f t="shared" si="216"/>
        <v>PUC Distribution Inc.</v>
      </c>
      <c r="BO259" s="264" t="str">
        <f t="shared" si="216"/>
        <v>Renfrew Hydro Inc.</v>
      </c>
      <c r="BP259" s="264" t="str">
        <f t="shared" si="216"/>
        <v>Rideau St. Lawrence Distribution Inc.</v>
      </c>
      <c r="BQ259" s="264" t="str">
        <f t="shared" si="216"/>
        <v>Sioux Lookout Hydro Inc.</v>
      </c>
      <c r="BR259" s="265"/>
      <c r="BS259" s="264" t="str">
        <f t="shared" si="216"/>
        <v>Synergy North Corporation</v>
      </c>
      <c r="BT259" s="264" t="str">
        <f t="shared" ref="BT259:CB259" si="217">BT245</f>
        <v>Tillsonburg Hydro Inc.</v>
      </c>
      <c r="BU259" s="264" t="str">
        <f t="shared" si="217"/>
        <v>Toronto Hydro-Electric System Limited</v>
      </c>
      <c r="BV259" s="264" t="str">
        <f t="shared" si="217"/>
        <v>Elexicon Energy Inc.</v>
      </c>
      <c r="BW259" s="264" t="str">
        <f t="shared" si="217"/>
        <v>Wasaga Distribution Inc.</v>
      </c>
      <c r="BX259" s="265"/>
      <c r="BY259" s="264" t="str">
        <f t="shared" si="217"/>
        <v>Welland Hydro-Electric System Corp.</v>
      </c>
      <c r="BZ259" s="264" t="str">
        <f t="shared" si="217"/>
        <v>Wellington North Power Inc.</v>
      </c>
      <c r="CA259" s="265"/>
      <c r="CB259" s="264" t="str">
        <f t="shared" si="217"/>
        <v>Westario Power Inc.</v>
      </c>
      <c r="CC259" s="265"/>
      <c r="CD259" s="265"/>
      <c r="CE259" s="264" t="s">
        <v>350</v>
      </c>
      <c r="CF259" s="264" t="s">
        <v>351</v>
      </c>
    </row>
    <row r="260" spans="1:84" hidden="1" x14ac:dyDescent="0.2">
      <c r="A260" s="260">
        <v>2</v>
      </c>
      <c r="B260" s="260">
        <v>2015</v>
      </c>
      <c r="C260" s="260"/>
      <c r="D260" s="260"/>
      <c r="E260" s="261"/>
      <c r="F260" s="262"/>
      <c r="G260" s="260"/>
      <c r="H260" s="291">
        <f t="shared" ref="H260:K268" si="218">H207</f>
        <v>-1.0056382449455044E-4</v>
      </c>
      <c r="I260" s="291">
        <f t="shared" si="218"/>
        <v>0.70603191069711846</v>
      </c>
      <c r="J260" s="291">
        <f t="shared" si="218"/>
        <v>9.7302851273268903E-2</v>
      </c>
      <c r="K260" s="291">
        <f t="shared" si="218"/>
        <v>7.9116818658470298E-3</v>
      </c>
      <c r="L260" s="251"/>
      <c r="M260" s="251"/>
      <c r="N260" s="291">
        <f t="shared" ref="N260:N268" si="219">N207</f>
        <v>-0.10273580479940848</v>
      </c>
      <c r="O260" s="251"/>
      <c r="P260" s="291">
        <f t="shared" ref="P260:U268" si="220">P207</f>
        <v>0.12954887332885678</v>
      </c>
      <c r="Q260" s="291">
        <f t="shared" si="220"/>
        <v>-1.178839990354383E-2</v>
      </c>
      <c r="R260" s="291">
        <f t="shared" si="220"/>
        <v>0.23878141255250601</v>
      </c>
      <c r="S260" s="291">
        <f t="shared" si="220"/>
        <v>-0.14187073129993855</v>
      </c>
      <c r="T260" s="291">
        <f t="shared" si="220"/>
        <v>-0.33248359794952609</v>
      </c>
      <c r="U260" s="291">
        <f t="shared" si="220"/>
        <v>-0.34709538811768975</v>
      </c>
      <c r="V260" s="251"/>
      <c r="W260" s="251"/>
      <c r="X260" s="291">
        <f t="shared" ref="X260:Z268" si="221">X207</f>
        <v>-0.15399359967918966</v>
      </c>
      <c r="Y260" s="291">
        <f t="shared" si="221"/>
        <v>9.9081698234558827E-2</v>
      </c>
      <c r="Z260" s="291">
        <f t="shared" si="221"/>
        <v>0.11904051015355128</v>
      </c>
      <c r="AA260" s="251"/>
      <c r="AB260" s="291">
        <f t="shared" ref="AB260:AF268" si="222">AB207</f>
        <v>-0.13480116485236857</v>
      </c>
      <c r="AC260" s="291">
        <f t="shared" si="222"/>
        <v>0.13983043346236282</v>
      </c>
      <c r="AD260" s="291">
        <f t="shared" si="222"/>
        <v>5.1052990879939683E-2</v>
      </c>
      <c r="AE260" s="291">
        <f t="shared" si="222"/>
        <v>8.012318813172821E-2</v>
      </c>
      <c r="AF260" s="291">
        <f t="shared" si="222"/>
        <v>-0.16981590559649995</v>
      </c>
      <c r="AG260" s="251"/>
      <c r="AH260" s="251"/>
      <c r="AI260" s="291">
        <f t="shared" ref="AI260:AJ268" si="223">AI207</f>
        <v>-0.28160334207753757</v>
      </c>
      <c r="AJ260" s="291">
        <f t="shared" si="223"/>
        <v>-7.4283903775821045E-2</v>
      </c>
      <c r="AK260" s="251"/>
      <c r="AL260" s="291">
        <f t="shared" ref="AL260:AM268" si="224">AL207</f>
        <v>-6.1766129420147635E-2</v>
      </c>
      <c r="AM260" s="291">
        <f t="shared" si="224"/>
        <v>-0.68104304591369058</v>
      </c>
      <c r="AN260" s="251"/>
      <c r="AO260" s="291">
        <f t="shared" ref="AO260:AQ268" si="225">AO207</f>
        <v>0.19679747657353114</v>
      </c>
      <c r="AP260" s="291">
        <f t="shared" si="225"/>
        <v>0.15249207969423123</v>
      </c>
      <c r="AQ260" s="291">
        <f t="shared" si="225"/>
        <v>8.5332278337988773E-2</v>
      </c>
      <c r="AR260" s="251"/>
      <c r="AS260" s="291">
        <f t="shared" ref="AS260:AS268" si="226">AS207</f>
        <v>-3.1235094258237218E-2</v>
      </c>
      <c r="AT260" s="251"/>
      <c r="AU260" s="291">
        <f t="shared" ref="AU260:AW268" si="227">AU207</f>
        <v>-0.22059548171389978</v>
      </c>
      <c r="AV260" s="291">
        <f t="shared" si="227"/>
        <v>-7.5826148872448346E-2</v>
      </c>
      <c r="AW260" s="291">
        <f t="shared" si="227"/>
        <v>-9.9379610138709898E-2</v>
      </c>
      <c r="AX260" s="251"/>
      <c r="AY260" s="291">
        <f t="shared" ref="AY260:BB268" si="228">AY207</f>
        <v>2.6932793990189417E-2</v>
      </c>
      <c r="AZ260" s="291">
        <f t="shared" si="228"/>
        <v>-0.13736915513371983</v>
      </c>
      <c r="BA260" s="291">
        <f t="shared" si="228"/>
        <v>4.544285653579741E-2</v>
      </c>
      <c r="BB260" s="291">
        <f t="shared" si="228"/>
        <v>-6.5883889446759644E-2</v>
      </c>
      <c r="BC260" s="251"/>
      <c r="BD260" s="291">
        <f t="shared" ref="BD260:BG268" si="229">BD207</f>
        <v>0</v>
      </c>
      <c r="BE260" s="291">
        <f t="shared" si="229"/>
        <v>-0.42248785768120484</v>
      </c>
      <c r="BF260" s="291">
        <f t="shared" si="229"/>
        <v>6.8902247247756065E-2</v>
      </c>
      <c r="BG260" s="291">
        <f t="shared" si="229"/>
        <v>-7.6480481158966551E-2</v>
      </c>
      <c r="BH260" s="251"/>
      <c r="BI260" s="291">
        <f t="shared" ref="BI260:BJ268" si="230">BI207</f>
        <v>-0.14945401007620784</v>
      </c>
      <c r="BJ260" s="291">
        <f t="shared" si="230"/>
        <v>-9.3384746134531446E-2</v>
      </c>
      <c r="BK260" s="251"/>
      <c r="BL260" s="251"/>
      <c r="BM260" s="251"/>
      <c r="BN260" s="291">
        <f t="shared" ref="BN260:BQ268" si="231">BN207</f>
        <v>0.16164588870826915</v>
      </c>
      <c r="BO260" s="291">
        <f t="shared" si="231"/>
        <v>0.10577263093813177</v>
      </c>
      <c r="BP260" s="291">
        <f t="shared" si="231"/>
        <v>-4.7918446426578928E-2</v>
      </c>
      <c r="BQ260" s="291">
        <f t="shared" si="231"/>
        <v>-4.264729379385946E-2</v>
      </c>
      <c r="BR260" s="268"/>
      <c r="BS260" s="291">
        <f t="shared" ref="BS260:BW268" si="232">BS207</f>
        <v>7.3466795446362115E-2</v>
      </c>
      <c r="BT260" s="291">
        <f t="shared" si="232"/>
        <v>-4.7652832167869672E-3</v>
      </c>
      <c r="BU260" s="291">
        <f t="shared" si="232"/>
        <v>0.51474627393933603</v>
      </c>
      <c r="BV260" s="291">
        <f t="shared" si="232"/>
        <v>-2.6627090699984181E-2</v>
      </c>
      <c r="BW260" s="291">
        <f t="shared" si="232"/>
        <v>-0.45550285863118628</v>
      </c>
      <c r="BX260" s="268"/>
      <c r="BY260" s="291">
        <f t="shared" ref="BY260:BZ268" si="233">BY207</f>
        <v>-0.1865758992943703</v>
      </c>
      <c r="BZ260" s="291">
        <f t="shared" si="233"/>
        <v>0.1183000698598986</v>
      </c>
      <c r="CA260" s="268"/>
      <c r="CB260" s="291">
        <f t="shared" ref="CB260:CB268" si="234">CB207</f>
        <v>-5.9947503055636536E-2</v>
      </c>
      <c r="CC260" s="268"/>
      <c r="CD260" s="268"/>
      <c r="CE260" s="291">
        <f t="shared" ref="CE260:CF268" si="235">CE207</f>
        <v>0</v>
      </c>
      <c r="CF260" s="291">
        <f t="shared" si="235"/>
        <v>0</v>
      </c>
    </row>
    <row r="261" spans="1:84" hidden="1" x14ac:dyDescent="0.2">
      <c r="A261" s="260">
        <v>3</v>
      </c>
      <c r="B261" s="260">
        <v>2016</v>
      </c>
      <c r="C261" s="260"/>
      <c r="D261" s="260"/>
      <c r="E261" s="261"/>
      <c r="F261" s="262"/>
      <c r="G261" s="260"/>
      <c r="H261" s="291">
        <f t="shared" si="218"/>
        <v>-8.0257910309693831E-4</v>
      </c>
      <c r="I261" s="291">
        <f t="shared" si="218"/>
        <v>0.69753664058569687</v>
      </c>
      <c r="J261" s="291">
        <f t="shared" si="218"/>
        <v>0.1185744297966774</v>
      </c>
      <c r="K261" s="291">
        <f t="shared" si="218"/>
        <v>2.0582024902304496E-2</v>
      </c>
      <c r="L261" s="251"/>
      <c r="M261" s="251"/>
      <c r="N261" s="291">
        <f t="shared" si="219"/>
        <v>-0.11131026593277424</v>
      </c>
      <c r="O261" s="251"/>
      <c r="P261" s="291">
        <f t="shared" si="220"/>
        <v>0.135325906277316</v>
      </c>
      <c r="Q261" s="291">
        <f t="shared" si="220"/>
        <v>4.2686784785720385E-3</v>
      </c>
      <c r="R261" s="291">
        <f t="shared" si="220"/>
        <v>0.21017910101009249</v>
      </c>
      <c r="S261" s="291">
        <f t="shared" si="220"/>
        <v>-0.1317651130903405</v>
      </c>
      <c r="T261" s="291">
        <f t="shared" si="220"/>
        <v>-0.38188091724152129</v>
      </c>
      <c r="U261" s="291">
        <f t="shared" si="220"/>
        <v>-0.39445143950061579</v>
      </c>
      <c r="V261" s="251"/>
      <c r="W261" s="251"/>
      <c r="X261" s="291">
        <f t="shared" si="221"/>
        <v>-0.13494336070784527</v>
      </c>
      <c r="Y261" s="291">
        <f t="shared" si="221"/>
        <v>9.6056461718184813E-2</v>
      </c>
      <c r="Z261" s="291">
        <f t="shared" si="221"/>
        <v>0.11931069835857941</v>
      </c>
      <c r="AA261" s="251"/>
      <c r="AB261" s="291">
        <f t="shared" si="222"/>
        <v>-0.14315834076282447</v>
      </c>
      <c r="AC261" s="291">
        <f t="shared" si="222"/>
        <v>0.13430049909877317</v>
      </c>
      <c r="AD261" s="291">
        <f t="shared" si="222"/>
        <v>6.8351028518996521E-2</v>
      </c>
      <c r="AE261" s="291">
        <f t="shared" si="222"/>
        <v>9.6186157822484408E-2</v>
      </c>
      <c r="AF261" s="291">
        <f t="shared" si="222"/>
        <v>-0.12955609529149836</v>
      </c>
      <c r="AG261" s="251"/>
      <c r="AH261" s="251"/>
      <c r="AI261" s="291">
        <f t="shared" si="223"/>
        <v>-0.27549199300053506</v>
      </c>
      <c r="AJ261" s="291">
        <f t="shared" si="223"/>
        <v>-0.21270883613216501</v>
      </c>
      <c r="AK261" s="251"/>
      <c r="AL261" s="291">
        <f t="shared" si="224"/>
        <v>-0.19571721019911756</v>
      </c>
      <c r="AM261" s="291">
        <f t="shared" si="224"/>
        <v>-0.66367582201788655</v>
      </c>
      <c r="AN261" s="251"/>
      <c r="AO261" s="291">
        <f t="shared" si="225"/>
        <v>0.167241937011498</v>
      </c>
      <c r="AP261" s="291">
        <f t="shared" si="225"/>
        <v>0.15701098319323137</v>
      </c>
      <c r="AQ261" s="291">
        <f t="shared" si="225"/>
        <v>9.0521491614362168E-2</v>
      </c>
      <c r="AR261" s="251"/>
      <c r="AS261" s="291">
        <f t="shared" si="226"/>
        <v>-2.8906023782322442E-2</v>
      </c>
      <c r="AT261" s="251"/>
      <c r="AU261" s="291">
        <f t="shared" si="227"/>
        <v>-0.1880645293297267</v>
      </c>
      <c r="AV261" s="291">
        <f t="shared" si="227"/>
        <v>-0.11645010935552043</v>
      </c>
      <c r="AW261" s="291">
        <f t="shared" si="227"/>
        <v>-8.0204653560004641E-2</v>
      </c>
      <c r="AX261" s="251"/>
      <c r="AY261" s="291">
        <f t="shared" si="228"/>
        <v>-5.9523642853244862E-3</v>
      </c>
      <c r="AZ261" s="291">
        <f t="shared" si="228"/>
        <v>-0.11915371684144341</v>
      </c>
      <c r="BA261" s="291">
        <f t="shared" si="228"/>
        <v>3.4886150338008036E-2</v>
      </c>
      <c r="BB261" s="291">
        <f t="shared" si="228"/>
        <v>-6.4084655441337193E-2</v>
      </c>
      <c r="BC261" s="251"/>
      <c r="BD261" s="291">
        <f t="shared" si="229"/>
        <v>0</v>
      </c>
      <c r="BE261" s="291">
        <f t="shared" si="229"/>
        <v>-0.38539494116598599</v>
      </c>
      <c r="BF261" s="291">
        <f t="shared" si="229"/>
        <v>4.4954594754340917E-2</v>
      </c>
      <c r="BG261" s="291">
        <f t="shared" si="229"/>
        <v>-0.10230562681159319</v>
      </c>
      <c r="BH261" s="251"/>
      <c r="BI261" s="291">
        <f t="shared" si="230"/>
        <v>-0.15442994850460851</v>
      </c>
      <c r="BJ261" s="291">
        <f t="shared" si="230"/>
        <v>-9.781187694611447E-2</v>
      </c>
      <c r="BK261" s="251"/>
      <c r="BL261" s="251"/>
      <c r="BM261" s="251"/>
      <c r="BN261" s="291">
        <f t="shared" si="231"/>
        <v>0.14018840917828337</v>
      </c>
      <c r="BO261" s="291">
        <f t="shared" si="231"/>
        <v>0.10565803820530219</v>
      </c>
      <c r="BP261" s="291">
        <f t="shared" si="231"/>
        <v>-8.0797555879495192E-2</v>
      </c>
      <c r="BQ261" s="291">
        <f t="shared" si="231"/>
        <v>-3.4155539993055276E-2</v>
      </c>
      <c r="BR261" s="270"/>
      <c r="BS261" s="291">
        <f t="shared" si="232"/>
        <v>9.7539776925489208E-2</v>
      </c>
      <c r="BT261" s="291">
        <f t="shared" si="232"/>
        <v>1.5897035873183286E-2</v>
      </c>
      <c r="BU261" s="291">
        <f t="shared" si="232"/>
        <v>0.52337019654760064</v>
      </c>
      <c r="BV261" s="291">
        <f t="shared" si="232"/>
        <v>-1.6934299077499139E-2</v>
      </c>
      <c r="BW261" s="291">
        <f t="shared" si="232"/>
        <v>-0.4494394170458989</v>
      </c>
      <c r="BX261" s="270"/>
      <c r="BY261" s="291">
        <f t="shared" si="233"/>
        <v>-0.17370220580672927</v>
      </c>
      <c r="BZ261" s="291">
        <f t="shared" si="233"/>
        <v>0.16157123794359185</v>
      </c>
      <c r="CA261" s="270"/>
      <c r="CB261" s="291">
        <f t="shared" si="234"/>
        <v>-2.6780322903377264E-2</v>
      </c>
      <c r="CC261" s="270"/>
      <c r="CD261" s="270"/>
      <c r="CE261" s="291">
        <f t="shared" si="235"/>
        <v>0</v>
      </c>
      <c r="CF261" s="291">
        <f t="shared" si="235"/>
        <v>0</v>
      </c>
    </row>
    <row r="262" spans="1:84" hidden="1" x14ac:dyDescent="0.2">
      <c r="A262" s="260">
        <v>4</v>
      </c>
      <c r="B262" s="260">
        <v>2017</v>
      </c>
      <c r="C262" s="260"/>
      <c r="D262" s="260"/>
      <c r="E262" s="261"/>
      <c r="F262" s="262"/>
      <c r="G262" s="260"/>
      <c r="H262" s="291">
        <f t="shared" si="218"/>
        <v>4.1244768532978482E-2</v>
      </c>
      <c r="I262" s="291">
        <f t="shared" si="218"/>
        <v>0.68933259749771869</v>
      </c>
      <c r="J262" s="291">
        <f t="shared" si="218"/>
        <v>0.1259040951320283</v>
      </c>
      <c r="K262" s="291">
        <f t="shared" si="218"/>
        <v>4.0005293791986606E-2</v>
      </c>
      <c r="L262" s="251"/>
      <c r="M262" s="251"/>
      <c r="N262" s="291">
        <f t="shared" si="219"/>
        <v>-0.11911862981757558</v>
      </c>
      <c r="O262" s="251"/>
      <c r="P262" s="291">
        <f t="shared" si="220"/>
        <v>0.11167797899859878</v>
      </c>
      <c r="Q262" s="291">
        <f t="shared" si="220"/>
        <v>1.0289293438666823E-2</v>
      </c>
      <c r="R262" s="291">
        <f t="shared" si="220"/>
        <v>0.17017583857315138</v>
      </c>
      <c r="S262" s="291">
        <f t="shared" si="220"/>
        <v>-0.18400886803332583</v>
      </c>
      <c r="T262" s="291">
        <f t="shared" si="220"/>
        <v>-0.41062960410939753</v>
      </c>
      <c r="U262" s="291">
        <f t="shared" si="220"/>
        <v>-0.44472131879639099</v>
      </c>
      <c r="V262" s="251"/>
      <c r="W262" s="251"/>
      <c r="X262" s="291">
        <f t="shared" si="221"/>
        <v>-0.16809739828459141</v>
      </c>
      <c r="Y262" s="291">
        <f t="shared" si="221"/>
        <v>5.3009560568334758E-2</v>
      </c>
      <c r="Z262" s="291">
        <f t="shared" si="221"/>
        <v>0.11226660693216889</v>
      </c>
      <c r="AA262" s="251"/>
      <c r="AB262" s="291">
        <f t="shared" si="222"/>
        <v>-0.1412729855282201</v>
      </c>
      <c r="AC262" s="291">
        <f t="shared" si="222"/>
        <v>8.8072947085392747E-2</v>
      </c>
      <c r="AD262" s="291">
        <f t="shared" si="222"/>
        <v>2.4312200014364814E-2</v>
      </c>
      <c r="AE262" s="291">
        <f t="shared" si="222"/>
        <v>7.1088368407897409E-2</v>
      </c>
      <c r="AF262" s="291">
        <f t="shared" si="222"/>
        <v>-0.2494463748605496</v>
      </c>
      <c r="AG262" s="251"/>
      <c r="AH262" s="251"/>
      <c r="AI262" s="291">
        <f t="shared" si="223"/>
        <v>-0.28379343140248919</v>
      </c>
      <c r="AJ262" s="291">
        <f t="shared" si="223"/>
        <v>-0.20133203636505317</v>
      </c>
      <c r="AK262" s="251"/>
      <c r="AL262" s="291">
        <f t="shared" si="224"/>
        <v>-0.23046700501020001</v>
      </c>
      <c r="AM262" s="291">
        <f t="shared" si="224"/>
        <v>-0.56301113228127964</v>
      </c>
      <c r="AN262" s="251"/>
      <c r="AO262" s="291">
        <f t="shared" si="225"/>
        <v>0.18047583926173139</v>
      </c>
      <c r="AP262" s="291">
        <f t="shared" si="225"/>
        <v>0.16517118532726821</v>
      </c>
      <c r="AQ262" s="291">
        <f t="shared" si="225"/>
        <v>4.6849462680324805E-2</v>
      </c>
      <c r="AR262" s="251"/>
      <c r="AS262" s="291">
        <f t="shared" si="226"/>
        <v>-1.3597057165973493E-2</v>
      </c>
      <c r="AT262" s="251"/>
      <c r="AU262" s="291">
        <f t="shared" si="227"/>
        <v>-0.23517395268724575</v>
      </c>
      <c r="AV262" s="291">
        <f t="shared" si="227"/>
        <v>-0.16138079865080168</v>
      </c>
      <c r="AW262" s="291">
        <f t="shared" si="227"/>
        <v>-7.092120646301206E-2</v>
      </c>
      <c r="AX262" s="251"/>
      <c r="AY262" s="291">
        <f t="shared" si="228"/>
        <v>-0.14351244814584868</v>
      </c>
      <c r="AZ262" s="291">
        <f t="shared" si="228"/>
        <v>-8.5627189165743509E-2</v>
      </c>
      <c r="BA262" s="291">
        <f t="shared" si="228"/>
        <v>4.8630427941724147E-2</v>
      </c>
      <c r="BB262" s="291">
        <f t="shared" si="228"/>
        <v>-9.1667349480746396E-2</v>
      </c>
      <c r="BC262" s="251"/>
      <c r="BD262" s="291">
        <f t="shared" si="229"/>
        <v>0</v>
      </c>
      <c r="BE262" s="291">
        <f t="shared" si="229"/>
        <v>-0.35990777494756127</v>
      </c>
      <c r="BF262" s="291">
        <f t="shared" si="229"/>
        <v>2.5742769970603607E-2</v>
      </c>
      <c r="BG262" s="291">
        <f t="shared" si="229"/>
        <v>-0.1427372608489357</v>
      </c>
      <c r="BH262" s="251"/>
      <c r="BI262" s="291">
        <f t="shared" si="230"/>
        <v>-0.16264805507018759</v>
      </c>
      <c r="BJ262" s="291">
        <f t="shared" si="230"/>
        <v>-0.10367969672271901</v>
      </c>
      <c r="BK262" s="251"/>
      <c r="BL262" s="251"/>
      <c r="BM262" s="251"/>
      <c r="BN262" s="291">
        <f t="shared" si="231"/>
        <v>0.11244761129122202</v>
      </c>
      <c r="BO262" s="291">
        <f t="shared" si="231"/>
        <v>7.6920313206913921E-2</v>
      </c>
      <c r="BP262" s="291">
        <f t="shared" si="231"/>
        <v>-4.1485979966266094E-2</v>
      </c>
      <c r="BQ262" s="291">
        <f t="shared" si="231"/>
        <v>-7.9287415644441098E-2</v>
      </c>
      <c r="BR262" s="270"/>
      <c r="BS262" s="291">
        <f t="shared" si="232"/>
        <v>9.1388978312723676E-2</v>
      </c>
      <c r="BT262" s="291">
        <f t="shared" si="232"/>
        <v>-1.1501696373013277E-2</v>
      </c>
      <c r="BU262" s="291">
        <f t="shared" si="232"/>
        <v>0.52944574365265096</v>
      </c>
      <c r="BV262" s="291">
        <f t="shared" si="232"/>
        <v>-2.8089669089971049E-2</v>
      </c>
      <c r="BW262" s="291">
        <f t="shared" si="232"/>
        <v>-0.45657017682524337</v>
      </c>
      <c r="BX262" s="270"/>
      <c r="BY262" s="291">
        <f t="shared" si="233"/>
        <v>-0.19594661765466731</v>
      </c>
      <c r="BZ262" s="291">
        <f t="shared" si="233"/>
        <v>0.1274813872531238</v>
      </c>
      <c r="CA262" s="270"/>
      <c r="CB262" s="291">
        <f t="shared" si="234"/>
        <v>-1.5373478811613703E-2</v>
      </c>
      <c r="CC262" s="270"/>
      <c r="CD262" s="270"/>
      <c r="CE262" s="291">
        <f t="shared" si="235"/>
        <v>0</v>
      </c>
      <c r="CF262" s="291">
        <f t="shared" si="235"/>
        <v>0</v>
      </c>
    </row>
    <row r="263" spans="1:84" hidden="1" x14ac:dyDescent="0.2">
      <c r="A263" s="260">
        <v>5</v>
      </c>
      <c r="B263" s="260">
        <v>2018</v>
      </c>
      <c r="C263" s="260"/>
      <c r="D263" s="260"/>
      <c r="E263" s="261"/>
      <c r="F263" s="262"/>
      <c r="G263" s="260"/>
      <c r="H263" s="291">
        <f t="shared" si="218"/>
        <v>-7.6089498973753271E-3</v>
      </c>
      <c r="I263" s="291">
        <f t="shared" si="218"/>
        <v>0.66057312850554384</v>
      </c>
      <c r="J263" s="291">
        <f t="shared" si="218"/>
        <v>9.559354195673378E-2</v>
      </c>
      <c r="K263" s="291">
        <f t="shared" si="218"/>
        <v>3.6834302788116932E-2</v>
      </c>
      <c r="L263" s="251"/>
      <c r="M263" s="251"/>
      <c r="N263" s="291">
        <f t="shared" si="219"/>
        <v>-0.13883101678348378</v>
      </c>
      <c r="O263" s="251"/>
      <c r="P263" s="291">
        <f t="shared" si="220"/>
        <v>0.17053579029887306</v>
      </c>
      <c r="Q263" s="291">
        <f t="shared" si="220"/>
        <v>-2.8001377187363758E-3</v>
      </c>
      <c r="R263" s="291">
        <f t="shared" si="220"/>
        <v>0.24155175538842397</v>
      </c>
      <c r="S263" s="291">
        <f t="shared" si="220"/>
        <v>-0.19307436062658731</v>
      </c>
      <c r="T263" s="291">
        <f t="shared" si="220"/>
        <v>-0.4483860383060369</v>
      </c>
      <c r="U263" s="291">
        <f t="shared" si="220"/>
        <v>-0.47766441528662357</v>
      </c>
      <c r="V263" s="251"/>
      <c r="W263" s="251"/>
      <c r="X263" s="291">
        <f t="shared" si="221"/>
        <v>-0.16023770628346737</v>
      </c>
      <c r="Y263" s="291">
        <f t="shared" si="221"/>
        <v>-2.6893244417793071E-2</v>
      </c>
      <c r="Z263" s="291">
        <f t="shared" si="221"/>
        <v>6.6180595326147104E-2</v>
      </c>
      <c r="AA263" s="251"/>
      <c r="AB263" s="291">
        <f t="shared" si="222"/>
        <v>-0.12320467107657999</v>
      </c>
      <c r="AC263" s="291">
        <f t="shared" si="222"/>
        <v>0.10847145353854716</v>
      </c>
      <c r="AD263" s="291">
        <f t="shared" si="222"/>
        <v>-7.8708771569075374E-3</v>
      </c>
      <c r="AE263" s="291">
        <f t="shared" si="222"/>
        <v>7.6140422612958253E-2</v>
      </c>
      <c r="AF263" s="291">
        <f t="shared" si="222"/>
        <v>-0.27647306171757707</v>
      </c>
      <c r="AG263" s="251"/>
      <c r="AH263" s="251"/>
      <c r="AI263" s="291">
        <f t="shared" si="223"/>
        <v>-0.29151340026801986</v>
      </c>
      <c r="AJ263" s="291">
        <f t="shared" si="223"/>
        <v>-0.21299880948856922</v>
      </c>
      <c r="AK263" s="251"/>
      <c r="AL263" s="291">
        <f t="shared" si="224"/>
        <v>-0.15435074148231448</v>
      </c>
      <c r="AM263" s="291">
        <f t="shared" si="224"/>
        <v>-0.57659660670458412</v>
      </c>
      <c r="AN263" s="251"/>
      <c r="AO263" s="291">
        <f t="shared" si="225"/>
        <v>0.1699813864399787</v>
      </c>
      <c r="AP263" s="291">
        <f t="shared" si="225"/>
        <v>0.18231453200353245</v>
      </c>
      <c r="AQ263" s="291">
        <f t="shared" si="225"/>
        <v>-2.2330564442644099E-2</v>
      </c>
      <c r="AR263" s="251"/>
      <c r="AS263" s="291">
        <f t="shared" si="226"/>
        <v>1.255278982614313E-2</v>
      </c>
      <c r="AT263" s="251"/>
      <c r="AU263" s="291">
        <f t="shared" si="227"/>
        <v>-0.20985794951884912</v>
      </c>
      <c r="AV263" s="291">
        <f t="shared" si="227"/>
        <v>-9.2470479709290454E-2</v>
      </c>
      <c r="AW263" s="291">
        <f t="shared" si="227"/>
        <v>-5.8883753821959539E-2</v>
      </c>
      <c r="AX263" s="251"/>
      <c r="AY263" s="291">
        <f t="shared" si="228"/>
        <v>-0.17353299422013507</v>
      </c>
      <c r="AZ263" s="291">
        <f t="shared" si="228"/>
        <v>-0.10018715109223296</v>
      </c>
      <c r="BA263" s="291">
        <f t="shared" si="228"/>
        <v>1.2722268251887889E-2</v>
      </c>
      <c r="BB263" s="291">
        <f t="shared" si="228"/>
        <v>-5.1762674360192364E-2</v>
      </c>
      <c r="BC263" s="251"/>
      <c r="BD263" s="291">
        <f t="shared" si="229"/>
        <v>0</v>
      </c>
      <c r="BE263" s="291">
        <f t="shared" si="229"/>
        <v>-0.37347368955381871</v>
      </c>
      <c r="BF263" s="291">
        <f t="shared" si="229"/>
        <v>1.0010852944333569E-2</v>
      </c>
      <c r="BG263" s="291">
        <f t="shared" si="229"/>
        <v>-0.20003458519954234</v>
      </c>
      <c r="BH263" s="251"/>
      <c r="BI263" s="291">
        <f t="shared" si="230"/>
        <v>-0.14448629176665168</v>
      </c>
      <c r="BJ263" s="291">
        <f t="shared" si="230"/>
        <v>-0.21911245789754569</v>
      </c>
      <c r="BK263" s="251"/>
      <c r="BL263" s="251"/>
      <c r="BM263" s="251"/>
      <c r="BN263" s="291">
        <f t="shared" si="231"/>
        <v>8.1650757706730567E-2</v>
      </c>
      <c r="BO263" s="291">
        <f t="shared" si="231"/>
        <v>7.2308948513432877E-2</v>
      </c>
      <c r="BP263" s="291">
        <f t="shared" si="231"/>
        <v>-9.404932931141699E-2</v>
      </c>
      <c r="BQ263" s="291">
        <f t="shared" si="231"/>
        <v>-0.16916290238625717</v>
      </c>
      <c r="BR263" s="270"/>
      <c r="BS263" s="291">
        <f t="shared" si="232"/>
        <v>7.4182109704836394E-2</v>
      </c>
      <c r="BT263" s="291">
        <f t="shared" si="232"/>
        <v>3.2266265180271286E-2</v>
      </c>
      <c r="BU263" s="291">
        <f t="shared" si="232"/>
        <v>0.52967500191875216</v>
      </c>
      <c r="BV263" s="291">
        <f t="shared" si="232"/>
        <v>-5.4613525461217782E-2</v>
      </c>
      <c r="BW263" s="291">
        <f t="shared" si="232"/>
        <v>-0.46737681479801951</v>
      </c>
      <c r="BX263" s="270"/>
      <c r="BY263" s="291">
        <f t="shared" si="233"/>
        <v>-0.24022901853235762</v>
      </c>
      <c r="BZ263" s="291">
        <f t="shared" si="233"/>
        <v>8.7275315801089132E-2</v>
      </c>
      <c r="CA263" s="270"/>
      <c r="CB263" s="291">
        <f t="shared" si="234"/>
        <v>-8.4840149794422878E-2</v>
      </c>
      <c r="CC263" s="270"/>
      <c r="CD263" s="270"/>
      <c r="CE263" s="291">
        <f t="shared" si="235"/>
        <v>0</v>
      </c>
      <c r="CF263" s="291">
        <f t="shared" si="235"/>
        <v>0</v>
      </c>
    </row>
    <row r="264" spans="1:84" hidden="1" x14ac:dyDescent="0.2">
      <c r="A264" s="260">
        <v>6</v>
      </c>
      <c r="B264" s="260">
        <v>2019</v>
      </c>
      <c r="C264" s="260"/>
      <c r="D264" s="260"/>
      <c r="E264" s="261"/>
      <c r="F264" s="262"/>
      <c r="G264" s="260"/>
      <c r="H264" s="291">
        <f t="shared" si="218"/>
        <v>1.4237891208959995E-3</v>
      </c>
      <c r="I264" s="291">
        <f t="shared" si="218"/>
        <v>0.64288933286569749</v>
      </c>
      <c r="J264" s="291">
        <f t="shared" si="218"/>
        <v>6.5651347235937477E-2</v>
      </c>
      <c r="K264" s="291">
        <f t="shared" si="218"/>
        <v>3.459907883511248E-3</v>
      </c>
      <c r="L264" s="251"/>
      <c r="M264" s="251"/>
      <c r="N264" s="291">
        <f t="shared" si="219"/>
        <v>-0.11690697350740133</v>
      </c>
      <c r="O264" s="251"/>
      <c r="P264" s="291">
        <f t="shared" si="220"/>
        <v>0.15625597104426275</v>
      </c>
      <c r="Q264" s="291">
        <f t="shared" si="220"/>
        <v>-1.0937049107322776E-2</v>
      </c>
      <c r="R264" s="291">
        <f t="shared" si="220"/>
        <v>0.25432466318393848</v>
      </c>
      <c r="S264" s="291">
        <f t="shared" si="220"/>
        <v>-3.8618859926714773E-2</v>
      </c>
      <c r="T264" s="291">
        <f t="shared" si="220"/>
        <v>-0.51251875605656572</v>
      </c>
      <c r="U264" s="291">
        <f t="shared" si="220"/>
        <v>-0.47412168671060451</v>
      </c>
      <c r="V264" s="251"/>
      <c r="W264" s="251"/>
      <c r="X264" s="291">
        <f t="shared" si="221"/>
        <v>-0.20953965541268835</v>
      </c>
      <c r="Y264" s="291">
        <f t="shared" si="221"/>
        <v>-0.10059850014143838</v>
      </c>
      <c r="Z264" s="291">
        <f t="shared" si="221"/>
        <v>1.309128830937336E-2</v>
      </c>
      <c r="AA264" s="251"/>
      <c r="AB264" s="291">
        <f t="shared" si="222"/>
        <v>-0.19156907547690391</v>
      </c>
      <c r="AC264" s="291">
        <f t="shared" si="222"/>
        <v>5.9408702683434213E-2</v>
      </c>
      <c r="AD264" s="291">
        <f t="shared" si="222"/>
        <v>-5.0941848222132394E-2</v>
      </c>
      <c r="AE264" s="291">
        <f t="shared" si="222"/>
        <v>5.1321104481130961E-2</v>
      </c>
      <c r="AF264" s="291">
        <f t="shared" si="222"/>
        <v>-0.31750127379123649</v>
      </c>
      <c r="AG264" s="251"/>
      <c r="AH264" s="251"/>
      <c r="AI264" s="291">
        <f t="shared" si="223"/>
        <v>-0.30262206479404263</v>
      </c>
      <c r="AJ264" s="291">
        <f t="shared" si="223"/>
        <v>-0.28655718924719448</v>
      </c>
      <c r="AK264" s="251"/>
      <c r="AL264" s="291">
        <f t="shared" si="224"/>
        <v>-0.22364979288063969</v>
      </c>
      <c r="AM264" s="291">
        <f t="shared" si="224"/>
        <v>-0.69256659557232225</v>
      </c>
      <c r="AN264" s="251"/>
      <c r="AO264" s="291">
        <f t="shared" si="225"/>
        <v>0.17282151507699839</v>
      </c>
      <c r="AP264" s="291">
        <f t="shared" si="225"/>
        <v>0.20445706714178802</v>
      </c>
      <c r="AQ264" s="291">
        <f t="shared" si="225"/>
        <v>-5.2907946301099275E-2</v>
      </c>
      <c r="AR264" s="251"/>
      <c r="AS264" s="291">
        <f t="shared" si="226"/>
        <v>-3.8032025254945354E-2</v>
      </c>
      <c r="AT264" s="251"/>
      <c r="AU264" s="291">
        <f t="shared" si="227"/>
        <v>-0.2441866843949165</v>
      </c>
      <c r="AV264" s="291">
        <f t="shared" si="227"/>
        <v>-0.14175124704930278</v>
      </c>
      <c r="AW264" s="291">
        <f t="shared" si="227"/>
        <v>-5.768857009901035E-2</v>
      </c>
      <c r="AX264" s="251"/>
      <c r="AY264" s="291">
        <f t="shared" si="228"/>
        <v>-0.18747702304330149</v>
      </c>
      <c r="AZ264" s="291">
        <f t="shared" si="228"/>
        <v>-9.7804855186381212E-2</v>
      </c>
      <c r="BA264" s="291">
        <f t="shared" si="228"/>
        <v>1.1406183632681423E-2</v>
      </c>
      <c r="BB264" s="291">
        <f t="shared" si="228"/>
        <v>-9.532252348910189E-2</v>
      </c>
      <c r="BC264" s="251"/>
      <c r="BD264" s="291">
        <f t="shared" si="229"/>
        <v>1.8847532262701708E-2</v>
      </c>
      <c r="BE264" s="291">
        <f t="shared" si="229"/>
        <v>-0.38221698237767532</v>
      </c>
      <c r="BF264" s="291">
        <f t="shared" si="229"/>
        <v>3.3157081652704147E-3</v>
      </c>
      <c r="BG264" s="291">
        <f t="shared" si="229"/>
        <v>-0.20676384283335048</v>
      </c>
      <c r="BH264" s="251"/>
      <c r="BI264" s="291">
        <f t="shared" si="230"/>
        <v>-0.12016954816399628</v>
      </c>
      <c r="BJ264" s="291">
        <f t="shared" si="230"/>
        <v>-0.18855373182112023</v>
      </c>
      <c r="BK264" s="251"/>
      <c r="BL264" s="251"/>
      <c r="BM264" s="251"/>
      <c r="BN264" s="291">
        <f t="shared" si="231"/>
        <v>5.4953129853466662E-2</v>
      </c>
      <c r="BO264" s="291">
        <f t="shared" si="231"/>
        <v>1.1197146956854628E-2</v>
      </c>
      <c r="BP264" s="291">
        <f t="shared" si="231"/>
        <v>-0.11217241043935856</v>
      </c>
      <c r="BQ264" s="291">
        <f t="shared" si="231"/>
        <v>-0.18972864103109879</v>
      </c>
      <c r="BR264" s="270"/>
      <c r="BS264" s="291">
        <f t="shared" si="232"/>
        <v>6.179284492167985E-2</v>
      </c>
      <c r="BT264" s="291">
        <f t="shared" si="232"/>
        <v>3.6977920539523521E-2</v>
      </c>
      <c r="BU264" s="291">
        <f t="shared" si="232"/>
        <v>0.52846486710782936</v>
      </c>
      <c r="BV264" s="291">
        <f t="shared" si="232"/>
        <v>-1.0418145232994567E-2</v>
      </c>
      <c r="BW264" s="291">
        <f t="shared" si="232"/>
        <v>-0.4290961755624258</v>
      </c>
      <c r="BX264" s="270"/>
      <c r="BY264" s="291">
        <f t="shared" si="233"/>
        <v>-0.2543672282856414</v>
      </c>
      <c r="BZ264" s="291">
        <f t="shared" si="233"/>
        <v>6.7336258615260422E-2</v>
      </c>
      <c r="CA264" s="270"/>
      <c r="CB264" s="291">
        <f t="shared" si="234"/>
        <v>-7.7325232443086409E-2</v>
      </c>
      <c r="CC264" s="270"/>
      <c r="CD264" s="270"/>
      <c r="CE264" s="291">
        <f t="shared" si="235"/>
        <v>-8.0255032155854139E-2</v>
      </c>
      <c r="CF264" s="291">
        <f t="shared" si="235"/>
        <v>-0.12890785280128872</v>
      </c>
    </row>
    <row r="265" spans="1:84" hidden="1" x14ac:dyDescent="0.2">
      <c r="A265" s="260">
        <v>7</v>
      </c>
      <c r="B265" s="260">
        <v>2020</v>
      </c>
      <c r="C265" s="260"/>
      <c r="D265" s="260"/>
      <c r="E265" s="261"/>
      <c r="F265" s="262"/>
      <c r="G265" s="260"/>
      <c r="H265" s="291">
        <f t="shared" si="218"/>
        <v>-4.4102078076602547E-2</v>
      </c>
      <c r="I265" s="291">
        <f t="shared" si="218"/>
        <v>0.61917199742021156</v>
      </c>
      <c r="J265" s="291">
        <f t="shared" si="218"/>
        <v>2.8047685050207927E-2</v>
      </c>
      <c r="K265" s="291">
        <f t="shared" si="218"/>
        <v>-4.5441641854622634E-2</v>
      </c>
      <c r="L265" s="251"/>
      <c r="M265" s="251"/>
      <c r="N265" s="291">
        <f t="shared" si="219"/>
        <v>-0.13012145082346863</v>
      </c>
      <c r="O265" s="251"/>
      <c r="P265" s="291">
        <f t="shared" si="220"/>
        <v>0.10988194852726137</v>
      </c>
      <c r="Q265" s="291">
        <f t="shared" si="220"/>
        <v>-0.11185159879780419</v>
      </c>
      <c r="R265" s="291">
        <f t="shared" si="220"/>
        <v>0.18853219261563978</v>
      </c>
      <c r="S265" s="291">
        <f t="shared" si="220"/>
        <v>-9.7808232125186523E-2</v>
      </c>
      <c r="T265" s="291">
        <f t="shared" si="220"/>
        <v>-0.54748730468156581</v>
      </c>
      <c r="U265" s="291">
        <f t="shared" si="220"/>
        <v>-0.59012108829970589</v>
      </c>
      <c r="V265" s="251"/>
      <c r="W265" s="251"/>
      <c r="X265" s="291">
        <f t="shared" si="221"/>
        <v>-0.25398302007146839</v>
      </c>
      <c r="Y265" s="291">
        <f t="shared" si="221"/>
        <v>-0.15316822129751145</v>
      </c>
      <c r="Z265" s="291">
        <f t="shared" si="221"/>
        <v>-1.5187714077746148E-2</v>
      </c>
      <c r="AA265" s="251"/>
      <c r="AB265" s="291">
        <f t="shared" si="222"/>
        <v>-0.23766048391453037</v>
      </c>
      <c r="AC265" s="291">
        <f t="shared" si="222"/>
        <v>1.6390218011704445E-2</v>
      </c>
      <c r="AD265" s="291">
        <f t="shared" si="222"/>
        <v>-0.11354513201969003</v>
      </c>
      <c r="AE265" s="291">
        <f t="shared" si="222"/>
        <v>3.0242139773718618E-2</v>
      </c>
      <c r="AF265" s="291">
        <f t="shared" si="222"/>
        <v>-0.34539224029061172</v>
      </c>
      <c r="AG265" s="251"/>
      <c r="AH265" s="251"/>
      <c r="AI265" s="291">
        <f t="shared" si="223"/>
        <v>-0.33801726669905835</v>
      </c>
      <c r="AJ265" s="291">
        <f t="shared" si="223"/>
        <v>-0.31638304316666244</v>
      </c>
      <c r="AK265" s="251"/>
      <c r="AL265" s="291">
        <f t="shared" si="224"/>
        <v>-0.17953858606282372</v>
      </c>
      <c r="AM265" s="291">
        <f t="shared" si="224"/>
        <v>-0.66364634974203562</v>
      </c>
      <c r="AN265" s="251"/>
      <c r="AO265" s="291">
        <f t="shared" si="225"/>
        <v>0.16986920089750937</v>
      </c>
      <c r="AP265" s="291">
        <f t="shared" si="225"/>
        <v>0.19818062445872181</v>
      </c>
      <c r="AQ265" s="291">
        <f t="shared" si="225"/>
        <v>-6.820148094629308E-2</v>
      </c>
      <c r="AR265" s="251"/>
      <c r="AS265" s="291">
        <f t="shared" si="226"/>
        <v>-6.8103932151016539E-2</v>
      </c>
      <c r="AT265" s="251"/>
      <c r="AU265" s="291">
        <f t="shared" si="227"/>
        <v>-0.27179818183827964</v>
      </c>
      <c r="AV265" s="291">
        <f t="shared" si="227"/>
        <v>-0.16857704241157284</v>
      </c>
      <c r="AW265" s="291">
        <f t="shared" si="227"/>
        <v>-6.3072313185265474E-2</v>
      </c>
      <c r="AX265" s="251"/>
      <c r="AY265" s="291">
        <f t="shared" si="228"/>
        <v>-0.23684973295436651</v>
      </c>
      <c r="AZ265" s="291">
        <f t="shared" si="228"/>
        <v>-0.15870631591477194</v>
      </c>
      <c r="BA265" s="291">
        <f t="shared" si="228"/>
        <v>-2.8411802084296358E-2</v>
      </c>
      <c r="BB265" s="291">
        <f t="shared" si="228"/>
        <v>-0.1268567944138263</v>
      </c>
      <c r="BC265" s="251"/>
      <c r="BD265" s="291">
        <f t="shared" si="229"/>
        <v>-2.2424918315503722E-2</v>
      </c>
      <c r="BE265" s="291">
        <f t="shared" si="229"/>
        <v>-0.42083421619196193</v>
      </c>
      <c r="BF265" s="291">
        <f t="shared" si="229"/>
        <v>-3.8255858758730582E-2</v>
      </c>
      <c r="BG265" s="291">
        <f t="shared" si="229"/>
        <v>-0.28762271475198842</v>
      </c>
      <c r="BH265" s="251"/>
      <c r="BI265" s="291">
        <f t="shared" si="230"/>
        <v>-0.1661709324078994</v>
      </c>
      <c r="BJ265" s="291">
        <f t="shared" si="230"/>
        <v>-0.24280239582567409</v>
      </c>
      <c r="BK265" s="251"/>
      <c r="BL265" s="251"/>
      <c r="BM265" s="251"/>
      <c r="BN265" s="291">
        <f t="shared" si="231"/>
        <v>1.1004099635633324E-2</v>
      </c>
      <c r="BO265" s="291">
        <f t="shared" si="231"/>
        <v>-2.4824445113850246E-2</v>
      </c>
      <c r="BP265" s="291">
        <f t="shared" si="231"/>
        <v>-0.153911123606575</v>
      </c>
      <c r="BQ265" s="291">
        <f t="shared" si="231"/>
        <v>-0.25849890503516093</v>
      </c>
      <c r="BR265" s="270"/>
      <c r="BS265" s="291">
        <f t="shared" si="232"/>
        <v>4.8018103990591565E-3</v>
      </c>
      <c r="BT265" s="291">
        <f t="shared" si="232"/>
        <v>-5.5167936282187538E-2</v>
      </c>
      <c r="BU265" s="291">
        <f t="shared" si="232"/>
        <v>0.52863268155633625</v>
      </c>
      <c r="BV265" s="291">
        <f t="shared" si="232"/>
        <v>-4.2521136308402062E-2</v>
      </c>
      <c r="BW265" s="291">
        <f t="shared" si="232"/>
        <v>-0.46635347670964911</v>
      </c>
      <c r="BX265" s="270"/>
      <c r="BY265" s="291">
        <f t="shared" si="233"/>
        <v>-0.30331369179944884</v>
      </c>
      <c r="BZ265" s="291">
        <f t="shared" si="233"/>
        <v>2.8865725808569453E-2</v>
      </c>
      <c r="CA265" s="270"/>
      <c r="CB265" s="291">
        <f t="shared" si="234"/>
        <v>-0.11060315570304359</v>
      </c>
      <c r="CC265" s="270"/>
      <c r="CD265" s="270"/>
      <c r="CE265" s="291">
        <f t="shared" si="235"/>
        <v>-0.10734388363826314</v>
      </c>
      <c r="CF265" s="291">
        <f t="shared" si="235"/>
        <v>-0.11152644125748798</v>
      </c>
    </row>
    <row r="266" spans="1:84" hidden="1" x14ac:dyDescent="0.2">
      <c r="A266" s="260">
        <v>8</v>
      </c>
      <c r="B266" s="260">
        <v>2021</v>
      </c>
      <c r="C266" s="260"/>
      <c r="D266" s="260"/>
      <c r="E266" s="261"/>
      <c r="F266" s="262"/>
      <c r="G266" s="260"/>
      <c r="H266" s="291">
        <f t="shared" si="218"/>
        <v>-6.8662126347978747E-2</v>
      </c>
      <c r="I266" s="291">
        <f t="shared" si="218"/>
        <v>0.63664585541814989</v>
      </c>
      <c r="J266" s="291">
        <f t="shared" si="218"/>
        <v>-9.1402420276958905E-3</v>
      </c>
      <c r="K266" s="291">
        <f t="shared" si="218"/>
        <v>-7.6456720304829279E-2</v>
      </c>
      <c r="L266" s="251"/>
      <c r="M266" s="251"/>
      <c r="N266" s="291">
        <f t="shared" si="219"/>
        <v>-0.11723967091172523</v>
      </c>
      <c r="O266" s="251"/>
      <c r="P266" s="291">
        <f t="shared" si="220"/>
        <v>0.11842140821015779</v>
      </c>
      <c r="Q266" s="291">
        <f t="shared" si="220"/>
        <v>-0.16737611850458131</v>
      </c>
      <c r="R266" s="291">
        <f t="shared" si="220"/>
        <v>3.9897215801159541E-2</v>
      </c>
      <c r="S266" s="291">
        <f t="shared" si="220"/>
        <v>-0.16510421087123689</v>
      </c>
      <c r="T266" s="291">
        <f t="shared" si="220"/>
        <v>-0.6244146639224275</v>
      </c>
      <c r="U266" s="291">
        <f t="shared" si="220"/>
        <v>-0.49101877459470156</v>
      </c>
      <c r="V266" s="251"/>
      <c r="W266" s="251"/>
      <c r="X266" s="291">
        <f t="shared" si="221"/>
        <v>-0.28732014700972269</v>
      </c>
      <c r="Y266" s="291">
        <f t="shared" si="221"/>
        <v>-0.22441071207516392</v>
      </c>
      <c r="Z266" s="291">
        <f t="shared" si="221"/>
        <v>-4.8073748939978025E-2</v>
      </c>
      <c r="AA266" s="251"/>
      <c r="AB266" s="291">
        <f t="shared" si="222"/>
        <v>-0.31587010923778852</v>
      </c>
      <c r="AC266" s="291">
        <f t="shared" si="222"/>
        <v>-3.4190536052036015E-2</v>
      </c>
      <c r="AD266" s="291">
        <f t="shared" si="222"/>
        <v>-0.12830530577356622</v>
      </c>
      <c r="AE266" s="291">
        <f t="shared" si="222"/>
        <v>1.3795986202366295E-2</v>
      </c>
      <c r="AF266" s="291">
        <f t="shared" si="222"/>
        <v>-0.38458739320093172</v>
      </c>
      <c r="AG266" s="251"/>
      <c r="AH266" s="251"/>
      <c r="AI266" s="291">
        <f t="shared" si="223"/>
        <v>-0.35691211361235392</v>
      </c>
      <c r="AJ266" s="291">
        <f t="shared" si="223"/>
        <v>-0.30536068153256279</v>
      </c>
      <c r="AK266" s="251"/>
      <c r="AL266" s="291">
        <f t="shared" si="224"/>
        <v>-0.16794100465195003</v>
      </c>
      <c r="AM266" s="291">
        <f t="shared" si="224"/>
        <v>-0.65297368110128073</v>
      </c>
      <c r="AN266" s="251"/>
      <c r="AO266" s="291">
        <f t="shared" si="225"/>
        <v>0.18094299849795439</v>
      </c>
      <c r="AP266" s="291">
        <f t="shared" si="225"/>
        <v>0.19533132034498665</v>
      </c>
      <c r="AQ266" s="291">
        <f t="shared" si="225"/>
        <v>-5.2172734945073136E-2</v>
      </c>
      <c r="AR266" s="251"/>
      <c r="AS266" s="291">
        <f t="shared" si="226"/>
        <v>-0.1284934086436971</v>
      </c>
      <c r="AT266" s="251"/>
      <c r="AU266" s="291">
        <f t="shared" si="227"/>
        <v>-0.26972097510524901</v>
      </c>
      <c r="AV266" s="291">
        <f t="shared" si="227"/>
        <v>-0.19580267402366511</v>
      </c>
      <c r="AW266" s="291">
        <f t="shared" si="227"/>
        <v>-5.6820077047134231E-2</v>
      </c>
      <c r="AX266" s="251"/>
      <c r="AY266" s="291">
        <f t="shared" si="228"/>
        <v>-0.26770200137072869</v>
      </c>
      <c r="AZ266" s="291">
        <f t="shared" si="228"/>
        <v>-0.1763786327946418</v>
      </c>
      <c r="BA266" s="291">
        <f t="shared" si="228"/>
        <v>-7.7966673461766042E-2</v>
      </c>
      <c r="BB266" s="291">
        <f t="shared" si="228"/>
        <v>-0.13081873942836905</v>
      </c>
      <c r="BC266" s="251"/>
      <c r="BD266" s="291">
        <f t="shared" si="229"/>
        <v>-3.5944236761878946E-2</v>
      </c>
      <c r="BE266" s="291">
        <f t="shared" si="229"/>
        <v>-0.45727483380177764</v>
      </c>
      <c r="BF266" s="291">
        <f t="shared" si="229"/>
        <v>-6.4397388875578748E-2</v>
      </c>
      <c r="BG266" s="291">
        <f t="shared" si="229"/>
        <v>-0.29604512304250763</v>
      </c>
      <c r="BH266" s="251"/>
      <c r="BI266" s="291">
        <f t="shared" si="230"/>
        <v>-0.16773319702586817</v>
      </c>
      <c r="BJ266" s="291">
        <f t="shared" si="230"/>
        <v>-0.28770358575935362</v>
      </c>
      <c r="BK266" s="251"/>
      <c r="BL266" s="251"/>
      <c r="BM266" s="251"/>
      <c r="BN266" s="291">
        <f t="shared" si="231"/>
        <v>1.7651043597591381E-2</v>
      </c>
      <c r="BO266" s="291">
        <f t="shared" si="231"/>
        <v>-3.1265736257430211E-2</v>
      </c>
      <c r="BP266" s="291">
        <f t="shared" si="231"/>
        <v>-0.15414724742574568</v>
      </c>
      <c r="BQ266" s="291">
        <f t="shared" si="231"/>
        <v>-0.35078161018564735</v>
      </c>
      <c r="BR266" s="276"/>
      <c r="BS266" s="291">
        <f t="shared" si="232"/>
        <v>-7.8364439388274986E-3</v>
      </c>
      <c r="BT266" s="291">
        <f t="shared" si="232"/>
        <v>-9.8428840799558048E-2</v>
      </c>
      <c r="BU266" s="291">
        <f t="shared" si="232"/>
        <v>0.53184993607575715</v>
      </c>
      <c r="BV266" s="291">
        <f t="shared" si="232"/>
        <v>-2.9353017721054808E-2</v>
      </c>
      <c r="BW266" s="291">
        <f t="shared" si="232"/>
        <v>-0.5669509938017735</v>
      </c>
      <c r="BX266" s="276"/>
      <c r="BY266" s="291">
        <f t="shared" si="233"/>
        <v>-0.32591050393681736</v>
      </c>
      <c r="BZ266" s="291">
        <f t="shared" si="233"/>
        <v>-4.03227588753097E-2</v>
      </c>
      <c r="CA266" s="276"/>
      <c r="CB266" s="291">
        <f t="shared" si="234"/>
        <v>-0.10253957999648468</v>
      </c>
      <c r="CC266" s="276"/>
      <c r="CD266" s="276"/>
      <c r="CE266" s="291">
        <f t="shared" si="235"/>
        <v>-8.3584115782743607E-2</v>
      </c>
      <c r="CF266" s="291">
        <f t="shared" si="235"/>
        <v>-0.11557495626651496</v>
      </c>
    </row>
    <row r="267" spans="1:84" hidden="1" x14ac:dyDescent="0.2">
      <c r="A267" s="260">
        <v>9</v>
      </c>
      <c r="B267" s="260">
        <v>2022</v>
      </c>
      <c r="C267" s="260"/>
      <c r="D267" s="260"/>
      <c r="E267" s="261"/>
      <c r="F267" s="262"/>
      <c r="G267" s="260"/>
      <c r="H267" s="291">
        <f t="shared" si="218"/>
        <v>-9.0756938878942414E-2</v>
      </c>
      <c r="I267" s="291">
        <f t="shared" si="218"/>
        <v>0.61058609815218623</v>
      </c>
      <c r="J267" s="291">
        <f t="shared" si="218"/>
        <v>-1.9368626237443336E-2</v>
      </c>
      <c r="K267" s="291">
        <f t="shared" si="218"/>
        <v>-8.0257273861388659E-2</v>
      </c>
      <c r="L267" s="251"/>
      <c r="M267" s="251"/>
      <c r="N267" s="291">
        <f t="shared" si="219"/>
        <v>-0.13514695948311675</v>
      </c>
      <c r="O267" s="251"/>
      <c r="P267" s="291">
        <f t="shared" si="220"/>
        <v>9.7021783071910922E-2</v>
      </c>
      <c r="Q267" s="291">
        <f t="shared" si="220"/>
        <v>-0.16562928231816076</v>
      </c>
      <c r="R267" s="291">
        <f t="shared" si="220"/>
        <v>5.5239601996190234E-2</v>
      </c>
      <c r="S267" s="291">
        <f t="shared" si="220"/>
        <v>-0.1595648504793766</v>
      </c>
      <c r="T267" s="291">
        <f t="shared" si="220"/>
        <v>-0.72756072024404317</v>
      </c>
      <c r="U267" s="291">
        <f t="shared" si="220"/>
        <v>-0.32394197633345218</v>
      </c>
      <c r="V267" s="251"/>
      <c r="W267" s="251"/>
      <c r="X267" s="291">
        <f t="shared" si="221"/>
        <v>-0.26923419033017326</v>
      </c>
      <c r="Y267" s="291">
        <f t="shared" si="221"/>
        <v>-0.26756326013888898</v>
      </c>
      <c r="Z267" s="291">
        <f t="shared" si="221"/>
        <v>-6.5146641194770746E-2</v>
      </c>
      <c r="AA267" s="251"/>
      <c r="AB267" s="291">
        <f t="shared" si="222"/>
        <v>-0.31560867903336498</v>
      </c>
      <c r="AC267" s="291">
        <f t="shared" si="222"/>
        <v>-2.3507570966023791E-2</v>
      </c>
      <c r="AD267" s="291">
        <f t="shared" si="222"/>
        <v>-0.11030749668883201</v>
      </c>
      <c r="AE267" s="291">
        <f t="shared" si="222"/>
        <v>-3.7585128549713395E-2</v>
      </c>
      <c r="AF267" s="291">
        <f t="shared" si="222"/>
        <v>-0.38535403929622314</v>
      </c>
      <c r="AG267" s="251"/>
      <c r="AH267" s="251"/>
      <c r="AI267" s="291">
        <f t="shared" si="223"/>
        <v>-0.37199743945966657</v>
      </c>
      <c r="AJ267" s="291">
        <f t="shared" si="223"/>
        <v>-0.33802616990873552</v>
      </c>
      <c r="AK267" s="251"/>
      <c r="AL267" s="291">
        <f t="shared" si="224"/>
        <v>-0.14818939914385798</v>
      </c>
      <c r="AM267" s="291">
        <f t="shared" si="224"/>
        <v>-0.71018918084406468</v>
      </c>
      <c r="AN267" s="251"/>
      <c r="AO267" s="291">
        <f t="shared" si="225"/>
        <v>0.20290114104211893</v>
      </c>
      <c r="AP267" s="291">
        <f t="shared" si="225"/>
        <v>0.23096127330827895</v>
      </c>
      <c r="AQ267" s="291">
        <f t="shared" si="225"/>
        <v>-6.2351019974864468E-2</v>
      </c>
      <c r="AR267" s="251"/>
      <c r="AS267" s="291">
        <f t="shared" si="226"/>
        <v>-0.10910210689776884</v>
      </c>
      <c r="AT267" s="251"/>
      <c r="AU267" s="291">
        <f t="shared" si="227"/>
        <v>-0.3104789892253294</v>
      </c>
      <c r="AV267" s="291">
        <f t="shared" si="227"/>
        <v>-0.16794969513191729</v>
      </c>
      <c r="AW267" s="291">
        <f t="shared" si="227"/>
        <v>-6.4803722680290748E-2</v>
      </c>
      <c r="AX267" s="251"/>
      <c r="AY267" s="291">
        <f t="shared" si="228"/>
        <v>-0.28102190333874749</v>
      </c>
      <c r="AZ267" s="291">
        <f t="shared" si="228"/>
        <v>-0.17545072600516379</v>
      </c>
      <c r="BA267" s="291">
        <f t="shared" si="228"/>
        <v>-0.1023727751891189</v>
      </c>
      <c r="BB267" s="291">
        <f t="shared" si="228"/>
        <v>-0.16178705708540764</v>
      </c>
      <c r="BC267" s="251"/>
      <c r="BD267" s="291">
        <f t="shared" si="229"/>
        <v>-3.4908230640770227E-2</v>
      </c>
      <c r="BE267" s="291">
        <f t="shared" si="229"/>
        <v>-0.45054771007008193</v>
      </c>
      <c r="BF267" s="291">
        <f t="shared" si="229"/>
        <v>-6.5655469325948776E-2</v>
      </c>
      <c r="BG267" s="291">
        <f t="shared" si="229"/>
        <v>-0.28359811861420248</v>
      </c>
      <c r="BH267" s="251"/>
      <c r="BI267" s="291">
        <f t="shared" si="230"/>
        <v>-0.18877124261632003</v>
      </c>
      <c r="BJ267" s="291">
        <f t="shared" si="230"/>
        <v>-0.25639425957997525</v>
      </c>
      <c r="BK267" s="251"/>
      <c r="BL267" s="251"/>
      <c r="BM267" s="251"/>
      <c r="BN267" s="291">
        <f t="shared" si="231"/>
        <v>-2.9777551596526106E-2</v>
      </c>
      <c r="BO267" s="291">
        <f t="shared" si="231"/>
        <v>-8.3631143314061809E-2</v>
      </c>
      <c r="BP267" s="291">
        <f t="shared" si="231"/>
        <v>-0.11306951714622093</v>
      </c>
      <c r="BQ267" s="291">
        <f t="shared" si="231"/>
        <v>-0.41859810579451223</v>
      </c>
      <c r="BR267" s="270"/>
      <c r="BS267" s="291">
        <f t="shared" si="232"/>
        <v>5.0221929625873039E-2</v>
      </c>
      <c r="BT267" s="291">
        <f t="shared" si="232"/>
        <v>-0.15091012516373697</v>
      </c>
      <c r="BU267" s="291">
        <f t="shared" si="232"/>
        <v>0.52752778872269857</v>
      </c>
      <c r="BV267" s="291">
        <f t="shared" si="232"/>
        <v>-3.6385635410743591E-2</v>
      </c>
      <c r="BW267" s="291">
        <f t="shared" si="232"/>
        <v>-0.45806780347551374</v>
      </c>
      <c r="BX267" s="270"/>
      <c r="BY267" s="291">
        <f t="shared" si="233"/>
        <v>-0.35700759942092775</v>
      </c>
      <c r="BZ267" s="291">
        <f t="shared" si="233"/>
        <v>-9.7955171553366707E-2</v>
      </c>
      <c r="CA267" s="270"/>
      <c r="CB267" s="291">
        <f t="shared" si="234"/>
        <v>-6.2395485927992725E-2</v>
      </c>
      <c r="CC267" s="270"/>
      <c r="CD267" s="270"/>
      <c r="CE267" s="291">
        <f t="shared" si="235"/>
        <v>-1.2948692410426748E-2</v>
      </c>
      <c r="CF267" s="291">
        <f t="shared" si="235"/>
        <v>-0.13935008995646347</v>
      </c>
    </row>
    <row r="268" spans="1:84" hidden="1" x14ac:dyDescent="0.2">
      <c r="A268" s="260">
        <v>10</v>
      </c>
      <c r="B268" s="260">
        <v>2023</v>
      </c>
      <c r="C268" s="260"/>
      <c r="D268" s="260"/>
      <c r="E268" s="261"/>
      <c r="F268" s="262"/>
      <c r="G268" s="260"/>
      <c r="H268" s="291">
        <f t="shared" si="218"/>
        <v>-9.7259674768539639E-2</v>
      </c>
      <c r="I268" s="291">
        <f t="shared" si="218"/>
        <v>0.61732912161756515</v>
      </c>
      <c r="J268" s="291">
        <f t="shared" si="218"/>
        <v>-5.9752957179307967E-2</v>
      </c>
      <c r="K268" s="291">
        <f t="shared" si="218"/>
        <v>-0.10574450624812007</v>
      </c>
      <c r="L268" s="251"/>
      <c r="M268" s="251"/>
      <c r="N268" s="291">
        <f t="shared" si="219"/>
        <v>-0.1058877852002154</v>
      </c>
      <c r="O268" s="251"/>
      <c r="P268" s="291">
        <f t="shared" si="220"/>
        <v>0.13182623051445916</v>
      </c>
      <c r="Q268" s="291">
        <f t="shared" si="220"/>
        <v>-0.18945905790138012</v>
      </c>
      <c r="R268" s="291">
        <f t="shared" si="220"/>
        <v>9.0164048232845392E-2</v>
      </c>
      <c r="S268" s="291">
        <f t="shared" si="220"/>
        <v>-0.19870148017751299</v>
      </c>
      <c r="T268" s="291">
        <f t="shared" si="220"/>
        <v>-0.6795651606131623</v>
      </c>
      <c r="U268" s="291">
        <f t="shared" si="220"/>
        <v>-0.37558006894618629</v>
      </c>
      <c r="V268" s="251"/>
      <c r="W268" s="251"/>
      <c r="X268" s="291">
        <f t="shared" si="221"/>
        <v>-0.2778575466181134</v>
      </c>
      <c r="Y268" s="291">
        <f t="shared" si="221"/>
        <v>-0.27848275812613738</v>
      </c>
      <c r="Z268" s="291">
        <f t="shared" si="221"/>
        <v>-6.5250057662014263E-2</v>
      </c>
      <c r="AA268" s="251"/>
      <c r="AB268" s="291">
        <f t="shared" si="222"/>
        <v>-0.31721245084139099</v>
      </c>
      <c r="AC268" s="291">
        <f t="shared" si="222"/>
        <v>-2.1049985725036618E-2</v>
      </c>
      <c r="AD268" s="291">
        <f t="shared" si="222"/>
        <v>-0.11213893359892566</v>
      </c>
      <c r="AE268" s="291">
        <f t="shared" si="222"/>
        <v>-6.8924046975753994E-2</v>
      </c>
      <c r="AF268" s="291">
        <f t="shared" si="222"/>
        <v>-0.39734848634741637</v>
      </c>
      <c r="AG268" s="251"/>
      <c r="AH268" s="251"/>
      <c r="AI268" s="291">
        <f t="shared" si="223"/>
        <v>-0.36078693904083686</v>
      </c>
      <c r="AJ268" s="291">
        <f t="shared" si="223"/>
        <v>-0.33509184608817466</v>
      </c>
      <c r="AK268" s="251"/>
      <c r="AL268" s="291">
        <f t="shared" si="224"/>
        <v>-0.20451256652329949</v>
      </c>
      <c r="AM268" s="291">
        <f t="shared" si="224"/>
        <v>-0.6358943195112543</v>
      </c>
      <c r="AN268" s="251"/>
      <c r="AO268" s="291">
        <f t="shared" si="225"/>
        <v>0.21539148562795593</v>
      </c>
      <c r="AP268" s="291">
        <f t="shared" si="225"/>
        <v>0.24442453126896047</v>
      </c>
      <c r="AQ268" s="291">
        <f t="shared" si="225"/>
        <v>-8.3421959983993616E-3</v>
      </c>
      <c r="AR268" s="251"/>
      <c r="AS268" s="291">
        <f t="shared" si="226"/>
        <v>-0.15009498915148381</v>
      </c>
      <c r="AT268" s="251"/>
      <c r="AU268" s="291">
        <f t="shared" si="227"/>
        <v>-0.24905661077374172</v>
      </c>
      <c r="AV268" s="291">
        <f t="shared" si="227"/>
        <v>-0.16119164318532847</v>
      </c>
      <c r="AW268" s="291">
        <f t="shared" si="227"/>
        <v>-8.1556862497951826E-2</v>
      </c>
      <c r="AX268" s="251"/>
      <c r="AY268" s="291">
        <f t="shared" si="228"/>
        <v>-0.30130900986199172</v>
      </c>
      <c r="AZ268" s="291">
        <f t="shared" si="228"/>
        <v>-0.18092615389424785</v>
      </c>
      <c r="BA268" s="291">
        <f t="shared" si="228"/>
        <v>-0.1228854540325546</v>
      </c>
      <c r="BB268" s="291">
        <f t="shared" si="228"/>
        <v>-0.15501174228198747</v>
      </c>
      <c r="BC268" s="251"/>
      <c r="BD268" s="291">
        <f t="shared" si="229"/>
        <v>-4.9435180814085766E-2</v>
      </c>
      <c r="BE268" s="291">
        <f t="shared" si="229"/>
        <v>-0.46364854327006783</v>
      </c>
      <c r="BF268" s="291">
        <f t="shared" si="229"/>
        <v>-7.4984899399285307E-2</v>
      </c>
      <c r="BG268" s="291">
        <f t="shared" si="229"/>
        <v>-0.30590539114702431</v>
      </c>
      <c r="BH268" s="251"/>
      <c r="BI268" s="291">
        <f t="shared" si="230"/>
        <v>-0.18859327775989138</v>
      </c>
      <c r="BJ268" s="291">
        <f t="shared" si="230"/>
        <v>-0.26312565332149301</v>
      </c>
      <c r="BK268" s="251"/>
      <c r="BL268" s="251"/>
      <c r="BM268" s="251"/>
      <c r="BN268" s="291">
        <f t="shared" si="231"/>
        <v>0.15009281434761984</v>
      </c>
      <c r="BO268" s="291">
        <f t="shared" si="231"/>
        <v>-5.7358960114591698E-2</v>
      </c>
      <c r="BP268" s="291">
        <f t="shared" si="231"/>
        <v>-0.15775533358411956</v>
      </c>
      <c r="BQ268" s="291">
        <f t="shared" si="231"/>
        <v>-0.44091888975088706</v>
      </c>
      <c r="BR268" s="270"/>
      <c r="BS268" s="291">
        <f t="shared" si="232"/>
        <v>2.0918896984288997E-2</v>
      </c>
      <c r="BT268" s="291">
        <f t="shared" si="232"/>
        <v>-0.17849894643666661</v>
      </c>
      <c r="BU268" s="291">
        <f t="shared" si="232"/>
        <v>0.52900383972296783</v>
      </c>
      <c r="BV268" s="291">
        <f t="shared" si="232"/>
        <v>-4.0798941047268639E-2</v>
      </c>
      <c r="BW268" s="291">
        <f t="shared" si="232"/>
        <v>-0.44446221203381525</v>
      </c>
      <c r="BX268" s="270"/>
      <c r="BY268" s="291">
        <f t="shared" si="233"/>
        <v>-0.3888589097011263</v>
      </c>
      <c r="BZ268" s="291">
        <f t="shared" si="233"/>
        <v>-5.2703010505501538E-2</v>
      </c>
      <c r="CA268" s="270"/>
      <c r="CB268" s="291">
        <f t="shared" si="234"/>
        <v>-0.14600435435597289</v>
      </c>
      <c r="CC268" s="270"/>
      <c r="CD268" s="270"/>
      <c r="CE268" s="291">
        <f t="shared" si="235"/>
        <v>-3.0935475275262015E-2</v>
      </c>
      <c r="CF268" s="291">
        <f t="shared" si="235"/>
        <v>-0.15291785205810809</v>
      </c>
    </row>
    <row r="269" spans="1:84" s="2" customFormat="1" hidden="1" x14ac:dyDescent="0.2">
      <c r="A269" s="261"/>
      <c r="B269" s="261" t="s">
        <v>473</v>
      </c>
      <c r="C269" s="261"/>
      <c r="D269" s="261"/>
      <c r="E269" s="261"/>
      <c r="F269" s="291"/>
      <c r="G269" s="260"/>
      <c r="H269" s="291">
        <f>AVERAGE(H266:H268)</f>
        <v>-8.5559579998486943E-2</v>
      </c>
      <c r="I269" s="291">
        <f t="shared" ref="I269:BT269" si="236">AVERAGE(I266:I268)</f>
        <v>0.62152035839596709</v>
      </c>
      <c r="J269" s="291">
        <f t="shared" si="236"/>
        <v>-2.9420608481482396E-2</v>
      </c>
      <c r="K269" s="291">
        <f t="shared" si="236"/>
        <v>-8.7486166804779344E-2</v>
      </c>
      <c r="L269" s="251"/>
      <c r="M269" s="251"/>
      <c r="N269" s="291">
        <f t="shared" si="236"/>
        <v>-0.11942480519835247</v>
      </c>
      <c r="O269" s="251"/>
      <c r="P269" s="291">
        <f t="shared" si="236"/>
        <v>0.11575647393217596</v>
      </c>
      <c r="Q269" s="291">
        <f t="shared" si="236"/>
        <v>-0.17415481957470744</v>
      </c>
      <c r="R269" s="291">
        <f t="shared" si="236"/>
        <v>6.1766955343398398E-2</v>
      </c>
      <c r="S269" s="291">
        <f t="shared" si="236"/>
        <v>-0.17445684717604215</v>
      </c>
      <c r="T269" s="291">
        <f t="shared" si="236"/>
        <v>-0.67718018159321092</v>
      </c>
      <c r="U269" s="291">
        <f t="shared" si="236"/>
        <v>-0.39684693995811338</v>
      </c>
      <c r="V269" s="251"/>
      <c r="W269" s="251"/>
      <c r="X269" s="291">
        <f t="shared" si="236"/>
        <v>-0.27813729465266984</v>
      </c>
      <c r="Y269" s="291">
        <f t="shared" si="236"/>
        <v>-0.2568189101133968</v>
      </c>
      <c r="Z269" s="291">
        <f t="shared" si="236"/>
        <v>-5.9490149265587676E-2</v>
      </c>
      <c r="AA269" s="251"/>
      <c r="AB269" s="291">
        <f t="shared" si="236"/>
        <v>-0.31623041303751481</v>
      </c>
      <c r="AC269" s="291">
        <f t="shared" si="236"/>
        <v>-2.6249364247698807E-2</v>
      </c>
      <c r="AD269" s="291">
        <f t="shared" si="236"/>
        <v>-0.11691724535377464</v>
      </c>
      <c r="AE269" s="291">
        <f t="shared" si="236"/>
        <v>-3.09043964410337E-2</v>
      </c>
      <c r="AF269" s="291">
        <f t="shared" si="236"/>
        <v>-0.38909663961485713</v>
      </c>
      <c r="AG269" s="251"/>
      <c r="AH269" s="251"/>
      <c r="AI269" s="291">
        <f t="shared" si="236"/>
        <v>-0.3632321640376191</v>
      </c>
      <c r="AJ269" s="291">
        <f t="shared" si="236"/>
        <v>-0.32615956584315769</v>
      </c>
      <c r="AK269" s="251"/>
      <c r="AL269" s="291">
        <f t="shared" si="236"/>
        <v>-0.17354765677303585</v>
      </c>
      <c r="AM269" s="291">
        <f t="shared" si="236"/>
        <v>-0.66635239381886657</v>
      </c>
      <c r="AN269" s="251"/>
      <c r="AO269" s="291">
        <f t="shared" si="236"/>
        <v>0.19974520838934309</v>
      </c>
      <c r="AP269" s="291">
        <f t="shared" si="236"/>
        <v>0.22357237497407537</v>
      </c>
      <c r="AQ269" s="291">
        <f t="shared" si="236"/>
        <v>-4.0955316972778988E-2</v>
      </c>
      <c r="AR269" s="251"/>
      <c r="AS269" s="291">
        <f t="shared" si="236"/>
        <v>-0.12923016823098324</v>
      </c>
      <c r="AT269" s="251"/>
      <c r="AU269" s="291">
        <f t="shared" si="236"/>
        <v>-0.2764188583681067</v>
      </c>
      <c r="AV269" s="291">
        <f t="shared" si="236"/>
        <v>-0.17498133744697028</v>
      </c>
      <c r="AW269" s="291">
        <f t="shared" si="236"/>
        <v>-6.7726887408458933E-2</v>
      </c>
      <c r="AX269" s="251"/>
      <c r="AY269" s="291">
        <f t="shared" si="236"/>
        <v>-0.28334430485715595</v>
      </c>
      <c r="AZ269" s="291">
        <f t="shared" si="236"/>
        <v>-0.17758517089801781</v>
      </c>
      <c r="BA269" s="291">
        <f t="shared" si="236"/>
        <v>-0.10107496756114652</v>
      </c>
      <c r="BB269" s="291">
        <f t="shared" si="236"/>
        <v>-0.14920584626525471</v>
      </c>
      <c r="BC269" s="251"/>
      <c r="BD269" s="291">
        <f t="shared" si="236"/>
        <v>-4.0095882738911647E-2</v>
      </c>
      <c r="BE269" s="291">
        <f t="shared" si="236"/>
        <v>-0.45715702904730909</v>
      </c>
      <c r="BF269" s="291">
        <f t="shared" si="236"/>
        <v>-6.8345919200270944E-2</v>
      </c>
      <c r="BG269" s="291">
        <f t="shared" si="236"/>
        <v>-0.29518287760124479</v>
      </c>
      <c r="BH269" s="251"/>
      <c r="BI269" s="291">
        <f t="shared" si="236"/>
        <v>-0.18169923913402652</v>
      </c>
      <c r="BJ269" s="291">
        <f t="shared" si="236"/>
        <v>-0.26907449955360724</v>
      </c>
      <c r="BK269" s="251"/>
      <c r="BL269" s="251"/>
      <c r="BM269" s="251"/>
      <c r="BN269" s="291">
        <f t="shared" si="236"/>
        <v>4.598876878289504E-2</v>
      </c>
      <c r="BO269" s="291">
        <f t="shared" si="236"/>
        <v>-5.7418613228694571E-2</v>
      </c>
      <c r="BP269" s="291">
        <f t="shared" si="236"/>
        <v>-0.14165736605202872</v>
      </c>
      <c r="BQ269" s="291">
        <f t="shared" si="236"/>
        <v>-0.4034328685770156</v>
      </c>
      <c r="BR269" s="251"/>
      <c r="BS269" s="291">
        <f t="shared" si="236"/>
        <v>2.1101460890444845E-2</v>
      </c>
      <c r="BT269" s="291">
        <f t="shared" si="236"/>
        <v>-0.14261263746665387</v>
      </c>
      <c r="BU269" s="291">
        <f t="shared" ref="BU269:CF269" si="237">AVERAGE(BU266:BU268)</f>
        <v>0.52946052150714118</v>
      </c>
      <c r="BV269" s="291">
        <f t="shared" si="237"/>
        <v>-3.5512531393022344E-2</v>
      </c>
      <c r="BW269" s="291">
        <f t="shared" si="237"/>
        <v>-0.48982700310370086</v>
      </c>
      <c r="BX269" s="251"/>
      <c r="BY269" s="291">
        <f t="shared" si="237"/>
        <v>-0.35725900435295715</v>
      </c>
      <c r="BZ269" s="291">
        <f t="shared" si="237"/>
        <v>-6.3660313644725977E-2</v>
      </c>
      <c r="CA269" s="251"/>
      <c r="CB269" s="291">
        <f t="shared" si="237"/>
        <v>-0.10364647342681677</v>
      </c>
      <c r="CC269" s="251"/>
      <c r="CD269" s="251"/>
      <c r="CE269" s="291">
        <f t="shared" si="237"/>
        <v>-4.2489427822810788E-2</v>
      </c>
      <c r="CF269" s="291">
        <f t="shared" si="237"/>
        <v>-0.13594763276036217</v>
      </c>
    </row>
    <row r="270" spans="1:84" s="2" customFormat="1" hidden="1" x14ac:dyDescent="0.2">
      <c r="F270" s="244"/>
      <c r="G270"/>
      <c r="H270" s="244"/>
      <c r="I270" s="244"/>
      <c r="J270" s="244"/>
      <c r="K270" s="244"/>
      <c r="L270" s="244"/>
      <c r="M270" s="244"/>
      <c r="N270" s="244"/>
      <c r="O270" s="244"/>
      <c r="P270" s="244"/>
      <c r="Q270" s="244"/>
      <c r="R270" s="244"/>
      <c r="S270" s="244"/>
      <c r="T270" s="244"/>
      <c r="U270" s="244"/>
      <c r="V270" s="244"/>
      <c r="W270" s="244"/>
      <c r="X270" s="244"/>
      <c r="Y270" s="244"/>
      <c r="Z270" s="244"/>
      <c r="AA270" s="244"/>
      <c r="AB270" s="244"/>
      <c r="AC270" s="244"/>
      <c r="AD270" s="244"/>
      <c r="AE270" s="244"/>
      <c r="AF270" s="244"/>
      <c r="AG270" s="244"/>
      <c r="AH270" s="244"/>
      <c r="AI270" s="244"/>
      <c r="AJ270" s="244"/>
      <c r="AK270" s="244"/>
      <c r="AL270" s="244"/>
      <c r="AM270" s="244"/>
      <c r="AN270" s="244"/>
      <c r="AO270" s="244"/>
      <c r="AP270" s="244"/>
      <c r="AQ270" s="244"/>
      <c r="AR270" s="244"/>
      <c r="AS270" s="244"/>
      <c r="AT270" s="244"/>
      <c r="AU270" s="244"/>
      <c r="AV270" s="244"/>
      <c r="AW270" s="244"/>
      <c r="AX270" s="244"/>
      <c r="AY270" s="244"/>
      <c r="AZ270" s="244"/>
      <c r="BA270" s="244"/>
      <c r="BB270" s="244"/>
      <c r="BC270" s="244"/>
      <c r="BD270" s="244"/>
      <c r="BE270" s="244"/>
      <c r="BF270" s="244"/>
      <c r="BG270" s="244"/>
      <c r="BH270" s="244"/>
      <c r="BI270" s="244"/>
      <c r="BJ270" s="244"/>
      <c r="BK270" s="244"/>
      <c r="BL270" s="244"/>
      <c r="BM270" s="244"/>
      <c r="BN270" s="244"/>
      <c r="BO270" s="244"/>
      <c r="BP270" s="244"/>
      <c r="BQ270" s="244"/>
      <c r="BR270" s="244"/>
      <c r="BS270" s="244"/>
      <c r="BT270" s="244"/>
      <c r="BU270" s="244"/>
      <c r="BV270" s="244"/>
      <c r="BW270" s="244"/>
      <c r="BX270" s="244"/>
      <c r="BY270" s="244"/>
      <c r="BZ270" s="244"/>
      <c r="CA270" s="244"/>
      <c r="CB270" s="244"/>
      <c r="CC270" s="244"/>
      <c r="CD270" s="244"/>
      <c r="CE270" s="244"/>
      <c r="CF270" s="244"/>
    </row>
    <row r="271" spans="1:84" s="2" customFormat="1" hidden="1" x14ac:dyDescent="0.2">
      <c r="F271" s="244"/>
      <c r="G271"/>
      <c r="H271" s="244"/>
      <c r="I271" s="244"/>
      <c r="J271" s="244"/>
      <c r="K271" s="244"/>
      <c r="L271" s="244"/>
      <c r="M271" s="244"/>
      <c r="N271" s="244"/>
      <c r="O271" s="244"/>
      <c r="P271" s="244"/>
      <c r="Q271" s="244"/>
      <c r="R271" s="244"/>
      <c r="S271" s="244"/>
      <c r="T271" s="244"/>
      <c r="U271" s="244"/>
      <c r="V271" s="244"/>
      <c r="W271" s="244"/>
      <c r="X271" s="244"/>
      <c r="Y271" s="244"/>
      <c r="Z271" s="244"/>
      <c r="AA271" s="244"/>
      <c r="AB271" s="244"/>
      <c r="AC271" s="244"/>
      <c r="AD271" s="244"/>
      <c r="AE271" s="244"/>
      <c r="AF271" s="244"/>
      <c r="AG271" s="244"/>
      <c r="AH271" s="244"/>
      <c r="AI271" s="244"/>
      <c r="AJ271" s="244"/>
      <c r="AK271" s="244"/>
      <c r="AL271" s="244"/>
      <c r="AM271" s="244"/>
      <c r="AN271" s="244"/>
      <c r="AO271" s="244"/>
      <c r="AP271" s="244"/>
      <c r="AQ271" s="244"/>
      <c r="AR271" s="244"/>
      <c r="AS271" s="244"/>
      <c r="AT271" s="244"/>
      <c r="AU271" s="244"/>
      <c r="AV271" s="244"/>
      <c r="AW271" s="244"/>
      <c r="AX271" s="244"/>
      <c r="AY271" s="244"/>
      <c r="AZ271" s="244"/>
      <c r="BA271" s="244"/>
      <c r="BB271" s="244"/>
      <c r="BC271" s="244"/>
      <c r="BD271" s="244"/>
      <c r="BE271" s="244"/>
      <c r="BF271" s="244"/>
      <c r="BG271" s="244"/>
      <c r="BH271" s="244"/>
      <c r="BI271" s="244"/>
      <c r="BJ271" s="244"/>
      <c r="BK271" s="244"/>
      <c r="BL271" s="244"/>
      <c r="BM271" s="244"/>
      <c r="BN271" s="244"/>
      <c r="BO271" s="244"/>
      <c r="BP271" s="244"/>
      <c r="BQ271" s="244"/>
      <c r="BR271" s="244"/>
      <c r="BS271" s="244"/>
      <c r="BT271" s="244"/>
      <c r="BU271" s="244"/>
      <c r="BV271" s="244"/>
      <c r="BW271" s="244"/>
      <c r="BX271" s="244"/>
      <c r="BY271" s="244"/>
      <c r="BZ271" s="244"/>
      <c r="CA271" s="244"/>
      <c r="CB271" s="244"/>
      <c r="CC271" s="244"/>
      <c r="CD271" s="244"/>
      <c r="CE271" s="244"/>
      <c r="CF271" s="244"/>
    </row>
    <row r="272" spans="1:84" ht="19.5" hidden="1" x14ac:dyDescent="0.35">
      <c r="A272" s="292" t="s">
        <v>474</v>
      </c>
      <c r="F272" s="99"/>
      <c r="I272" s="19"/>
      <c r="J272" s="19"/>
      <c r="K272" s="19"/>
      <c r="L272" s="19"/>
      <c r="M272" s="19"/>
      <c r="N272" s="19"/>
      <c r="O272" s="19"/>
      <c r="P272" s="19"/>
      <c r="Q272" s="19"/>
      <c r="R272" s="19"/>
      <c r="S272" s="19"/>
      <c r="T272" s="19"/>
      <c r="U272" s="19"/>
      <c r="V272" s="19"/>
      <c r="W272" s="19"/>
      <c r="X272" s="19"/>
      <c r="Y272" s="19"/>
      <c r="Z272" s="19"/>
      <c r="AA272" s="19"/>
      <c r="AB272" s="19"/>
      <c r="AC272" s="19"/>
      <c r="AD272" s="19"/>
      <c r="AE272" s="19"/>
      <c r="AF272" s="19"/>
      <c r="AG272" s="19"/>
      <c r="AH272" s="19"/>
      <c r="AI272" s="19"/>
      <c r="AJ272" s="19"/>
      <c r="AK272" s="19"/>
      <c r="AL272" s="19"/>
      <c r="AM272" s="19"/>
      <c r="AN272" s="19"/>
      <c r="AO272" s="19"/>
      <c r="AP272" s="19"/>
      <c r="AQ272" s="19"/>
      <c r="AR272" s="19"/>
      <c r="AS272" s="19"/>
      <c r="AT272" s="19"/>
      <c r="AU272" s="19"/>
      <c r="AV272" s="19"/>
      <c r="AW272" s="19"/>
      <c r="AX272" s="19"/>
      <c r="AY272" s="19"/>
      <c r="AZ272" s="19"/>
      <c r="BA272" s="19"/>
      <c r="BB272" s="19"/>
      <c r="BC272" s="19"/>
      <c r="BD272" s="19"/>
      <c r="BE272" s="19"/>
      <c r="BF272" s="19"/>
      <c r="BG272" s="19"/>
      <c r="BH272" s="19"/>
      <c r="BI272" s="19"/>
      <c r="BJ272" s="19"/>
      <c r="BK272" s="19"/>
      <c r="BL272" s="19"/>
      <c r="BM272" s="19"/>
      <c r="BN272" s="19"/>
      <c r="BO272" s="19"/>
      <c r="BP272" s="19"/>
      <c r="BQ272" s="19"/>
      <c r="BR272" s="19"/>
      <c r="BS272" s="19"/>
      <c r="BT272" s="19"/>
      <c r="BU272" s="19"/>
      <c r="BV272" s="19"/>
      <c r="BW272" s="19"/>
      <c r="BX272" s="19"/>
      <c r="BY272" s="19"/>
      <c r="BZ272" s="19"/>
      <c r="CA272" s="19"/>
      <c r="CB272" s="19"/>
      <c r="CC272" s="19"/>
      <c r="CD272" s="19"/>
    </row>
    <row r="273" spans="1:84" hidden="1" x14ac:dyDescent="0.2">
      <c r="F273" s="99"/>
      <c r="I273" s="19"/>
      <c r="J273" s="19"/>
      <c r="K273" s="19"/>
      <c r="L273" s="19"/>
      <c r="M273" s="19"/>
      <c r="N273" s="19"/>
      <c r="O273" s="19"/>
      <c r="P273" s="19"/>
      <c r="Q273" s="19"/>
      <c r="R273" s="19"/>
      <c r="S273" s="19"/>
      <c r="T273" s="19"/>
      <c r="U273" s="19"/>
      <c r="V273" s="19"/>
      <c r="W273" s="19"/>
      <c r="X273" s="19"/>
      <c r="Y273" s="19"/>
      <c r="Z273" s="19"/>
      <c r="AA273" s="19"/>
      <c r="AB273" s="19"/>
      <c r="AC273" s="19"/>
      <c r="AD273" s="19"/>
      <c r="AE273" s="19"/>
      <c r="AF273" s="19"/>
      <c r="AG273" s="19"/>
      <c r="AH273" s="19"/>
      <c r="AI273" s="19"/>
      <c r="AJ273" s="19"/>
      <c r="AK273" s="19"/>
      <c r="AL273" s="19"/>
      <c r="AM273" s="19"/>
      <c r="AN273" s="19"/>
      <c r="AO273" s="19"/>
      <c r="AP273" s="19"/>
      <c r="AQ273" s="19"/>
      <c r="AR273" s="19"/>
      <c r="AS273" s="19"/>
      <c r="AT273" s="19"/>
      <c r="AU273" s="19"/>
      <c r="AV273" s="19"/>
      <c r="AW273" s="19"/>
      <c r="AX273" s="19"/>
      <c r="AY273" s="19"/>
      <c r="AZ273" s="19"/>
      <c r="BA273" s="19"/>
      <c r="BB273" s="19"/>
      <c r="BC273" s="19"/>
      <c r="BD273" s="19"/>
      <c r="BE273" s="19"/>
      <c r="BF273" s="19"/>
      <c r="BG273" s="19"/>
      <c r="BH273" s="19"/>
      <c r="BI273" s="19"/>
      <c r="BJ273" s="19"/>
      <c r="BK273" s="19"/>
      <c r="BL273" s="19"/>
      <c r="BM273" s="19"/>
      <c r="BN273" s="19"/>
      <c r="BO273" s="19"/>
      <c r="BP273" s="19"/>
      <c r="BQ273" s="19"/>
      <c r="BR273" s="19"/>
      <c r="BS273" s="19"/>
      <c r="BT273" s="19"/>
      <c r="BU273" s="19"/>
      <c r="BV273" s="19"/>
      <c r="BW273" s="19"/>
      <c r="BX273" s="19"/>
      <c r="BY273" s="19"/>
      <c r="BZ273" s="19"/>
      <c r="CA273" s="19"/>
      <c r="CB273" s="19"/>
      <c r="CC273" s="19"/>
      <c r="CD273" s="19"/>
    </row>
    <row r="274" spans="1:84" ht="51" hidden="1" x14ac:dyDescent="0.2">
      <c r="A274">
        <v>1</v>
      </c>
      <c r="B274" t="s">
        <v>475</v>
      </c>
      <c r="F274" s="99"/>
      <c r="H274" s="105" t="str">
        <f t="shared" ref="H274:AJ274" si="238">H7</f>
        <v>Alectra Utilities Corporation</v>
      </c>
      <c r="I274" s="105" t="str">
        <f t="shared" si="238"/>
        <v>Algoma Power Inc.</v>
      </c>
      <c r="J274" s="105" t="str">
        <f t="shared" si="238"/>
        <v>Atikokan Hydro Inc.</v>
      </c>
      <c r="K274" s="105" t="str">
        <f t="shared" si="238"/>
        <v>Bluewater Power Distribution Corporation</v>
      </c>
      <c r="L274" s="105" t="str">
        <f t="shared" si="238"/>
        <v>Brant County Power Inc.</v>
      </c>
      <c r="M274" s="105" t="str">
        <f t="shared" si="238"/>
        <v>Brantford Power Inc.</v>
      </c>
      <c r="N274" s="105" t="str">
        <f t="shared" si="238"/>
        <v>Burlington Hydro Inc.</v>
      </c>
      <c r="O274" s="105" t="str">
        <f t="shared" si="238"/>
        <v>Cambridge and North Dumfries Hydro Inc.</v>
      </c>
      <c r="P274" s="105" t="str">
        <f t="shared" si="238"/>
        <v>Canadian Niagara Power Inc.</v>
      </c>
      <c r="Q274" s="105" t="str">
        <f t="shared" si="238"/>
        <v>Centre Wellington Hydro Ltd.</v>
      </c>
      <c r="R274" s="105" t="str">
        <f t="shared" si="238"/>
        <v>Chapleau Public Utilities Corporation</v>
      </c>
      <c r="S274" s="105" t="str">
        <f t="shared" si="238"/>
        <v>EPCOR Electricity Distribution Ontario Inc.</v>
      </c>
      <c r="T274" s="105" t="str">
        <f t="shared" si="238"/>
        <v>Cooperative Hydro Embrun Inc.</v>
      </c>
      <c r="U274" s="105" t="str">
        <f t="shared" si="238"/>
        <v>E.L.K. Energy Inc.</v>
      </c>
      <c r="V274" s="105" t="str">
        <f t="shared" si="238"/>
        <v xml:space="preserve">Energy+ Inc. </v>
      </c>
      <c r="W274" s="105" t="str">
        <f t="shared" si="238"/>
        <v>Enersource Hydro Mississauga Inc.</v>
      </c>
      <c r="X274" s="105" t="str">
        <f t="shared" si="238"/>
        <v>Entegrus Powerlines Inc.</v>
      </c>
      <c r="Y274" s="105" t="str">
        <f t="shared" si="238"/>
        <v>EnWin Utilities Ltd.</v>
      </c>
      <c r="Z274" s="105" t="str">
        <f t="shared" si="238"/>
        <v>ERTH Power Corporation</v>
      </c>
      <c r="AA274" s="105" t="str">
        <f t="shared" si="238"/>
        <v>Espanola Regional Hydro Distribution Corporation</v>
      </c>
      <c r="AB274" s="105" t="str">
        <f t="shared" si="238"/>
        <v>Essex Powerlines Corporation</v>
      </c>
      <c r="AC274" s="105" t="str">
        <f t="shared" si="238"/>
        <v>Festival Hydro Inc.</v>
      </c>
      <c r="AD274" s="105" t="str">
        <f t="shared" si="238"/>
        <v>Fort Frances Power Corporation</v>
      </c>
      <c r="AE274" s="105" t="str">
        <f t="shared" si="238"/>
        <v>Greater Sudbury Hydro Inc.</v>
      </c>
      <c r="AF274" s="105" t="str">
        <f t="shared" si="238"/>
        <v>Grimsby Power Incorporated</v>
      </c>
      <c r="AG274" s="105" t="str">
        <f t="shared" si="238"/>
        <v>Guelph Hydro Electric Systems Inc.</v>
      </c>
      <c r="AH274" s="105" t="str">
        <f t="shared" si="238"/>
        <v>Haldimand County Hydro Inc.</v>
      </c>
      <c r="AI274" s="105" t="str">
        <f t="shared" si="238"/>
        <v>Halton Hills Hydro Inc.</v>
      </c>
      <c r="AJ274" s="105" t="str">
        <f t="shared" si="238"/>
        <v>Hearst Power Distribution Company Limited</v>
      </c>
      <c r="AK274" s="105"/>
      <c r="AL274" s="105" t="str">
        <f>AL7</f>
        <v>Hydro 2000 Inc.</v>
      </c>
      <c r="AM274" s="105" t="str">
        <f>AM7</f>
        <v>Hydro Hawkesbury Inc.</v>
      </c>
      <c r="AN274" s="105"/>
      <c r="AO274" s="105" t="str">
        <f>AO7</f>
        <v>Hydro One Networks Inc.</v>
      </c>
      <c r="AP274" s="105" t="str">
        <f>AP7</f>
        <v>Hydro Ottawa Limited</v>
      </c>
      <c r="AQ274" s="105" t="str">
        <f>AQ7</f>
        <v>Innpower Corporation</v>
      </c>
      <c r="AR274" s="105"/>
      <c r="AS274" s="105" t="str">
        <f>AS7</f>
        <v>Kingston Hydro Corporation</v>
      </c>
      <c r="AT274" s="105" t="str">
        <f>AT7</f>
        <v>Kitchener-Wilmot Hydro Inc.</v>
      </c>
      <c r="AU274" s="105" t="str">
        <f>AU7</f>
        <v>Lakefront Utilities Inc.</v>
      </c>
      <c r="AV274" s="105" t="str">
        <f>AV7</f>
        <v>Lakeland Power Distribution Ltd.</v>
      </c>
      <c r="AW274" s="105" t="str">
        <f>AW7</f>
        <v>London Hydro Inc.</v>
      </c>
      <c r="AX274" s="105"/>
      <c r="AY274" s="105" t="str">
        <f>AY7</f>
        <v>Milton Hydro Distribution Inc.</v>
      </c>
      <c r="AZ274" s="105" t="str">
        <f>AZ7</f>
        <v>Newmarket-Tay Power Distribution Ltd.</v>
      </c>
      <c r="BA274" s="105" t="str">
        <f>BA7</f>
        <v>Niagara Peninsula Energy Inc.</v>
      </c>
      <c r="BB274" s="105" t="str">
        <f>BB7</f>
        <v>Niagara-on-the-Lake Hydro Inc.</v>
      </c>
      <c r="BC274" s="105"/>
      <c r="BD274" s="105" t="str">
        <f t="shared" ref="BD274:BJ274" si="239">BD7</f>
        <v>North Bay Hydro Distribution Limited</v>
      </c>
      <c r="BE274" s="105" t="str">
        <f t="shared" si="239"/>
        <v>Northern Ontario Wires Inc.</v>
      </c>
      <c r="BF274" s="105" t="str">
        <f t="shared" si="239"/>
        <v>Oakville Hydro Electricity Distribution Inc.</v>
      </c>
      <c r="BG274" s="105" t="str">
        <f t="shared" si="239"/>
        <v>Orangeville Hydro Limited</v>
      </c>
      <c r="BH274" s="105" t="str">
        <f t="shared" si="239"/>
        <v>Orillia Power Distribution Corporation</v>
      </c>
      <c r="BI274" s="105" t="str">
        <f t="shared" si="239"/>
        <v>Oshawa PUC Networks Inc.</v>
      </c>
      <c r="BJ274" s="105" t="str">
        <f t="shared" si="239"/>
        <v>Ottawa River Power Corporation</v>
      </c>
      <c r="BK274" s="105"/>
      <c r="BL274" s="84" t="str">
        <f>BL7</f>
        <v>Peterborough Distribution Incorporated</v>
      </c>
      <c r="BM274" s="105"/>
      <c r="BN274" s="105" t="str">
        <f>BN7</f>
        <v>PUC Distribution Inc.</v>
      </c>
      <c r="BO274" s="105" t="str">
        <f>BO7</f>
        <v>Renfrew Hydro Inc.</v>
      </c>
      <c r="BP274" s="105" t="str">
        <f>BP7</f>
        <v>Rideau St. Lawrence Distribution Inc.</v>
      </c>
      <c r="BQ274" s="105" t="str">
        <f>BQ7</f>
        <v>Sioux Lookout Hydro Inc.</v>
      </c>
      <c r="BR274" s="105"/>
      <c r="BS274" s="105" t="str">
        <f>BS7</f>
        <v>Synergy North Corporation</v>
      </c>
      <c r="BT274" s="105" t="str">
        <f>BT7</f>
        <v>Tillsonburg Hydro Inc.</v>
      </c>
      <c r="BU274" s="105" t="str">
        <f>BU7</f>
        <v>Toronto Hydro-Electric System Limited</v>
      </c>
      <c r="BV274" s="105" t="str">
        <f>BV7</f>
        <v>Elexicon Energy Inc.</v>
      </c>
      <c r="BW274" s="105" t="str">
        <f>BW7</f>
        <v>Wasaga Distribution Inc.</v>
      </c>
      <c r="BX274" s="105" t="s">
        <v>343</v>
      </c>
      <c r="BY274" s="105" t="str">
        <f>BY7</f>
        <v>Welland Hydro-Electric System Corp.</v>
      </c>
      <c r="BZ274" s="105" t="str">
        <f>BZ7</f>
        <v>Wellington North Power Inc.</v>
      </c>
      <c r="CA274" s="105"/>
      <c r="CB274" s="105" t="str">
        <f>CB7</f>
        <v>Westario Power Inc.</v>
      </c>
      <c r="CC274" s="105"/>
      <c r="CD274" s="19"/>
      <c r="CE274" t="s">
        <v>350</v>
      </c>
      <c r="CF274" t="s">
        <v>351</v>
      </c>
    </row>
    <row r="275" spans="1:84" hidden="1" x14ac:dyDescent="0.2">
      <c r="A275">
        <v>2</v>
      </c>
      <c r="B275">
        <v>2019</v>
      </c>
      <c r="F275" s="25" t="s">
        <v>447</v>
      </c>
      <c r="H275" s="293">
        <f>H211</f>
        <v>1.4237891208959995E-3</v>
      </c>
      <c r="I275" s="293">
        <f t="shared" ref="I275:BT278" si="240">I211</f>
        <v>0.64288933286569749</v>
      </c>
      <c r="J275" s="293">
        <f t="shared" si="240"/>
        <v>6.5651347235937477E-2</v>
      </c>
      <c r="K275" s="293">
        <f t="shared" si="240"/>
        <v>3.459907883511248E-3</v>
      </c>
      <c r="L275" s="293">
        <f t="shared" si="240"/>
        <v>0</v>
      </c>
      <c r="M275" s="293">
        <f t="shared" si="240"/>
        <v>0</v>
      </c>
      <c r="N275" s="293">
        <f t="shared" si="240"/>
        <v>-0.11690697350740133</v>
      </c>
      <c r="O275" s="293">
        <f t="shared" si="240"/>
        <v>0</v>
      </c>
      <c r="P275" s="293">
        <f t="shared" si="240"/>
        <v>0.15625597104426275</v>
      </c>
      <c r="Q275" s="293">
        <f t="shared" si="240"/>
        <v>-1.0937049107322776E-2</v>
      </c>
      <c r="R275" s="293">
        <f t="shared" si="240"/>
        <v>0.25432466318393848</v>
      </c>
      <c r="S275" s="293">
        <f t="shared" si="240"/>
        <v>-3.8618859926714773E-2</v>
      </c>
      <c r="T275" s="293">
        <f t="shared" si="240"/>
        <v>-0.51251875605656572</v>
      </c>
      <c r="U275" s="293">
        <f t="shared" si="240"/>
        <v>-0.47412168671060451</v>
      </c>
      <c r="V275" s="293">
        <f t="shared" si="240"/>
        <v>-0.14143125715294327</v>
      </c>
      <c r="W275" s="293">
        <f t="shared" si="240"/>
        <v>0</v>
      </c>
      <c r="X275" s="293">
        <f t="shared" si="240"/>
        <v>-0.20953965541268835</v>
      </c>
      <c r="Y275" s="293">
        <f t="shared" si="240"/>
        <v>-0.10059850014143838</v>
      </c>
      <c r="Z275" s="293">
        <f t="shared" si="240"/>
        <v>1.309128830937336E-2</v>
      </c>
      <c r="AA275" s="293">
        <f t="shared" si="240"/>
        <v>-0.17195891734062968</v>
      </c>
      <c r="AB275" s="293">
        <f t="shared" si="240"/>
        <v>-0.19156907547690391</v>
      </c>
      <c r="AC275" s="293">
        <f t="shared" si="240"/>
        <v>5.9408702683434213E-2</v>
      </c>
      <c r="AD275" s="293">
        <f t="shared" si="240"/>
        <v>-5.0941848222132394E-2</v>
      </c>
      <c r="AE275" s="293">
        <f t="shared" si="240"/>
        <v>5.1321104481130961E-2</v>
      </c>
      <c r="AF275" s="293">
        <f t="shared" si="240"/>
        <v>-0.31750127379123649</v>
      </c>
      <c r="AG275" s="293">
        <f t="shared" si="240"/>
        <v>0</v>
      </c>
      <c r="AH275" s="293">
        <f t="shared" si="240"/>
        <v>0</v>
      </c>
      <c r="AI275" s="293">
        <f t="shared" si="240"/>
        <v>-0.30262206479404263</v>
      </c>
      <c r="AJ275" s="293">
        <f t="shared" si="240"/>
        <v>-0.28655718924719448</v>
      </c>
      <c r="AK275" s="293">
        <f t="shared" si="240"/>
        <v>0</v>
      </c>
      <c r="AL275" s="293">
        <f t="shared" si="240"/>
        <v>-0.22364979288063969</v>
      </c>
      <c r="AM275" s="293">
        <f t="shared" si="240"/>
        <v>-0.69256659557232225</v>
      </c>
      <c r="AN275" s="293">
        <f t="shared" si="240"/>
        <v>0</v>
      </c>
      <c r="AO275" s="293">
        <f t="shared" si="240"/>
        <v>0.17282151507699839</v>
      </c>
      <c r="AP275" s="293">
        <f t="shared" si="240"/>
        <v>0.20445706714178802</v>
      </c>
      <c r="AQ275" s="293">
        <f t="shared" si="240"/>
        <v>-5.2907946301099275E-2</v>
      </c>
      <c r="AR275" s="293">
        <f t="shared" si="240"/>
        <v>0</v>
      </c>
      <c r="AS275" s="293">
        <f t="shared" si="240"/>
        <v>-3.8032025254945354E-2</v>
      </c>
      <c r="AT275" s="293">
        <f t="shared" si="240"/>
        <v>-0.21129481184897642</v>
      </c>
      <c r="AU275" s="293">
        <f t="shared" si="240"/>
        <v>-0.2441866843949165</v>
      </c>
      <c r="AV275" s="293">
        <f t="shared" si="240"/>
        <v>-0.14175124704930278</v>
      </c>
      <c r="AW275" s="293">
        <f t="shared" si="240"/>
        <v>-5.768857009901035E-2</v>
      </c>
      <c r="AX275" s="293">
        <f t="shared" si="240"/>
        <v>0</v>
      </c>
      <c r="AY275" s="293">
        <f t="shared" si="240"/>
        <v>-0.18747702304330149</v>
      </c>
      <c r="AZ275" s="293">
        <f t="shared" si="240"/>
        <v>-9.7804855186381212E-2</v>
      </c>
      <c r="BA275" s="293">
        <f t="shared" si="240"/>
        <v>1.1406183632681423E-2</v>
      </c>
      <c r="BB275" s="293">
        <f t="shared" si="240"/>
        <v>-9.532252348910189E-2</v>
      </c>
      <c r="BC275" s="293">
        <f t="shared" si="240"/>
        <v>0</v>
      </c>
      <c r="BD275" s="293">
        <f t="shared" si="240"/>
        <v>1.8847532262701708E-2</v>
      </c>
      <c r="BE275" s="293">
        <f t="shared" si="240"/>
        <v>-0.38221698237767532</v>
      </c>
      <c r="BF275" s="293">
        <f t="shared" si="240"/>
        <v>3.3157081652704147E-3</v>
      </c>
      <c r="BG275" s="293">
        <f t="shared" si="240"/>
        <v>-0.20676384283335048</v>
      </c>
      <c r="BH275" s="293">
        <f t="shared" si="240"/>
        <v>-7.4154535372392971E-2</v>
      </c>
      <c r="BI275" s="293">
        <f t="shared" si="240"/>
        <v>-0.12016954816399628</v>
      </c>
      <c r="BJ275" s="293">
        <f t="shared" si="240"/>
        <v>-0.18855373182112023</v>
      </c>
      <c r="BK275" s="293">
        <f t="shared" si="240"/>
        <v>0</v>
      </c>
      <c r="BL275" s="293">
        <f t="shared" si="240"/>
        <v>1.539097702042197E-2</v>
      </c>
      <c r="BM275" s="293">
        <f t="shared" si="240"/>
        <v>0</v>
      </c>
      <c r="BN275" s="293">
        <f t="shared" si="240"/>
        <v>5.4953129853466662E-2</v>
      </c>
      <c r="BO275" s="293">
        <f t="shared" si="240"/>
        <v>1.1197146956854628E-2</v>
      </c>
      <c r="BP275" s="293">
        <f t="shared" si="240"/>
        <v>-0.11217241043935856</v>
      </c>
      <c r="BQ275" s="293">
        <f t="shared" si="240"/>
        <v>-0.18972864103109879</v>
      </c>
      <c r="BR275" s="293">
        <f t="shared" si="240"/>
        <v>0</v>
      </c>
      <c r="BS275" s="293">
        <f t="shared" si="240"/>
        <v>6.179284492167985E-2</v>
      </c>
      <c r="BT275" s="293">
        <f t="shared" si="240"/>
        <v>3.6977920539523521E-2</v>
      </c>
      <c r="BU275" s="293">
        <f t="shared" ref="BU275:CF278" si="241">BU211</f>
        <v>0.52846486710782936</v>
      </c>
      <c r="BV275" s="293">
        <f t="shared" si="241"/>
        <v>-1.0418145232994567E-2</v>
      </c>
      <c r="BW275" s="293">
        <f t="shared" si="241"/>
        <v>-0.4290961755624258</v>
      </c>
      <c r="BX275" s="293">
        <f t="shared" si="241"/>
        <v>8.0907207874280393E-2</v>
      </c>
      <c r="BY275" s="293">
        <f t="shared" si="241"/>
        <v>-0.2543672282856414</v>
      </c>
      <c r="BZ275" s="293">
        <f t="shared" si="241"/>
        <v>6.7336258615260422E-2</v>
      </c>
      <c r="CA275" s="293">
        <f t="shared" si="241"/>
        <v>0</v>
      </c>
      <c r="CB275" s="293">
        <f t="shared" si="241"/>
        <v>-7.7325232443086409E-2</v>
      </c>
      <c r="CC275" s="293">
        <f t="shared" si="241"/>
        <v>0</v>
      </c>
      <c r="CD275" s="293">
        <f t="shared" si="241"/>
        <v>0</v>
      </c>
      <c r="CE275" s="293">
        <f t="shared" si="241"/>
        <v>-8.0255032155854139E-2</v>
      </c>
      <c r="CF275" s="293">
        <f t="shared" si="241"/>
        <v>-0.12890785280128872</v>
      </c>
    </row>
    <row r="276" spans="1:84" hidden="1" x14ac:dyDescent="0.2">
      <c r="A276">
        <v>3</v>
      </c>
      <c r="B276">
        <v>2020</v>
      </c>
      <c r="F276" s="25" t="s">
        <v>447</v>
      </c>
      <c r="H276" s="293">
        <f>H212</f>
        <v>-4.4102078076602547E-2</v>
      </c>
      <c r="I276" s="293">
        <f t="shared" si="240"/>
        <v>0.61917199742021156</v>
      </c>
      <c r="J276" s="293">
        <f t="shared" si="240"/>
        <v>2.8047685050207927E-2</v>
      </c>
      <c r="K276" s="293">
        <f t="shared" si="240"/>
        <v>-4.5441641854622634E-2</v>
      </c>
      <c r="L276" s="293">
        <f t="shared" si="240"/>
        <v>0</v>
      </c>
      <c r="M276" s="293">
        <f t="shared" si="240"/>
        <v>0</v>
      </c>
      <c r="N276" s="293">
        <f t="shared" si="240"/>
        <v>-0.13012145082346863</v>
      </c>
      <c r="O276" s="293">
        <f t="shared" si="240"/>
        <v>0</v>
      </c>
      <c r="P276" s="293">
        <f t="shared" si="240"/>
        <v>0.10988194852726137</v>
      </c>
      <c r="Q276" s="293">
        <f t="shared" si="240"/>
        <v>-0.11185159879780419</v>
      </c>
      <c r="R276" s="293">
        <f t="shared" si="240"/>
        <v>0.18853219261563978</v>
      </c>
      <c r="S276" s="293">
        <f t="shared" si="240"/>
        <v>-9.7808232125186523E-2</v>
      </c>
      <c r="T276" s="293">
        <f t="shared" si="240"/>
        <v>-0.54748730468156581</v>
      </c>
      <c r="U276" s="293">
        <f t="shared" si="240"/>
        <v>-0.59012108829970589</v>
      </c>
      <c r="V276" s="293">
        <f t="shared" si="240"/>
        <v>-0.14363015980296079</v>
      </c>
      <c r="W276" s="293">
        <f t="shared" si="240"/>
        <v>0</v>
      </c>
      <c r="X276" s="293">
        <f t="shared" si="240"/>
        <v>-0.25398302007146839</v>
      </c>
      <c r="Y276" s="293">
        <f t="shared" si="240"/>
        <v>-0.15316822129751145</v>
      </c>
      <c r="Z276" s="293">
        <f t="shared" si="240"/>
        <v>-1.5187714077746148E-2</v>
      </c>
      <c r="AA276" s="293">
        <f t="shared" si="240"/>
        <v>-0.25549736484763641</v>
      </c>
      <c r="AB276" s="293">
        <f t="shared" si="240"/>
        <v>-0.23766048391453037</v>
      </c>
      <c r="AC276" s="293">
        <f t="shared" si="240"/>
        <v>1.6390218011704445E-2</v>
      </c>
      <c r="AD276" s="293">
        <f t="shared" si="240"/>
        <v>-0.11354513201969003</v>
      </c>
      <c r="AE276" s="293">
        <f t="shared" si="240"/>
        <v>3.0242139773718618E-2</v>
      </c>
      <c r="AF276" s="293">
        <f t="shared" si="240"/>
        <v>-0.34539224029061172</v>
      </c>
      <c r="AG276" s="293">
        <f t="shared" si="240"/>
        <v>0</v>
      </c>
      <c r="AH276" s="293">
        <f t="shared" si="240"/>
        <v>0</v>
      </c>
      <c r="AI276" s="293">
        <f t="shared" si="240"/>
        <v>-0.33801726669905835</v>
      </c>
      <c r="AJ276" s="293">
        <f t="shared" si="240"/>
        <v>-0.31638304316666244</v>
      </c>
      <c r="AK276" s="293">
        <f t="shared" si="240"/>
        <v>0</v>
      </c>
      <c r="AL276" s="293">
        <f t="shared" si="240"/>
        <v>-0.17953858606282372</v>
      </c>
      <c r="AM276" s="293">
        <f t="shared" si="240"/>
        <v>-0.66364634974203562</v>
      </c>
      <c r="AN276" s="293">
        <f t="shared" si="240"/>
        <v>0</v>
      </c>
      <c r="AO276" s="293">
        <f t="shared" si="240"/>
        <v>0.16986920089750937</v>
      </c>
      <c r="AP276" s="293">
        <f t="shared" si="240"/>
        <v>0.19818062445872181</v>
      </c>
      <c r="AQ276" s="293">
        <f t="shared" si="240"/>
        <v>-6.820148094629308E-2</v>
      </c>
      <c r="AR276" s="293">
        <f t="shared" si="240"/>
        <v>0</v>
      </c>
      <c r="AS276" s="293">
        <f t="shared" si="240"/>
        <v>-6.8103932151016539E-2</v>
      </c>
      <c r="AT276" s="293">
        <f t="shared" si="240"/>
        <v>-0.22068470179331931</v>
      </c>
      <c r="AU276" s="293">
        <f t="shared" si="240"/>
        <v>-0.27179818183827964</v>
      </c>
      <c r="AV276" s="293">
        <f t="shared" si="240"/>
        <v>-0.16857704241157284</v>
      </c>
      <c r="AW276" s="293">
        <f t="shared" si="240"/>
        <v>-6.3072313185265474E-2</v>
      </c>
      <c r="AX276" s="293">
        <f t="shared" si="240"/>
        <v>0</v>
      </c>
      <c r="AY276" s="293">
        <f t="shared" si="240"/>
        <v>-0.23684973295436651</v>
      </c>
      <c r="AZ276" s="293">
        <f t="shared" si="240"/>
        <v>-0.15870631591477194</v>
      </c>
      <c r="BA276" s="293">
        <f t="shared" si="240"/>
        <v>-2.8411802084296358E-2</v>
      </c>
      <c r="BB276" s="293">
        <f t="shared" si="240"/>
        <v>-0.1268567944138263</v>
      </c>
      <c r="BC276" s="293">
        <f t="shared" si="240"/>
        <v>0</v>
      </c>
      <c r="BD276" s="293">
        <f t="shared" si="240"/>
        <v>-2.2424918315503722E-2</v>
      </c>
      <c r="BE276" s="293">
        <f t="shared" si="240"/>
        <v>-0.42083421619196193</v>
      </c>
      <c r="BF276" s="293">
        <f t="shared" si="240"/>
        <v>-3.8255858758730582E-2</v>
      </c>
      <c r="BG276" s="293">
        <f t="shared" si="240"/>
        <v>-0.28762271475198842</v>
      </c>
      <c r="BH276" s="293">
        <f t="shared" si="240"/>
        <v>-1.8552020648299302E-2</v>
      </c>
      <c r="BI276" s="293">
        <f t="shared" si="240"/>
        <v>-0.1661709324078994</v>
      </c>
      <c r="BJ276" s="293">
        <f t="shared" si="240"/>
        <v>-0.24280239582567409</v>
      </c>
      <c r="BK276" s="293">
        <f t="shared" si="240"/>
        <v>0</v>
      </c>
      <c r="BL276" s="293">
        <f t="shared" si="240"/>
        <v>-5.9842178431464181E-3</v>
      </c>
      <c r="BM276" s="293">
        <f t="shared" si="240"/>
        <v>0</v>
      </c>
      <c r="BN276" s="293">
        <f t="shared" si="240"/>
        <v>1.1004099635633324E-2</v>
      </c>
      <c r="BO276" s="293">
        <f t="shared" si="240"/>
        <v>-2.4824445113850246E-2</v>
      </c>
      <c r="BP276" s="293">
        <f t="shared" si="240"/>
        <v>-0.153911123606575</v>
      </c>
      <c r="BQ276" s="293">
        <f t="shared" si="240"/>
        <v>-0.25849890503516093</v>
      </c>
      <c r="BR276" s="293">
        <f t="shared" si="240"/>
        <v>0</v>
      </c>
      <c r="BS276" s="293">
        <f t="shared" si="240"/>
        <v>4.8018103990591565E-3</v>
      </c>
      <c r="BT276" s="293">
        <f t="shared" si="240"/>
        <v>-5.5167936282187538E-2</v>
      </c>
      <c r="BU276" s="293">
        <f t="shared" si="241"/>
        <v>0.52863268155633625</v>
      </c>
      <c r="BV276" s="293">
        <f t="shared" si="241"/>
        <v>-4.2521136308402062E-2</v>
      </c>
      <c r="BW276" s="293">
        <f t="shared" si="241"/>
        <v>-0.46635347670964911</v>
      </c>
      <c r="BX276" s="293">
        <f>BX212</f>
        <v>3.4690877148692061E-2</v>
      </c>
      <c r="BY276" s="293">
        <f t="shared" si="241"/>
        <v>-0.30331369179944884</v>
      </c>
      <c r="BZ276" s="293">
        <f t="shared" si="241"/>
        <v>2.8865725808569453E-2</v>
      </c>
      <c r="CA276" s="293">
        <f t="shared" si="241"/>
        <v>0</v>
      </c>
      <c r="CB276" s="293">
        <f t="shared" si="241"/>
        <v>-0.11060315570304359</v>
      </c>
      <c r="CC276" s="293">
        <f t="shared" si="241"/>
        <v>0</v>
      </c>
      <c r="CD276" s="293">
        <f t="shared" si="241"/>
        <v>0</v>
      </c>
      <c r="CE276" s="293">
        <f t="shared" si="241"/>
        <v>-0.10734388363826314</v>
      </c>
      <c r="CF276" s="293">
        <f t="shared" si="241"/>
        <v>-0.11152644125748798</v>
      </c>
    </row>
    <row r="277" spans="1:84" hidden="1" x14ac:dyDescent="0.2">
      <c r="A277">
        <v>4</v>
      </c>
      <c r="B277">
        <v>2021</v>
      </c>
      <c r="F277" s="25" t="s">
        <v>447</v>
      </c>
      <c r="H277" s="293">
        <f>H213</f>
        <v>-6.8662126347978747E-2</v>
      </c>
      <c r="I277" s="293">
        <f t="shared" si="240"/>
        <v>0.63664585541814989</v>
      </c>
      <c r="J277" s="293">
        <f t="shared" si="240"/>
        <v>-9.1402420276958905E-3</v>
      </c>
      <c r="K277" s="293">
        <f t="shared" si="240"/>
        <v>-7.6456720304829279E-2</v>
      </c>
      <c r="L277" s="293">
        <f t="shared" si="240"/>
        <v>0</v>
      </c>
      <c r="M277" s="293">
        <f t="shared" si="240"/>
        <v>0</v>
      </c>
      <c r="N277" s="293">
        <f t="shared" si="240"/>
        <v>-0.11723967091172523</v>
      </c>
      <c r="O277" s="293">
        <f t="shared" si="240"/>
        <v>0</v>
      </c>
      <c r="P277" s="293">
        <f t="shared" si="240"/>
        <v>0.11842140821015779</v>
      </c>
      <c r="Q277" s="293">
        <f t="shared" si="240"/>
        <v>-0.16737611850458131</v>
      </c>
      <c r="R277" s="293">
        <f t="shared" si="240"/>
        <v>3.9897215801159541E-2</v>
      </c>
      <c r="S277" s="293">
        <f t="shared" si="240"/>
        <v>-0.16510421087123689</v>
      </c>
      <c r="T277" s="293">
        <f t="shared" si="240"/>
        <v>-0.6244146639224275</v>
      </c>
      <c r="U277" s="293">
        <f t="shared" si="240"/>
        <v>-0.49101877459470156</v>
      </c>
      <c r="V277" s="293">
        <f t="shared" si="240"/>
        <v>-0.13648232020492135</v>
      </c>
      <c r="W277" s="293">
        <f t="shared" si="240"/>
        <v>0</v>
      </c>
      <c r="X277" s="293">
        <f t="shared" si="240"/>
        <v>-0.28732014700972269</v>
      </c>
      <c r="Y277" s="293">
        <f t="shared" si="240"/>
        <v>-0.22441071207516392</v>
      </c>
      <c r="Z277" s="293">
        <f t="shared" si="240"/>
        <v>-4.8073748939978025E-2</v>
      </c>
      <c r="AA277" s="293">
        <f t="shared" si="240"/>
        <v>-0.29197147755654851</v>
      </c>
      <c r="AB277" s="293">
        <f t="shared" si="240"/>
        <v>-0.31587010923778852</v>
      </c>
      <c r="AC277" s="293">
        <f t="shared" si="240"/>
        <v>-3.4190536052036015E-2</v>
      </c>
      <c r="AD277" s="293">
        <f t="shared" si="240"/>
        <v>-0.12830530577356622</v>
      </c>
      <c r="AE277" s="293">
        <f t="shared" si="240"/>
        <v>1.3795986202366295E-2</v>
      </c>
      <c r="AF277" s="293">
        <f t="shared" si="240"/>
        <v>-0.38458739320093172</v>
      </c>
      <c r="AG277" s="293">
        <f t="shared" si="240"/>
        <v>0</v>
      </c>
      <c r="AH277" s="293">
        <f t="shared" si="240"/>
        <v>0</v>
      </c>
      <c r="AI277" s="293">
        <f t="shared" si="240"/>
        <v>-0.35691211361235392</v>
      </c>
      <c r="AJ277" s="293">
        <f t="shared" si="240"/>
        <v>-0.30536068153256279</v>
      </c>
      <c r="AK277" s="293">
        <f t="shared" si="240"/>
        <v>0</v>
      </c>
      <c r="AL277" s="293">
        <f t="shared" si="240"/>
        <v>-0.16794100465195003</v>
      </c>
      <c r="AM277" s="293">
        <f t="shared" si="240"/>
        <v>-0.65297368110128073</v>
      </c>
      <c r="AN277" s="293">
        <f t="shared" si="240"/>
        <v>0</v>
      </c>
      <c r="AO277" s="293">
        <f t="shared" si="240"/>
        <v>0.18094299849795439</v>
      </c>
      <c r="AP277" s="293">
        <f t="shared" si="240"/>
        <v>0.19533132034498665</v>
      </c>
      <c r="AQ277" s="293">
        <f t="shared" si="240"/>
        <v>-5.2172734945073136E-2</v>
      </c>
      <c r="AR277" s="293">
        <f t="shared" si="240"/>
        <v>0</v>
      </c>
      <c r="AS277" s="293">
        <f t="shared" si="240"/>
        <v>-0.1284934086436971</v>
      </c>
      <c r="AT277" s="293">
        <f t="shared" si="240"/>
        <v>-0.18205156782793402</v>
      </c>
      <c r="AU277" s="293">
        <f t="shared" si="240"/>
        <v>-0.26972097510524901</v>
      </c>
      <c r="AV277" s="293">
        <f t="shared" si="240"/>
        <v>-0.19580267402366511</v>
      </c>
      <c r="AW277" s="293">
        <f t="shared" si="240"/>
        <v>-5.6820077047134231E-2</v>
      </c>
      <c r="AX277" s="293">
        <f t="shared" si="240"/>
        <v>0</v>
      </c>
      <c r="AY277" s="293">
        <f t="shared" si="240"/>
        <v>-0.26770200137072869</v>
      </c>
      <c r="AZ277" s="293">
        <f t="shared" si="240"/>
        <v>-0.1763786327946418</v>
      </c>
      <c r="BA277" s="293">
        <f t="shared" si="240"/>
        <v>-7.7966673461766042E-2</v>
      </c>
      <c r="BB277" s="293">
        <f t="shared" si="240"/>
        <v>-0.13081873942836905</v>
      </c>
      <c r="BC277" s="293">
        <f t="shared" si="240"/>
        <v>0</v>
      </c>
      <c r="BD277" s="293">
        <f t="shared" si="240"/>
        <v>-3.5944236761878946E-2</v>
      </c>
      <c r="BE277" s="293">
        <f t="shared" si="240"/>
        <v>-0.45727483380177764</v>
      </c>
      <c r="BF277" s="293">
        <f t="shared" si="240"/>
        <v>-6.4397388875578748E-2</v>
      </c>
      <c r="BG277" s="293">
        <f t="shared" si="240"/>
        <v>-0.29604512304250763</v>
      </c>
      <c r="BH277" s="293">
        <f t="shared" si="240"/>
        <v>0</v>
      </c>
      <c r="BI277" s="293">
        <f t="shared" si="240"/>
        <v>-0.16773319702586817</v>
      </c>
      <c r="BJ277" s="293">
        <f t="shared" si="240"/>
        <v>-0.28770358575935362</v>
      </c>
      <c r="BK277" s="293">
        <f t="shared" si="240"/>
        <v>0</v>
      </c>
      <c r="BL277" s="293">
        <f t="shared" si="240"/>
        <v>0</v>
      </c>
      <c r="BM277" s="293">
        <f t="shared" si="240"/>
        <v>0</v>
      </c>
      <c r="BN277" s="293">
        <f t="shared" si="240"/>
        <v>1.7651043597591381E-2</v>
      </c>
      <c r="BO277" s="293">
        <f t="shared" si="240"/>
        <v>-3.1265736257430211E-2</v>
      </c>
      <c r="BP277" s="293">
        <f t="shared" si="240"/>
        <v>-0.15414724742574568</v>
      </c>
      <c r="BQ277" s="293">
        <f t="shared" si="240"/>
        <v>-0.35078161018564735</v>
      </c>
      <c r="BR277" s="293">
        <f t="shared" si="240"/>
        <v>0</v>
      </c>
      <c r="BS277" s="293">
        <f t="shared" si="240"/>
        <v>-7.8364439388274986E-3</v>
      </c>
      <c r="BT277" s="293">
        <f t="shared" si="240"/>
        <v>-9.8428840799558048E-2</v>
      </c>
      <c r="BU277" s="293">
        <f t="shared" si="241"/>
        <v>0.53184993607575715</v>
      </c>
      <c r="BV277" s="293">
        <f t="shared" si="241"/>
        <v>-2.9353017721054808E-2</v>
      </c>
      <c r="BW277" s="293">
        <f t="shared" si="241"/>
        <v>-0.5669509938017735</v>
      </c>
      <c r="BX277" s="293">
        <f t="shared" si="241"/>
        <v>4.1780584905758533E-2</v>
      </c>
      <c r="BY277" s="293">
        <f t="shared" si="241"/>
        <v>-0.32591050393681736</v>
      </c>
      <c r="BZ277" s="293">
        <f t="shared" si="241"/>
        <v>-4.03227588753097E-2</v>
      </c>
      <c r="CA277" s="293">
        <f t="shared" si="241"/>
        <v>0</v>
      </c>
      <c r="CB277" s="293">
        <f t="shared" si="241"/>
        <v>-0.10253957999648468</v>
      </c>
      <c r="CC277" s="293">
        <f t="shared" si="241"/>
        <v>0</v>
      </c>
      <c r="CD277" s="293">
        <f t="shared" si="241"/>
        <v>0</v>
      </c>
      <c r="CE277" s="293">
        <f t="shared" si="241"/>
        <v>-8.3584115782743607E-2</v>
      </c>
      <c r="CF277" s="293">
        <f t="shared" si="241"/>
        <v>-0.11557495626651496</v>
      </c>
    </row>
    <row r="278" spans="1:84" hidden="1" x14ac:dyDescent="0.2">
      <c r="A278">
        <v>5</v>
      </c>
      <c r="B278">
        <v>2022</v>
      </c>
      <c r="F278" s="25" t="s">
        <v>447</v>
      </c>
      <c r="H278" s="293">
        <f>H214</f>
        <v>-9.0756938878942414E-2</v>
      </c>
      <c r="I278" s="293">
        <f t="shared" si="240"/>
        <v>0.61058609815218623</v>
      </c>
      <c r="J278" s="293">
        <f t="shared" si="240"/>
        <v>-1.9368626237443336E-2</v>
      </c>
      <c r="K278" s="293">
        <f t="shared" si="240"/>
        <v>-8.0257273861388659E-2</v>
      </c>
      <c r="L278" s="293">
        <f t="shared" si="240"/>
        <v>0</v>
      </c>
      <c r="M278" s="293">
        <f t="shared" si="240"/>
        <v>0</v>
      </c>
      <c r="N278" s="293">
        <f t="shared" si="240"/>
        <v>-0.13514695948311675</v>
      </c>
      <c r="O278" s="293">
        <f t="shared" si="240"/>
        <v>0</v>
      </c>
      <c r="P278" s="293">
        <f t="shared" si="240"/>
        <v>9.7021783071910922E-2</v>
      </c>
      <c r="Q278" s="293">
        <f t="shared" si="240"/>
        <v>-0.16562928231816076</v>
      </c>
      <c r="R278" s="293">
        <f t="shared" si="240"/>
        <v>5.5239601996190234E-2</v>
      </c>
      <c r="S278" s="293">
        <f t="shared" si="240"/>
        <v>-0.1595648504793766</v>
      </c>
      <c r="T278" s="293">
        <f t="shared" si="240"/>
        <v>-0.72756072024404317</v>
      </c>
      <c r="U278" s="293">
        <f t="shared" si="240"/>
        <v>-0.32394197633345218</v>
      </c>
      <c r="V278" s="293">
        <f t="shared" si="240"/>
        <v>0</v>
      </c>
      <c r="W278" s="293">
        <f t="shared" si="240"/>
        <v>0</v>
      </c>
      <c r="X278" s="293">
        <f t="shared" si="240"/>
        <v>-0.26923419033017326</v>
      </c>
      <c r="Y278" s="293">
        <f t="shared" si="240"/>
        <v>-0.26756326013888898</v>
      </c>
      <c r="Z278" s="293">
        <f t="shared" si="240"/>
        <v>-6.5146641194770746E-2</v>
      </c>
      <c r="AA278" s="293">
        <f t="shared" si="240"/>
        <v>0</v>
      </c>
      <c r="AB278" s="293">
        <f t="shared" si="240"/>
        <v>-0.31560867903336498</v>
      </c>
      <c r="AC278" s="293">
        <f t="shared" si="240"/>
        <v>-2.3507570966023791E-2</v>
      </c>
      <c r="AD278" s="293">
        <f t="shared" si="240"/>
        <v>-0.11030749668883201</v>
      </c>
      <c r="AE278" s="293">
        <f t="shared" si="240"/>
        <v>-3.7585128549713395E-2</v>
      </c>
      <c r="AF278" s="293">
        <f t="shared" si="240"/>
        <v>-0.38535403929622314</v>
      </c>
      <c r="AG278" s="293">
        <f t="shared" si="240"/>
        <v>0</v>
      </c>
      <c r="AH278" s="293">
        <f t="shared" si="240"/>
        <v>0</v>
      </c>
      <c r="AI278" s="293">
        <f t="shared" si="240"/>
        <v>-0.37199743945966657</v>
      </c>
      <c r="AJ278" s="293">
        <f t="shared" si="240"/>
        <v>-0.33802616990873552</v>
      </c>
      <c r="AK278" s="293">
        <f t="shared" si="240"/>
        <v>0</v>
      </c>
      <c r="AL278" s="293">
        <f t="shared" si="240"/>
        <v>-0.14818939914385798</v>
      </c>
      <c r="AM278" s="293">
        <f t="shared" si="240"/>
        <v>-0.71018918084406468</v>
      </c>
      <c r="AN278" s="293">
        <f t="shared" si="240"/>
        <v>0</v>
      </c>
      <c r="AO278" s="293">
        <f t="shared" si="240"/>
        <v>0.20290114104211893</v>
      </c>
      <c r="AP278" s="293">
        <f t="shared" si="240"/>
        <v>0.23096127330827895</v>
      </c>
      <c r="AQ278" s="293">
        <f t="shared" si="240"/>
        <v>-6.2351019974864468E-2</v>
      </c>
      <c r="AR278" s="293">
        <f t="shared" si="240"/>
        <v>0</v>
      </c>
      <c r="AS278" s="293">
        <f t="shared" si="240"/>
        <v>-0.10910210689776884</v>
      </c>
      <c r="AT278" s="293">
        <f t="shared" si="240"/>
        <v>0</v>
      </c>
      <c r="AU278" s="293">
        <f t="shared" si="240"/>
        <v>-0.3104789892253294</v>
      </c>
      <c r="AV278" s="293">
        <f t="shared" si="240"/>
        <v>-0.16794969513191729</v>
      </c>
      <c r="AW278" s="293">
        <f t="shared" si="240"/>
        <v>-6.4803722680290748E-2</v>
      </c>
      <c r="AX278" s="293">
        <f t="shared" si="240"/>
        <v>0</v>
      </c>
      <c r="AY278" s="293">
        <f t="shared" si="240"/>
        <v>-0.28102190333874749</v>
      </c>
      <c r="AZ278" s="293">
        <f t="shared" si="240"/>
        <v>-0.17545072600516379</v>
      </c>
      <c r="BA278" s="293">
        <f t="shared" si="240"/>
        <v>-0.1023727751891189</v>
      </c>
      <c r="BB278" s="293">
        <f t="shared" si="240"/>
        <v>-0.16178705708540764</v>
      </c>
      <c r="BC278" s="293">
        <f t="shared" si="240"/>
        <v>0</v>
      </c>
      <c r="BD278" s="293">
        <f t="shared" si="240"/>
        <v>-3.4908230640770227E-2</v>
      </c>
      <c r="BE278" s="293">
        <f t="shared" si="240"/>
        <v>-0.45054771007008193</v>
      </c>
      <c r="BF278" s="293">
        <f t="shared" si="240"/>
        <v>-6.5655469325948776E-2</v>
      </c>
      <c r="BG278" s="293">
        <f t="shared" si="240"/>
        <v>-0.28359811861420248</v>
      </c>
      <c r="BH278" s="293">
        <f t="shared" si="240"/>
        <v>0</v>
      </c>
      <c r="BI278" s="293">
        <f t="shared" si="240"/>
        <v>-0.18877124261632003</v>
      </c>
      <c r="BJ278" s="293">
        <f t="shared" si="240"/>
        <v>-0.25639425957997525</v>
      </c>
      <c r="BK278" s="293">
        <f t="shared" si="240"/>
        <v>0</v>
      </c>
      <c r="BL278" s="293">
        <f t="shared" si="240"/>
        <v>0</v>
      </c>
      <c r="BM278" s="293">
        <f t="shared" si="240"/>
        <v>0</v>
      </c>
      <c r="BN278" s="293">
        <f t="shared" si="240"/>
        <v>-2.9777551596526106E-2</v>
      </c>
      <c r="BO278" s="293">
        <f t="shared" si="240"/>
        <v>-8.3631143314061809E-2</v>
      </c>
      <c r="BP278" s="293">
        <f t="shared" si="240"/>
        <v>-0.11306951714622093</v>
      </c>
      <c r="BQ278" s="293">
        <f t="shared" si="240"/>
        <v>-0.41859810579451223</v>
      </c>
      <c r="BR278" s="293">
        <f t="shared" si="240"/>
        <v>0</v>
      </c>
      <c r="BS278" s="293">
        <f t="shared" si="240"/>
        <v>5.0221929625873039E-2</v>
      </c>
      <c r="BT278" s="293">
        <f t="shared" ref="BT278" si="242">BT214</f>
        <v>-0.15091012516373697</v>
      </c>
      <c r="BU278" s="293">
        <f t="shared" si="241"/>
        <v>0.52752778872269857</v>
      </c>
      <c r="BV278" s="293">
        <f t="shared" si="241"/>
        <v>-3.6385635410743591E-2</v>
      </c>
      <c r="BW278" s="293">
        <f t="shared" si="241"/>
        <v>-0.45806780347551374</v>
      </c>
      <c r="BX278" s="293">
        <f t="shared" si="241"/>
        <v>0</v>
      </c>
      <c r="BY278" s="293">
        <f t="shared" si="241"/>
        <v>-0.35700759942092775</v>
      </c>
      <c r="BZ278" s="293">
        <f t="shared" si="241"/>
        <v>-9.7955171553366707E-2</v>
      </c>
      <c r="CA278" s="293">
        <f t="shared" si="241"/>
        <v>0</v>
      </c>
      <c r="CB278" s="293">
        <f t="shared" si="241"/>
        <v>-6.2395485927992725E-2</v>
      </c>
      <c r="CC278" s="293">
        <f t="shared" si="241"/>
        <v>0</v>
      </c>
      <c r="CD278" s="293">
        <f t="shared" si="241"/>
        <v>0</v>
      </c>
      <c r="CE278" s="293">
        <f t="shared" si="241"/>
        <v>-1.2948692410426748E-2</v>
      </c>
      <c r="CF278" s="293">
        <f t="shared" si="241"/>
        <v>-0.13935008995646347</v>
      </c>
    </row>
    <row r="279" spans="1:84" hidden="1" x14ac:dyDescent="0.2">
      <c r="A279">
        <v>6</v>
      </c>
      <c r="F279" s="99"/>
      <c r="H279" s="105"/>
      <c r="I279" s="105"/>
      <c r="J279" s="105"/>
      <c r="K279" s="105"/>
      <c r="L279" s="105"/>
      <c r="M279" s="105"/>
      <c r="N279" s="105"/>
      <c r="O279" s="105"/>
      <c r="P279" s="105"/>
      <c r="Q279" s="105"/>
      <c r="R279" s="105"/>
      <c r="S279" s="105"/>
      <c r="T279" s="105"/>
      <c r="U279" s="105"/>
      <c r="V279" s="105"/>
      <c r="W279" s="105"/>
      <c r="X279" s="105"/>
      <c r="Y279" s="105"/>
      <c r="Z279" s="105"/>
      <c r="AA279" s="105"/>
      <c r="AB279" s="105"/>
      <c r="AC279" s="105"/>
      <c r="AD279" s="105"/>
      <c r="AE279" s="105"/>
      <c r="AF279" s="105"/>
      <c r="AG279" s="105"/>
      <c r="AH279" s="105"/>
      <c r="AI279" s="105"/>
      <c r="AJ279" s="105"/>
      <c r="AK279" s="105"/>
      <c r="AL279" s="105"/>
      <c r="AM279" s="105"/>
      <c r="AN279" s="105"/>
      <c r="AO279" s="105"/>
      <c r="AP279" s="105"/>
      <c r="AQ279" s="105"/>
      <c r="AR279" s="105"/>
      <c r="AS279" s="105"/>
      <c r="AT279" s="105"/>
      <c r="AU279" s="105"/>
      <c r="AV279" s="105"/>
      <c r="AW279" s="105"/>
      <c r="AX279" s="105"/>
      <c r="AY279" s="105"/>
      <c r="AZ279" s="105"/>
      <c r="BA279" s="105"/>
      <c r="BB279" s="105"/>
      <c r="BC279" s="105"/>
      <c r="BD279" s="105"/>
      <c r="BE279" s="105"/>
      <c r="BF279" s="105"/>
      <c r="BG279" s="105"/>
      <c r="BH279" s="105"/>
      <c r="BI279" s="105"/>
      <c r="BJ279" s="105"/>
      <c r="BK279" s="105"/>
      <c r="BL279" s="105"/>
      <c r="BM279" s="105"/>
      <c r="BN279" s="105"/>
      <c r="BO279" s="105"/>
      <c r="BP279" s="105"/>
      <c r="BQ279" s="105"/>
      <c r="BR279" s="105"/>
      <c r="BS279" s="105"/>
      <c r="BT279" s="105"/>
      <c r="BU279" s="105"/>
      <c r="BV279" s="105"/>
      <c r="BW279" s="105"/>
      <c r="BX279" s="105"/>
      <c r="BY279" s="105"/>
      <c r="BZ279" s="105"/>
      <c r="CA279" s="105"/>
      <c r="CB279" s="105"/>
      <c r="CC279" s="105"/>
      <c r="CD279" s="105"/>
      <c r="CE279" s="105"/>
      <c r="CF279" s="105"/>
    </row>
    <row r="280" spans="1:84" hidden="1" x14ac:dyDescent="0.2">
      <c r="A280">
        <v>7</v>
      </c>
      <c r="B280">
        <v>2019</v>
      </c>
      <c r="D280" t="s">
        <v>476</v>
      </c>
      <c r="F280" s="294" t="s">
        <v>477</v>
      </c>
      <c r="G280" t="s">
        <v>478</v>
      </c>
      <c r="H280" s="293">
        <v>1.4237891208959995E-3</v>
      </c>
      <c r="I280" s="293">
        <v>0.64288933286569749</v>
      </c>
      <c r="J280" s="293">
        <v>6.5651347235937477E-2</v>
      </c>
      <c r="K280" s="293">
        <v>3.459907883511248E-3</v>
      </c>
      <c r="L280" s="293">
        <v>0</v>
      </c>
      <c r="M280" s="293">
        <v>-0.10249420583689453</v>
      </c>
      <c r="N280" s="293">
        <v>-0.11690697350740133</v>
      </c>
      <c r="O280" s="293">
        <v>0</v>
      </c>
      <c r="P280" s="293">
        <v>0.15625597104426275</v>
      </c>
      <c r="Q280" s="293">
        <v>-1.0937049107322776E-2</v>
      </c>
      <c r="R280" s="293">
        <v>0.25432466318393848</v>
      </c>
      <c r="S280" s="293">
        <v>-3.8618859926714773E-2</v>
      </c>
      <c r="T280" s="293">
        <v>-0.51251875605656572</v>
      </c>
      <c r="U280" s="293">
        <v>-0.47412168671060451</v>
      </c>
      <c r="V280" s="293">
        <v>-0.14143125715294327</v>
      </c>
      <c r="W280" s="293">
        <v>0</v>
      </c>
      <c r="X280" s="293">
        <v>-0.20953965541268835</v>
      </c>
      <c r="Y280" s="293">
        <v>-0.10059850014143838</v>
      </c>
      <c r="Z280" s="293">
        <v>1.309128830937336E-2</v>
      </c>
      <c r="AA280" s="293">
        <v>-0.17195891734062968</v>
      </c>
      <c r="AB280" s="293">
        <v>-0.19156907547690391</v>
      </c>
      <c r="AC280" s="293">
        <v>5.9408702683434213E-2</v>
      </c>
      <c r="AD280" s="293">
        <v>-5.0941848222132394E-2</v>
      </c>
      <c r="AE280" s="293">
        <v>5.1321104481130961E-2</v>
      </c>
      <c r="AF280" s="293">
        <v>-0.31750127379123649</v>
      </c>
      <c r="AG280" s="293">
        <v>0</v>
      </c>
      <c r="AH280" s="293">
        <v>0</v>
      </c>
      <c r="AI280" s="293">
        <v>-0.30262206479404263</v>
      </c>
      <c r="AJ280" s="293">
        <v>-0.28655718924719448</v>
      </c>
      <c r="AK280" s="293">
        <v>0</v>
      </c>
      <c r="AL280" s="293">
        <v>-0.22364979288063969</v>
      </c>
      <c r="AM280" s="293">
        <v>-0.69256659557232225</v>
      </c>
      <c r="AN280" s="293">
        <v>0</v>
      </c>
      <c r="AO280" s="293">
        <v>0.17282151507699839</v>
      </c>
      <c r="AP280" s="293">
        <v>0.20445706714178802</v>
      </c>
      <c r="AQ280" s="293">
        <v>-5.2907946301099275E-2</v>
      </c>
      <c r="AR280" s="293">
        <v>0</v>
      </c>
      <c r="AS280" s="293">
        <v>-3.8032025254945354E-2</v>
      </c>
      <c r="AT280" s="293">
        <v>-0.21129481184897642</v>
      </c>
      <c r="AU280" s="293">
        <v>-0.2441866843949165</v>
      </c>
      <c r="AV280" s="293">
        <v>-0.14175124704930278</v>
      </c>
      <c r="AW280" s="293">
        <v>-5.768857009901035E-2</v>
      </c>
      <c r="AX280" s="293">
        <v>0</v>
      </c>
      <c r="AY280" s="293">
        <v>-0.18747702304330149</v>
      </c>
      <c r="AZ280" s="293">
        <v>-9.7804855186381212E-2</v>
      </c>
      <c r="BA280" s="293">
        <v>1.1406183632681423E-2</v>
      </c>
      <c r="BB280" s="293">
        <v>-9.532252348910189E-2</v>
      </c>
      <c r="BC280" s="293">
        <v>0</v>
      </c>
      <c r="BD280" s="293">
        <v>4.9053092159230954E-2</v>
      </c>
      <c r="BE280" s="293">
        <v>-0.38221698237767532</v>
      </c>
      <c r="BF280" s="293">
        <v>3.3157081652704147E-3</v>
      </c>
      <c r="BG280" s="293">
        <v>-0.20676384283335048</v>
      </c>
      <c r="BH280" s="293">
        <v>-7.4154535372392971E-2</v>
      </c>
      <c r="BI280" s="293">
        <v>-0.12016954816399628</v>
      </c>
      <c r="BJ280" s="293">
        <v>-0.18855373182112023</v>
      </c>
      <c r="BK280" s="293">
        <v>0</v>
      </c>
      <c r="BL280" s="293">
        <v>1.539097702042197E-2</v>
      </c>
      <c r="BM280" s="293">
        <v>0</v>
      </c>
      <c r="BN280" s="293">
        <v>5.4953129853466662E-2</v>
      </c>
      <c r="BO280" s="293">
        <v>1.1197146956854628E-2</v>
      </c>
      <c r="BP280" s="293">
        <v>-0.11217241043935856</v>
      </c>
      <c r="BQ280" s="293">
        <v>-0.18972864103109879</v>
      </c>
      <c r="BR280" s="293">
        <v>0</v>
      </c>
      <c r="BS280" s="293">
        <v>6.179284492167985E-2</v>
      </c>
      <c r="BT280" s="293">
        <v>3.6977920539523521E-2</v>
      </c>
      <c r="BU280" s="293">
        <v>0.52846486710782936</v>
      </c>
      <c r="BV280" s="293">
        <v>-1.0418145232994567E-2</v>
      </c>
      <c r="BW280" s="293">
        <v>-0.4290961755624258</v>
      </c>
      <c r="BX280" s="293">
        <v>8.0907207874280393E-2</v>
      </c>
      <c r="BY280" s="293">
        <v>-0.2543672282856414</v>
      </c>
      <c r="BZ280" s="293">
        <v>6.7336258615260422E-2</v>
      </c>
      <c r="CA280" s="293">
        <v>0</v>
      </c>
      <c r="CB280" s="293">
        <v>-7.7325232443086409E-2</v>
      </c>
      <c r="CC280" s="293">
        <v>0</v>
      </c>
      <c r="CD280" s="293">
        <v>0</v>
      </c>
      <c r="CE280" s="293">
        <v>0</v>
      </c>
      <c r="CF280" s="293">
        <v>0</v>
      </c>
    </row>
    <row r="281" spans="1:84" hidden="1" x14ac:dyDescent="0.2">
      <c r="A281">
        <v>8</v>
      </c>
      <c r="B281">
        <v>2020</v>
      </c>
      <c r="F281" s="294" t="s">
        <v>477</v>
      </c>
      <c r="H281" s="293">
        <v>-4.4102078076602547E-2</v>
      </c>
      <c r="I281" s="293">
        <v>0.61917199742021156</v>
      </c>
      <c r="J281" s="293">
        <v>2.8047685050207927E-2</v>
      </c>
      <c r="K281" s="293">
        <v>-4.5441641854622634E-2</v>
      </c>
      <c r="L281" s="293">
        <v>0</v>
      </c>
      <c r="M281" s="293">
        <v>-4.797990422022444E-2</v>
      </c>
      <c r="N281" s="293">
        <v>-0.13012145082346863</v>
      </c>
      <c r="O281" s="293">
        <v>0</v>
      </c>
      <c r="P281" s="293">
        <v>0.10988194852726137</v>
      </c>
      <c r="Q281" s="293">
        <v>-0.11185159879780419</v>
      </c>
      <c r="R281" s="293">
        <v>0.18853219261563978</v>
      </c>
      <c r="S281" s="293">
        <v>-9.7808232125186523E-2</v>
      </c>
      <c r="T281" s="293">
        <v>-0.54748730468156581</v>
      </c>
      <c r="U281" s="293">
        <v>-0.59012108829970589</v>
      </c>
      <c r="V281" s="293">
        <v>-0.14363015980296079</v>
      </c>
      <c r="W281" s="293">
        <v>0</v>
      </c>
      <c r="X281" s="293">
        <v>-0.25398302007146839</v>
      </c>
      <c r="Y281" s="293">
        <v>-0.15316822129751145</v>
      </c>
      <c r="Z281" s="293">
        <v>-1.5187714077746148E-2</v>
      </c>
      <c r="AA281" s="293">
        <v>-0.25549736484763641</v>
      </c>
      <c r="AB281" s="293">
        <v>-0.23766048391453037</v>
      </c>
      <c r="AC281" s="293">
        <v>1.6390218011704445E-2</v>
      </c>
      <c r="AD281" s="293">
        <v>-0.11354513201969003</v>
      </c>
      <c r="AE281" s="293">
        <v>3.0242139773718618E-2</v>
      </c>
      <c r="AF281" s="293">
        <v>-0.34539224029061172</v>
      </c>
      <c r="AG281" s="293">
        <v>0</v>
      </c>
      <c r="AH281" s="293">
        <v>0</v>
      </c>
      <c r="AI281" s="293">
        <v>-0.33801726669905835</v>
      </c>
      <c r="AJ281" s="293">
        <v>-0.31638304316666244</v>
      </c>
      <c r="AK281" s="293">
        <v>0</v>
      </c>
      <c r="AL281" s="293">
        <v>-0.17953858606282372</v>
      </c>
      <c r="AM281" s="293">
        <v>-0.66364634974203562</v>
      </c>
      <c r="AN281" s="293">
        <v>0</v>
      </c>
      <c r="AO281" s="293">
        <v>0.16986920089750937</v>
      </c>
      <c r="AP281" s="293">
        <v>0.19818062445872181</v>
      </c>
      <c r="AQ281" s="293">
        <v>-6.820148094629308E-2</v>
      </c>
      <c r="AR281" s="293">
        <v>0</v>
      </c>
      <c r="AS281" s="293">
        <v>-6.8103932151016539E-2</v>
      </c>
      <c r="AT281" s="293">
        <v>-0.22068470179331931</v>
      </c>
      <c r="AU281" s="293">
        <v>-0.27179818183827964</v>
      </c>
      <c r="AV281" s="293">
        <v>-0.16857704241157284</v>
      </c>
      <c r="AW281" s="293">
        <v>-6.3072313185265474E-2</v>
      </c>
      <c r="AX281" s="293">
        <v>0</v>
      </c>
      <c r="AY281" s="293">
        <v>-0.23684973295436651</v>
      </c>
      <c r="AZ281" s="293">
        <v>-0.15870631591477194</v>
      </c>
      <c r="BA281" s="293">
        <v>-2.8411802084296358E-2</v>
      </c>
      <c r="BB281" s="293">
        <v>-0.1268567944138263</v>
      </c>
      <c r="BC281" s="293">
        <v>0</v>
      </c>
      <c r="BD281" s="293">
        <v>1.4242144853587924E-2</v>
      </c>
      <c r="BE281" s="293">
        <v>-0.42083421619196193</v>
      </c>
      <c r="BF281" s="293">
        <v>-3.8255858758730582E-2</v>
      </c>
      <c r="BG281" s="293">
        <v>-0.28762271475198842</v>
      </c>
      <c r="BH281" s="293">
        <v>-1.8552020648299302E-2</v>
      </c>
      <c r="BI281" s="293">
        <v>-0.1661709324078994</v>
      </c>
      <c r="BJ281" s="293">
        <v>-0.24280239582567409</v>
      </c>
      <c r="BK281" s="293">
        <v>0</v>
      </c>
      <c r="BL281" s="293">
        <v>-5.9842178431464181E-3</v>
      </c>
      <c r="BM281" s="293">
        <v>0</v>
      </c>
      <c r="BN281" s="293">
        <v>1.1004099635633324E-2</v>
      </c>
      <c r="BO281" s="293">
        <v>-2.4824445113850246E-2</v>
      </c>
      <c r="BP281" s="293">
        <v>-0.153911123606575</v>
      </c>
      <c r="BQ281" s="293">
        <v>-0.25849890503516093</v>
      </c>
      <c r="BR281" s="293">
        <v>0</v>
      </c>
      <c r="BS281" s="293">
        <v>4.8018103990591565E-3</v>
      </c>
      <c r="BT281" s="293">
        <v>-5.5167936282187538E-2</v>
      </c>
      <c r="BU281" s="293">
        <v>0.52863268155633625</v>
      </c>
      <c r="BV281" s="293">
        <v>-4.2521136308402062E-2</v>
      </c>
      <c r="BW281" s="293">
        <v>-0.46635347670964911</v>
      </c>
      <c r="BX281" s="293">
        <v>3.4690877148692061E-2</v>
      </c>
      <c r="BY281" s="293">
        <v>-0.30331369179944884</v>
      </c>
      <c r="BZ281" s="293">
        <v>2.8865725808569453E-2</v>
      </c>
      <c r="CA281" s="293">
        <v>0</v>
      </c>
      <c r="CB281" s="293">
        <v>-0.11060315570304359</v>
      </c>
      <c r="CC281" s="293">
        <v>0</v>
      </c>
      <c r="CD281" s="293">
        <v>0</v>
      </c>
      <c r="CE281" s="293">
        <v>0</v>
      </c>
      <c r="CF281" s="293">
        <v>0</v>
      </c>
    </row>
    <row r="282" spans="1:84" hidden="1" x14ac:dyDescent="0.2">
      <c r="A282">
        <v>9</v>
      </c>
      <c r="B282">
        <v>2021</v>
      </c>
      <c r="F282" s="294" t="s">
        <v>477</v>
      </c>
      <c r="H282" s="293">
        <v>-6.8662126347978747E-2</v>
      </c>
      <c r="I282" s="293">
        <v>0.63664585541814989</v>
      </c>
      <c r="J282" s="293">
        <v>-9.1402420276958905E-3</v>
      </c>
      <c r="K282" s="293">
        <v>-7.6456720304829279E-2</v>
      </c>
      <c r="L282" s="293">
        <v>0</v>
      </c>
      <c r="M282" s="293">
        <v>-7.3621527898517558E-2</v>
      </c>
      <c r="N282" s="293">
        <v>-0.11723967091172523</v>
      </c>
      <c r="O282" s="293">
        <v>0</v>
      </c>
      <c r="P282" s="293">
        <v>0.11842140821015779</v>
      </c>
      <c r="Q282" s="293">
        <v>-0.16737611850458131</v>
      </c>
      <c r="R282" s="293">
        <v>3.9897215801159541E-2</v>
      </c>
      <c r="S282" s="293">
        <v>-0.16510421087123689</v>
      </c>
      <c r="T282" s="293">
        <v>-0.6244146639224275</v>
      </c>
      <c r="U282" s="293">
        <v>-0.49101877459470156</v>
      </c>
      <c r="V282" s="293">
        <v>-0.13648232020492135</v>
      </c>
      <c r="W282" s="293">
        <v>0</v>
      </c>
      <c r="X282" s="293">
        <v>-0.28732014700972269</v>
      </c>
      <c r="Y282" s="293">
        <v>-0.22441071207516392</v>
      </c>
      <c r="Z282" s="293">
        <v>-4.8073748939978025E-2</v>
      </c>
      <c r="AA282" s="293">
        <v>-0.29197147755654851</v>
      </c>
      <c r="AB282" s="293">
        <v>-0.31587010923778852</v>
      </c>
      <c r="AC282" s="293">
        <v>-3.4190536052036015E-2</v>
      </c>
      <c r="AD282" s="293">
        <v>-0.12830530577356622</v>
      </c>
      <c r="AE282" s="293">
        <v>1.3795984842883366E-2</v>
      </c>
      <c r="AF282" s="293">
        <v>-0.38458739320093172</v>
      </c>
      <c r="AG282" s="293">
        <v>0</v>
      </c>
      <c r="AH282" s="293">
        <v>0</v>
      </c>
      <c r="AI282" s="293">
        <v>-0.35691211361235392</v>
      </c>
      <c r="AJ282" s="293">
        <v>-0.30536068153256279</v>
      </c>
      <c r="AK282" s="293">
        <v>0</v>
      </c>
      <c r="AL282" s="293">
        <v>-0.16794100465195003</v>
      </c>
      <c r="AM282" s="293">
        <v>-0.65297368110128073</v>
      </c>
      <c r="AN282" s="293">
        <v>0</v>
      </c>
      <c r="AO282" s="293">
        <v>0.18094299849795439</v>
      </c>
      <c r="AP282" s="293">
        <v>0.19533132034498665</v>
      </c>
      <c r="AQ282" s="293">
        <v>-5.2172734945073136E-2</v>
      </c>
      <c r="AR282" s="293">
        <v>0</v>
      </c>
      <c r="AS282" s="293">
        <v>-0.1284934086436971</v>
      </c>
      <c r="AT282" s="293">
        <v>-0.18205156782793402</v>
      </c>
      <c r="AU282" s="293">
        <v>-0.26972097510524901</v>
      </c>
      <c r="AV282" s="293">
        <v>-0.19580267402366511</v>
      </c>
      <c r="AW282" s="293">
        <v>-5.6820077047134231E-2</v>
      </c>
      <c r="AX282" s="293">
        <v>0</v>
      </c>
      <c r="AY282" s="293">
        <v>-0.26770200137072869</v>
      </c>
      <c r="AZ282" s="293">
        <v>-0.1763786327946418</v>
      </c>
      <c r="BA282" s="293">
        <v>-7.7966673461766042E-2</v>
      </c>
      <c r="BB282" s="293">
        <v>-0.13081873942836905</v>
      </c>
      <c r="BC282" s="293">
        <v>0</v>
      </c>
      <c r="BD282" s="293">
        <v>4.1819364196166997E-3</v>
      </c>
      <c r="BE282" s="293">
        <v>-0.45727483380177764</v>
      </c>
      <c r="BF282" s="293">
        <v>-6.4397388875578748E-2</v>
      </c>
      <c r="BG282" s="293">
        <v>-0.29604512304250763</v>
      </c>
      <c r="BH282" s="293">
        <v>0</v>
      </c>
      <c r="BI282" s="293">
        <v>-0.16773319702586817</v>
      </c>
      <c r="BJ282" s="293">
        <v>-0.28770358575935362</v>
      </c>
      <c r="BK282" s="293">
        <v>0</v>
      </c>
      <c r="BL282" s="293">
        <v>0</v>
      </c>
      <c r="BM282" s="293">
        <v>0</v>
      </c>
      <c r="BN282" s="293">
        <v>1.7651043597591381E-2</v>
      </c>
      <c r="BO282" s="293">
        <v>-3.1265736257430211E-2</v>
      </c>
      <c r="BP282" s="293">
        <v>-0.15414724742574568</v>
      </c>
      <c r="BQ282" s="293">
        <v>-0.35078161018564735</v>
      </c>
      <c r="BR282" s="293">
        <v>0</v>
      </c>
      <c r="BS282" s="293">
        <v>-7.8364439388274986E-3</v>
      </c>
      <c r="BT282" s="293">
        <v>-9.8428840799558048E-2</v>
      </c>
      <c r="BU282" s="293">
        <v>0.53184993607575715</v>
      </c>
      <c r="BV282" s="293">
        <v>-2.9353017721054808E-2</v>
      </c>
      <c r="BW282" s="293">
        <v>-0.5669509938017735</v>
      </c>
      <c r="BX282" s="293">
        <v>4.1780584905758533E-2</v>
      </c>
      <c r="BY282" s="293">
        <v>-0.32591050393681736</v>
      </c>
      <c r="BZ282" s="293">
        <v>-4.03227588753097E-2</v>
      </c>
      <c r="CA282" s="293">
        <v>0</v>
      </c>
      <c r="CB282" s="293">
        <v>-0.10253957999648468</v>
      </c>
      <c r="CC282" s="293">
        <v>0</v>
      </c>
      <c r="CD282" s="293">
        <v>0</v>
      </c>
      <c r="CE282" s="293">
        <v>0</v>
      </c>
      <c r="CF282" s="293">
        <v>0</v>
      </c>
    </row>
    <row r="283" spans="1:84" hidden="1" x14ac:dyDescent="0.2">
      <c r="A283">
        <v>10</v>
      </c>
      <c r="B283">
        <v>2022</v>
      </c>
      <c r="E283"/>
      <c r="F283" s="294" t="s">
        <v>477</v>
      </c>
      <c r="H283" s="293">
        <v>-9.0756938878942414E-2</v>
      </c>
      <c r="I283" s="293">
        <v>0.61058609815218623</v>
      </c>
      <c r="J283" s="293">
        <v>-1.9368626237443336E-2</v>
      </c>
      <c r="K283" s="293">
        <v>-8.0257273861388659E-2</v>
      </c>
      <c r="L283" s="293">
        <v>0</v>
      </c>
      <c r="M283" s="293">
        <v>0</v>
      </c>
      <c r="N283" s="293">
        <v>-0.13514695948311675</v>
      </c>
      <c r="O283" s="293">
        <v>0</v>
      </c>
      <c r="P283" s="293">
        <v>9.7021783071910922E-2</v>
      </c>
      <c r="Q283" s="293">
        <v>-0.16562928231816076</v>
      </c>
      <c r="R283" s="293">
        <v>5.5239601996190234E-2</v>
      </c>
      <c r="S283" s="293">
        <v>-0.1595648504793766</v>
      </c>
      <c r="T283" s="293">
        <v>-0.72756072024404317</v>
      </c>
      <c r="U283" s="293">
        <v>-0.32394197633345218</v>
      </c>
      <c r="V283" s="293">
        <v>0</v>
      </c>
      <c r="W283" s="293">
        <v>0</v>
      </c>
      <c r="X283" s="293">
        <v>-0.26923419033017326</v>
      </c>
      <c r="Y283" s="293">
        <v>-0.26756326013888898</v>
      </c>
      <c r="Z283" s="293">
        <v>-6.5146641194770746E-2</v>
      </c>
      <c r="AA283" s="293">
        <v>0</v>
      </c>
      <c r="AB283" s="293">
        <v>-0.31560867903336498</v>
      </c>
      <c r="AC283" s="293">
        <v>-2.3507570966023791E-2</v>
      </c>
      <c r="AD283" s="293">
        <v>-0.11030749668883201</v>
      </c>
      <c r="AE283" s="293">
        <v>-3.7585128549713395E-2</v>
      </c>
      <c r="AF283" s="293">
        <v>-0.38535403929622314</v>
      </c>
      <c r="AG283" s="293">
        <v>0</v>
      </c>
      <c r="AH283" s="293">
        <v>0</v>
      </c>
      <c r="AI283" s="293">
        <v>-0.37199743945966657</v>
      </c>
      <c r="AJ283" s="293">
        <v>-0.33802616990873552</v>
      </c>
      <c r="AK283" s="293">
        <v>0</v>
      </c>
      <c r="AL283" s="293">
        <v>-0.14818939914385798</v>
      </c>
      <c r="AM283" s="293">
        <v>-0.71018918084406468</v>
      </c>
      <c r="AN283" s="293">
        <v>0</v>
      </c>
      <c r="AO283" s="293">
        <v>0.20290114104211893</v>
      </c>
      <c r="AP283" s="293">
        <v>0.23096127330827895</v>
      </c>
      <c r="AQ283" s="293">
        <v>-6.2351019974864468E-2</v>
      </c>
      <c r="AR283" s="293">
        <v>0</v>
      </c>
      <c r="AS283" s="293">
        <v>-0.10910210689776884</v>
      </c>
      <c r="AT283" s="293">
        <v>0</v>
      </c>
      <c r="AU283" s="293">
        <v>-0.3104789892253294</v>
      </c>
      <c r="AV283" s="293">
        <v>-0.16794969513191729</v>
      </c>
      <c r="AW283" s="293">
        <v>-6.4803722680290748E-2</v>
      </c>
      <c r="AX283" s="293">
        <v>0</v>
      </c>
      <c r="AY283" s="293">
        <v>-0.28102190333874749</v>
      </c>
      <c r="AZ283" s="293">
        <v>-0.17545072600516379</v>
      </c>
      <c r="BA283" s="293">
        <v>-0.1023727751891189</v>
      </c>
      <c r="BB283" s="293">
        <v>-0.16178705708540764</v>
      </c>
      <c r="BC283" s="293">
        <v>0</v>
      </c>
      <c r="BD283" s="293">
        <v>-3.4908230640770227E-2</v>
      </c>
      <c r="BE283" s="293">
        <v>-0.45054771007008193</v>
      </c>
      <c r="BF283" s="293">
        <v>-6.5655469325948776E-2</v>
      </c>
      <c r="BG283" s="293">
        <v>-0.28359811861420248</v>
      </c>
      <c r="BH283" s="293">
        <v>0</v>
      </c>
      <c r="BI283" s="293">
        <v>-0.18877124261632003</v>
      </c>
      <c r="BJ283" s="293">
        <v>-0.25639425957997525</v>
      </c>
      <c r="BK283" s="293">
        <v>0</v>
      </c>
      <c r="BL283" s="293">
        <v>0</v>
      </c>
      <c r="BM283" s="293">
        <v>0</v>
      </c>
      <c r="BN283" s="293">
        <v>-2.9777551596526106E-2</v>
      </c>
      <c r="BO283" s="293">
        <v>-8.3631143314061809E-2</v>
      </c>
      <c r="BP283" s="293">
        <v>-0.11306951714622093</v>
      </c>
      <c r="BQ283" s="293">
        <v>-0.41859810579451223</v>
      </c>
      <c r="BR283" s="293">
        <v>0</v>
      </c>
      <c r="BS283" s="293">
        <v>5.0221929625873039E-2</v>
      </c>
      <c r="BT283" s="293">
        <v>-0.15091012516373697</v>
      </c>
      <c r="BU283" s="293">
        <v>0.52752778872269857</v>
      </c>
      <c r="BV283" s="293">
        <v>-3.6385635410743591E-2</v>
      </c>
      <c r="BW283" s="293">
        <v>-0.45806780347551374</v>
      </c>
      <c r="BX283" s="293">
        <v>0</v>
      </c>
      <c r="BY283" s="293">
        <v>-0.35700759942092775</v>
      </c>
      <c r="BZ283" s="293">
        <v>-9.7955171553366707E-2</v>
      </c>
      <c r="CA283" s="293">
        <v>0</v>
      </c>
      <c r="CB283" s="293">
        <v>-6.2395485927992725E-2</v>
      </c>
      <c r="CC283" s="293">
        <v>0</v>
      </c>
      <c r="CD283" s="293">
        <v>0</v>
      </c>
      <c r="CE283" s="293">
        <v>-1.2948692410426748E-2</v>
      </c>
      <c r="CF283" s="293">
        <v>-0.13935008995646347</v>
      </c>
    </row>
    <row r="284" spans="1:84" hidden="1" x14ac:dyDescent="0.2">
      <c r="E284"/>
      <c r="F284" s="99"/>
      <c r="H284" s="105"/>
      <c r="I284" s="105"/>
      <c r="J284" s="105"/>
      <c r="K284" s="105"/>
      <c r="L284" s="105"/>
      <c r="M284" s="105"/>
      <c r="N284" s="105"/>
      <c r="O284" s="105"/>
      <c r="P284" s="105"/>
      <c r="Q284" s="105"/>
      <c r="R284" s="105"/>
      <c r="S284" s="105"/>
      <c r="T284" s="105"/>
      <c r="U284" s="105"/>
      <c r="V284" s="105"/>
      <c r="W284" s="105"/>
      <c r="X284" s="105"/>
      <c r="Y284" s="105"/>
      <c r="Z284" s="105"/>
      <c r="AA284" s="105"/>
      <c r="AB284" s="105"/>
      <c r="AC284" s="105"/>
      <c r="AD284" s="105"/>
      <c r="AE284" s="105"/>
      <c r="AF284" s="105"/>
      <c r="AG284" s="105"/>
      <c r="AH284" s="105"/>
      <c r="AI284" s="105"/>
      <c r="AJ284" s="105"/>
      <c r="AK284" s="105"/>
      <c r="AL284" s="105"/>
      <c r="AM284" s="105"/>
      <c r="AN284" s="105"/>
      <c r="AO284" s="105"/>
      <c r="AP284" s="105"/>
      <c r="AQ284" s="105"/>
      <c r="AR284" s="105"/>
      <c r="AS284" s="105"/>
      <c r="AT284" s="105"/>
      <c r="AU284" s="105"/>
      <c r="AV284" s="105"/>
      <c r="AW284" s="105"/>
      <c r="AX284" s="105"/>
      <c r="AY284" s="105"/>
      <c r="AZ284" s="105"/>
      <c r="BA284" s="105"/>
      <c r="BB284" s="105"/>
      <c r="BC284" s="105"/>
      <c r="BD284" s="105"/>
      <c r="BE284" s="105"/>
      <c r="BF284" s="105"/>
      <c r="BG284" s="105"/>
      <c r="BH284" s="105"/>
      <c r="BI284" s="105"/>
      <c r="BJ284" s="105"/>
      <c r="BK284" s="105"/>
      <c r="BL284" s="105"/>
      <c r="BM284" s="105"/>
      <c r="BN284" s="105"/>
      <c r="BO284" s="105"/>
      <c r="BP284" s="105"/>
      <c r="BQ284" s="105"/>
      <c r="BR284" s="105"/>
      <c r="BS284" s="105"/>
      <c r="BT284" s="105"/>
      <c r="BU284" s="105"/>
      <c r="BV284" s="105"/>
      <c r="BW284" s="105"/>
      <c r="BX284" s="105"/>
      <c r="BY284" s="105"/>
      <c r="BZ284" s="105"/>
      <c r="CA284" s="105"/>
      <c r="CB284" s="105"/>
      <c r="CC284" s="105"/>
      <c r="CD284" s="105"/>
      <c r="CE284" s="105"/>
      <c r="CF284" s="105"/>
    </row>
    <row r="285" spans="1:84" hidden="1" x14ac:dyDescent="0.2">
      <c r="B285">
        <v>2019</v>
      </c>
      <c r="F285" s="99" t="s">
        <v>155</v>
      </c>
      <c r="G285" t="s">
        <v>478</v>
      </c>
      <c r="H285" s="293">
        <f>H275-H280</f>
        <v>0</v>
      </c>
      <c r="I285" s="293">
        <f t="shared" ref="I285:BT286" si="243">I275-I280</f>
        <v>0</v>
      </c>
      <c r="J285" s="293">
        <f t="shared" si="243"/>
        <v>0</v>
      </c>
      <c r="K285" s="293">
        <f t="shared" si="243"/>
        <v>0</v>
      </c>
      <c r="L285" s="293">
        <f t="shared" si="243"/>
        <v>0</v>
      </c>
      <c r="M285" s="293">
        <f t="shared" si="243"/>
        <v>0.10249420583689453</v>
      </c>
      <c r="N285" s="293">
        <f t="shared" si="243"/>
        <v>0</v>
      </c>
      <c r="O285" s="293">
        <f t="shared" si="243"/>
        <v>0</v>
      </c>
      <c r="P285" s="293">
        <f t="shared" si="243"/>
        <v>0</v>
      </c>
      <c r="Q285" s="293">
        <f t="shared" si="243"/>
        <v>0</v>
      </c>
      <c r="R285" s="293">
        <f t="shared" si="243"/>
        <v>0</v>
      </c>
      <c r="S285" s="293">
        <f t="shared" si="243"/>
        <v>0</v>
      </c>
      <c r="T285" s="293">
        <f t="shared" si="243"/>
        <v>0</v>
      </c>
      <c r="U285" s="293">
        <f t="shared" si="243"/>
        <v>0</v>
      </c>
      <c r="V285" s="293">
        <f t="shared" si="243"/>
        <v>0</v>
      </c>
      <c r="W285" s="293">
        <f t="shared" si="243"/>
        <v>0</v>
      </c>
      <c r="X285" s="293">
        <f t="shared" si="243"/>
        <v>0</v>
      </c>
      <c r="Y285" s="293">
        <f t="shared" si="243"/>
        <v>0</v>
      </c>
      <c r="Z285" s="293">
        <f t="shared" si="243"/>
        <v>0</v>
      </c>
      <c r="AA285" s="293">
        <f t="shared" si="243"/>
        <v>0</v>
      </c>
      <c r="AB285" s="293">
        <f t="shared" si="243"/>
        <v>0</v>
      </c>
      <c r="AC285" s="293">
        <f t="shared" si="243"/>
        <v>0</v>
      </c>
      <c r="AD285" s="293">
        <f t="shared" si="243"/>
        <v>0</v>
      </c>
      <c r="AE285" s="293">
        <f t="shared" si="243"/>
        <v>0</v>
      </c>
      <c r="AF285" s="293">
        <f t="shared" si="243"/>
        <v>0</v>
      </c>
      <c r="AG285" s="293">
        <f t="shared" si="243"/>
        <v>0</v>
      </c>
      <c r="AH285" s="293">
        <f t="shared" si="243"/>
        <v>0</v>
      </c>
      <c r="AI285" s="293">
        <f t="shared" si="243"/>
        <v>0</v>
      </c>
      <c r="AJ285" s="293">
        <f t="shared" si="243"/>
        <v>0</v>
      </c>
      <c r="AK285" s="293">
        <f t="shared" si="243"/>
        <v>0</v>
      </c>
      <c r="AL285" s="293">
        <f t="shared" si="243"/>
        <v>0</v>
      </c>
      <c r="AM285" s="293">
        <f t="shared" si="243"/>
        <v>0</v>
      </c>
      <c r="AN285" s="293">
        <f t="shared" si="243"/>
        <v>0</v>
      </c>
      <c r="AO285" s="293">
        <f t="shared" si="243"/>
        <v>0</v>
      </c>
      <c r="AP285" s="293">
        <f t="shared" si="243"/>
        <v>0</v>
      </c>
      <c r="AQ285" s="293">
        <f t="shared" si="243"/>
        <v>0</v>
      </c>
      <c r="AR285" s="293">
        <f t="shared" si="243"/>
        <v>0</v>
      </c>
      <c r="AS285" s="293">
        <f t="shared" si="243"/>
        <v>0</v>
      </c>
      <c r="AT285" s="293">
        <f t="shared" si="243"/>
        <v>0</v>
      </c>
      <c r="AU285" s="293">
        <f t="shared" si="243"/>
        <v>0</v>
      </c>
      <c r="AV285" s="293">
        <f t="shared" si="243"/>
        <v>0</v>
      </c>
      <c r="AW285" s="293">
        <f t="shared" si="243"/>
        <v>0</v>
      </c>
      <c r="AX285" s="293">
        <f t="shared" si="243"/>
        <v>0</v>
      </c>
      <c r="AY285" s="293">
        <f t="shared" si="243"/>
        <v>0</v>
      </c>
      <c r="AZ285" s="293">
        <f t="shared" si="243"/>
        <v>0</v>
      </c>
      <c r="BA285" s="293">
        <f t="shared" si="243"/>
        <v>0</v>
      </c>
      <c r="BB285" s="293">
        <f t="shared" si="243"/>
        <v>0</v>
      </c>
      <c r="BC285" s="293">
        <f t="shared" si="243"/>
        <v>0</v>
      </c>
      <c r="BD285" s="293">
        <f t="shared" si="243"/>
        <v>-3.0205559896529247E-2</v>
      </c>
      <c r="BE285" s="293">
        <f t="shared" si="243"/>
        <v>0</v>
      </c>
      <c r="BF285" s="293">
        <f t="shared" si="243"/>
        <v>0</v>
      </c>
      <c r="BG285" s="293">
        <f t="shared" si="243"/>
        <v>0</v>
      </c>
      <c r="BH285" s="293">
        <f t="shared" si="243"/>
        <v>0</v>
      </c>
      <c r="BI285" s="293">
        <f t="shared" si="243"/>
        <v>0</v>
      </c>
      <c r="BJ285" s="293">
        <f t="shared" si="243"/>
        <v>0</v>
      </c>
      <c r="BK285" s="293">
        <f t="shared" si="243"/>
        <v>0</v>
      </c>
      <c r="BL285" s="293">
        <f t="shared" si="243"/>
        <v>0</v>
      </c>
      <c r="BM285" s="293">
        <f t="shared" si="243"/>
        <v>0</v>
      </c>
      <c r="BN285" s="293">
        <f t="shared" si="243"/>
        <v>0</v>
      </c>
      <c r="BO285" s="293">
        <f t="shared" si="243"/>
        <v>0</v>
      </c>
      <c r="BP285" s="293">
        <f t="shared" si="243"/>
        <v>0</v>
      </c>
      <c r="BQ285" s="293">
        <f t="shared" si="243"/>
        <v>0</v>
      </c>
      <c r="BR285" s="293">
        <f t="shared" si="243"/>
        <v>0</v>
      </c>
      <c r="BS285" s="293">
        <f t="shared" si="243"/>
        <v>0</v>
      </c>
      <c r="BT285" s="293">
        <f t="shared" si="243"/>
        <v>0</v>
      </c>
      <c r="BU285" s="293">
        <f t="shared" ref="BU285:CF288" si="244">BU275-BU280</f>
        <v>0</v>
      </c>
      <c r="BV285" s="293">
        <f t="shared" si="244"/>
        <v>0</v>
      </c>
      <c r="BW285" s="293">
        <f t="shared" si="244"/>
        <v>0</v>
      </c>
      <c r="BX285" s="293">
        <f t="shared" si="244"/>
        <v>0</v>
      </c>
      <c r="BY285" s="293">
        <f t="shared" si="244"/>
        <v>0</v>
      </c>
      <c r="BZ285" s="293">
        <f t="shared" si="244"/>
        <v>0</v>
      </c>
      <c r="CA285" s="293">
        <f t="shared" si="244"/>
        <v>0</v>
      </c>
      <c r="CB285" s="293">
        <f t="shared" si="244"/>
        <v>0</v>
      </c>
      <c r="CC285" s="293">
        <f t="shared" si="244"/>
        <v>0</v>
      </c>
      <c r="CD285" s="293">
        <f t="shared" si="244"/>
        <v>0</v>
      </c>
      <c r="CE285" s="293">
        <f t="shared" si="244"/>
        <v>-8.0255032155854139E-2</v>
      </c>
      <c r="CF285" s="293">
        <f t="shared" si="244"/>
        <v>-0.12890785280128872</v>
      </c>
    </row>
    <row r="286" spans="1:84" hidden="1" x14ac:dyDescent="0.2">
      <c r="B286">
        <v>2020</v>
      </c>
      <c r="F286" s="99" t="s">
        <v>155</v>
      </c>
      <c r="H286" s="293">
        <f>H276-H281</f>
        <v>0</v>
      </c>
      <c r="I286" s="293">
        <f>I276-I281</f>
        <v>0</v>
      </c>
      <c r="J286" s="293">
        <f t="shared" si="243"/>
        <v>0</v>
      </c>
      <c r="K286" s="293">
        <f t="shared" si="243"/>
        <v>0</v>
      </c>
      <c r="L286" s="293">
        <f t="shared" si="243"/>
        <v>0</v>
      </c>
      <c r="M286" s="293">
        <f t="shared" si="243"/>
        <v>4.797990422022444E-2</v>
      </c>
      <c r="N286" s="293">
        <f t="shared" si="243"/>
        <v>0</v>
      </c>
      <c r="O286" s="293">
        <f t="shared" si="243"/>
        <v>0</v>
      </c>
      <c r="P286" s="293">
        <f t="shared" si="243"/>
        <v>0</v>
      </c>
      <c r="Q286" s="293">
        <f t="shared" si="243"/>
        <v>0</v>
      </c>
      <c r="R286" s="293">
        <f t="shared" si="243"/>
        <v>0</v>
      </c>
      <c r="S286" s="293">
        <f t="shared" si="243"/>
        <v>0</v>
      </c>
      <c r="T286" s="293">
        <f t="shared" si="243"/>
        <v>0</v>
      </c>
      <c r="U286" s="293">
        <f t="shared" si="243"/>
        <v>0</v>
      </c>
      <c r="V286" s="293">
        <f t="shared" si="243"/>
        <v>0</v>
      </c>
      <c r="W286" s="293">
        <f t="shared" si="243"/>
        <v>0</v>
      </c>
      <c r="X286" s="293">
        <f t="shared" si="243"/>
        <v>0</v>
      </c>
      <c r="Y286" s="293">
        <f t="shared" si="243"/>
        <v>0</v>
      </c>
      <c r="Z286" s="293">
        <f t="shared" si="243"/>
        <v>0</v>
      </c>
      <c r="AA286" s="293">
        <f t="shared" si="243"/>
        <v>0</v>
      </c>
      <c r="AB286" s="293">
        <f t="shared" si="243"/>
        <v>0</v>
      </c>
      <c r="AC286" s="293">
        <f t="shared" si="243"/>
        <v>0</v>
      </c>
      <c r="AD286" s="293">
        <f t="shared" si="243"/>
        <v>0</v>
      </c>
      <c r="AE286" s="295">
        <f>AE276-AE281</f>
        <v>0</v>
      </c>
      <c r="AF286" s="293">
        <f t="shared" si="243"/>
        <v>0</v>
      </c>
      <c r="AG286" s="293">
        <f t="shared" si="243"/>
        <v>0</v>
      </c>
      <c r="AH286" s="293">
        <f t="shared" si="243"/>
        <v>0</v>
      </c>
      <c r="AI286" s="293">
        <f t="shared" si="243"/>
        <v>0</v>
      </c>
      <c r="AJ286" s="293">
        <f t="shared" si="243"/>
        <v>0</v>
      </c>
      <c r="AK286" s="293">
        <f t="shared" si="243"/>
        <v>0</v>
      </c>
      <c r="AL286" s="293">
        <f t="shared" si="243"/>
        <v>0</v>
      </c>
      <c r="AM286" s="293">
        <f t="shared" si="243"/>
        <v>0</v>
      </c>
      <c r="AN286" s="293">
        <f t="shared" si="243"/>
        <v>0</v>
      </c>
      <c r="AO286" s="293">
        <f t="shared" si="243"/>
        <v>0</v>
      </c>
      <c r="AP286" s="293">
        <f t="shared" si="243"/>
        <v>0</v>
      </c>
      <c r="AQ286" s="293">
        <f t="shared" si="243"/>
        <v>0</v>
      </c>
      <c r="AR286" s="293">
        <f t="shared" si="243"/>
        <v>0</v>
      </c>
      <c r="AS286" s="293">
        <f t="shared" si="243"/>
        <v>0</v>
      </c>
      <c r="AT286" s="293">
        <f t="shared" si="243"/>
        <v>0</v>
      </c>
      <c r="AU286" s="293">
        <f t="shared" si="243"/>
        <v>0</v>
      </c>
      <c r="AV286" s="293">
        <f t="shared" si="243"/>
        <v>0</v>
      </c>
      <c r="AW286" s="293">
        <f t="shared" si="243"/>
        <v>0</v>
      </c>
      <c r="AX286" s="293">
        <f t="shared" si="243"/>
        <v>0</v>
      </c>
      <c r="AY286" s="293">
        <f t="shared" si="243"/>
        <v>0</v>
      </c>
      <c r="AZ286" s="293">
        <f t="shared" si="243"/>
        <v>0</v>
      </c>
      <c r="BA286" s="293">
        <f t="shared" si="243"/>
        <v>0</v>
      </c>
      <c r="BB286" s="293">
        <f t="shared" si="243"/>
        <v>0</v>
      </c>
      <c r="BC286" s="293">
        <f t="shared" si="243"/>
        <v>0</v>
      </c>
      <c r="BD286" s="293">
        <f t="shared" si="243"/>
        <v>-3.6667063169091643E-2</v>
      </c>
      <c r="BE286" s="293">
        <f t="shared" si="243"/>
        <v>0</v>
      </c>
      <c r="BF286" s="293">
        <f t="shared" si="243"/>
        <v>0</v>
      </c>
      <c r="BG286" s="293">
        <f t="shared" si="243"/>
        <v>0</v>
      </c>
      <c r="BH286" s="293">
        <f t="shared" si="243"/>
        <v>0</v>
      </c>
      <c r="BI286" s="293">
        <f t="shared" si="243"/>
        <v>0</v>
      </c>
      <c r="BJ286" s="293">
        <f t="shared" si="243"/>
        <v>0</v>
      </c>
      <c r="BK286" s="293">
        <f t="shared" si="243"/>
        <v>0</v>
      </c>
      <c r="BL286" s="293">
        <f t="shared" si="243"/>
        <v>0</v>
      </c>
      <c r="BM286" s="293">
        <f t="shared" si="243"/>
        <v>0</v>
      </c>
      <c r="BN286" s="293">
        <f t="shared" si="243"/>
        <v>0</v>
      </c>
      <c r="BO286" s="293">
        <f t="shared" si="243"/>
        <v>0</v>
      </c>
      <c r="BP286" s="293">
        <f t="shared" si="243"/>
        <v>0</v>
      </c>
      <c r="BQ286" s="293">
        <f t="shared" si="243"/>
        <v>0</v>
      </c>
      <c r="BR286" s="293">
        <f t="shared" si="243"/>
        <v>0</v>
      </c>
      <c r="BS286" s="293">
        <f t="shared" si="243"/>
        <v>0</v>
      </c>
      <c r="BT286" s="293">
        <f t="shared" si="243"/>
        <v>0</v>
      </c>
      <c r="BU286" s="293">
        <f t="shared" si="244"/>
        <v>0</v>
      </c>
      <c r="BV286" s="293">
        <f t="shared" si="244"/>
        <v>0</v>
      </c>
      <c r="BW286" s="293">
        <f t="shared" si="244"/>
        <v>0</v>
      </c>
      <c r="BX286" s="293">
        <f t="shared" si="244"/>
        <v>0</v>
      </c>
      <c r="BY286" s="293">
        <f t="shared" si="244"/>
        <v>0</v>
      </c>
      <c r="BZ286" s="293">
        <f t="shared" si="244"/>
        <v>0</v>
      </c>
      <c r="CA286" s="293">
        <f t="shared" si="244"/>
        <v>0</v>
      </c>
      <c r="CB286" s="293">
        <f t="shared" si="244"/>
        <v>0</v>
      </c>
      <c r="CC286" s="293">
        <f t="shared" si="244"/>
        <v>0</v>
      </c>
      <c r="CD286" s="293">
        <f t="shared" si="244"/>
        <v>0</v>
      </c>
      <c r="CE286" s="293">
        <f t="shared" si="244"/>
        <v>-0.10734388363826314</v>
      </c>
      <c r="CF286" s="293">
        <f t="shared" si="244"/>
        <v>-0.11152644125748798</v>
      </c>
    </row>
    <row r="287" spans="1:84" hidden="1" x14ac:dyDescent="0.2">
      <c r="B287">
        <v>2021</v>
      </c>
      <c r="F287" s="99" t="s">
        <v>155</v>
      </c>
      <c r="H287" s="293">
        <f>H277-H282</f>
        <v>0</v>
      </c>
      <c r="I287" s="293">
        <f t="shared" ref="I287:BT288" si="245">I277-I282</f>
        <v>0</v>
      </c>
      <c r="J287" s="293">
        <f t="shared" si="245"/>
        <v>0</v>
      </c>
      <c r="K287" s="293">
        <f t="shared" si="245"/>
        <v>0</v>
      </c>
      <c r="L287" s="293">
        <f t="shared" si="245"/>
        <v>0</v>
      </c>
      <c r="M287" s="293">
        <f t="shared" si="245"/>
        <v>7.3621527898517558E-2</v>
      </c>
      <c r="N287" s="293">
        <f t="shared" si="245"/>
        <v>0</v>
      </c>
      <c r="O287" s="293">
        <f t="shared" si="245"/>
        <v>0</v>
      </c>
      <c r="P287" s="293">
        <f t="shared" si="245"/>
        <v>0</v>
      </c>
      <c r="Q287" s="293">
        <f t="shared" si="245"/>
        <v>0</v>
      </c>
      <c r="R287" s="293">
        <f t="shared" si="245"/>
        <v>0</v>
      </c>
      <c r="S287" s="293">
        <f t="shared" si="245"/>
        <v>0</v>
      </c>
      <c r="T287" s="293">
        <f t="shared" si="245"/>
        <v>0</v>
      </c>
      <c r="U287" s="293">
        <f t="shared" si="245"/>
        <v>0</v>
      </c>
      <c r="V287" s="293">
        <f t="shared" si="245"/>
        <v>0</v>
      </c>
      <c r="W287" s="293">
        <f t="shared" si="245"/>
        <v>0</v>
      </c>
      <c r="X287" s="293">
        <f t="shared" si="245"/>
        <v>0</v>
      </c>
      <c r="Y287" s="293">
        <f t="shared" si="245"/>
        <v>0</v>
      </c>
      <c r="Z287" s="293">
        <f t="shared" si="245"/>
        <v>0</v>
      </c>
      <c r="AA287" s="293">
        <f t="shared" si="245"/>
        <v>0</v>
      </c>
      <c r="AB287" s="293">
        <f t="shared" si="245"/>
        <v>0</v>
      </c>
      <c r="AC287" s="293">
        <f t="shared" si="245"/>
        <v>0</v>
      </c>
      <c r="AD287" s="293">
        <f t="shared" si="245"/>
        <v>0</v>
      </c>
      <c r="AE287" s="293">
        <f t="shared" si="245"/>
        <v>1.3594829290086707E-9</v>
      </c>
      <c r="AF287" s="293">
        <f t="shared" si="245"/>
        <v>0</v>
      </c>
      <c r="AG287" s="293">
        <f t="shared" si="245"/>
        <v>0</v>
      </c>
      <c r="AH287" s="293">
        <f t="shared" si="245"/>
        <v>0</v>
      </c>
      <c r="AI287" s="293">
        <f t="shared" si="245"/>
        <v>0</v>
      </c>
      <c r="AJ287" s="293">
        <f t="shared" si="245"/>
        <v>0</v>
      </c>
      <c r="AK287" s="293">
        <f t="shared" si="245"/>
        <v>0</v>
      </c>
      <c r="AL287" s="293">
        <f t="shared" si="245"/>
        <v>0</v>
      </c>
      <c r="AM287" s="293">
        <f t="shared" si="245"/>
        <v>0</v>
      </c>
      <c r="AN287" s="293">
        <f t="shared" si="245"/>
        <v>0</v>
      </c>
      <c r="AO287" s="293">
        <f t="shared" si="245"/>
        <v>0</v>
      </c>
      <c r="AP287" s="293">
        <f t="shared" si="245"/>
        <v>0</v>
      </c>
      <c r="AQ287" s="293">
        <f t="shared" si="245"/>
        <v>0</v>
      </c>
      <c r="AR287" s="293">
        <f t="shared" si="245"/>
        <v>0</v>
      </c>
      <c r="AS287" s="293">
        <f t="shared" si="245"/>
        <v>0</v>
      </c>
      <c r="AT287" s="293">
        <f t="shared" si="245"/>
        <v>0</v>
      </c>
      <c r="AU287" s="293">
        <f t="shared" si="245"/>
        <v>0</v>
      </c>
      <c r="AV287" s="293">
        <f t="shared" si="245"/>
        <v>0</v>
      </c>
      <c r="AW287" s="293">
        <f t="shared" si="245"/>
        <v>0</v>
      </c>
      <c r="AX287" s="293">
        <f t="shared" si="245"/>
        <v>0</v>
      </c>
      <c r="AY287" s="293">
        <f t="shared" si="245"/>
        <v>0</v>
      </c>
      <c r="AZ287" s="293">
        <f t="shared" si="245"/>
        <v>0</v>
      </c>
      <c r="BA287" s="293">
        <f t="shared" si="245"/>
        <v>0</v>
      </c>
      <c r="BB287" s="293">
        <f t="shared" si="245"/>
        <v>0</v>
      </c>
      <c r="BC287" s="293">
        <f t="shared" si="245"/>
        <v>0</v>
      </c>
      <c r="BD287" s="293">
        <f t="shared" si="245"/>
        <v>-4.0126173181495646E-2</v>
      </c>
      <c r="BE287" s="293">
        <f t="shared" si="245"/>
        <v>0</v>
      </c>
      <c r="BF287" s="293">
        <f t="shared" si="245"/>
        <v>0</v>
      </c>
      <c r="BG287" s="293">
        <f t="shared" si="245"/>
        <v>0</v>
      </c>
      <c r="BH287" s="293">
        <f t="shared" si="245"/>
        <v>0</v>
      </c>
      <c r="BI287" s="293">
        <f t="shared" si="245"/>
        <v>0</v>
      </c>
      <c r="BJ287" s="293">
        <f t="shared" si="245"/>
        <v>0</v>
      </c>
      <c r="BK287" s="293">
        <f t="shared" si="245"/>
        <v>0</v>
      </c>
      <c r="BL287" s="293">
        <f t="shared" si="245"/>
        <v>0</v>
      </c>
      <c r="BM287" s="293">
        <f t="shared" si="245"/>
        <v>0</v>
      </c>
      <c r="BN287" s="293">
        <f t="shared" si="245"/>
        <v>0</v>
      </c>
      <c r="BO287" s="293">
        <f t="shared" si="245"/>
        <v>0</v>
      </c>
      <c r="BP287" s="293">
        <f t="shared" si="245"/>
        <v>0</v>
      </c>
      <c r="BQ287" s="293">
        <f t="shared" si="245"/>
        <v>0</v>
      </c>
      <c r="BR287" s="293">
        <f t="shared" si="245"/>
        <v>0</v>
      </c>
      <c r="BS287" s="293">
        <f t="shared" si="245"/>
        <v>0</v>
      </c>
      <c r="BT287" s="293">
        <f t="shared" si="245"/>
        <v>0</v>
      </c>
      <c r="BU287" s="293">
        <f t="shared" si="244"/>
        <v>0</v>
      </c>
      <c r="BV287" s="293">
        <f t="shared" si="244"/>
        <v>0</v>
      </c>
      <c r="BW287" s="293">
        <f t="shared" si="244"/>
        <v>0</v>
      </c>
      <c r="BX287" s="293">
        <f t="shared" si="244"/>
        <v>0</v>
      </c>
      <c r="BY287" s="293">
        <f t="shared" si="244"/>
        <v>0</v>
      </c>
      <c r="BZ287" s="293">
        <f t="shared" si="244"/>
        <v>0</v>
      </c>
      <c r="CA287" s="293">
        <f t="shared" si="244"/>
        <v>0</v>
      </c>
      <c r="CB287" s="293">
        <f t="shared" si="244"/>
        <v>0</v>
      </c>
      <c r="CC287" s="293">
        <f t="shared" si="244"/>
        <v>0</v>
      </c>
      <c r="CD287" s="293">
        <f t="shared" si="244"/>
        <v>0</v>
      </c>
      <c r="CE287" s="293">
        <f t="shared" si="244"/>
        <v>-8.3584115782743607E-2</v>
      </c>
      <c r="CF287" s="293">
        <f t="shared" si="244"/>
        <v>-0.11557495626651496</v>
      </c>
    </row>
    <row r="288" spans="1:84" hidden="1" x14ac:dyDescent="0.2">
      <c r="B288">
        <v>2022</v>
      </c>
      <c r="F288" s="99" t="s">
        <v>155</v>
      </c>
      <c r="H288" s="293">
        <f>H278-H283</f>
        <v>0</v>
      </c>
      <c r="I288" s="293">
        <f t="shared" si="245"/>
        <v>0</v>
      </c>
      <c r="J288" s="293">
        <f t="shared" si="245"/>
        <v>0</v>
      </c>
      <c r="K288" s="293">
        <f t="shared" si="245"/>
        <v>0</v>
      </c>
      <c r="L288" s="293">
        <f t="shared" si="245"/>
        <v>0</v>
      </c>
      <c r="M288" s="293">
        <f t="shared" si="245"/>
        <v>0</v>
      </c>
      <c r="N288" s="293">
        <f t="shared" si="245"/>
        <v>0</v>
      </c>
      <c r="O288" s="293">
        <f t="shared" si="245"/>
        <v>0</v>
      </c>
      <c r="P288" s="293">
        <f t="shared" si="245"/>
        <v>0</v>
      </c>
      <c r="Q288" s="293">
        <f t="shared" si="245"/>
        <v>0</v>
      </c>
      <c r="R288" s="293">
        <f t="shared" si="245"/>
        <v>0</v>
      </c>
      <c r="S288" s="293">
        <f t="shared" si="245"/>
        <v>0</v>
      </c>
      <c r="T288" s="293">
        <f t="shared" si="245"/>
        <v>0</v>
      </c>
      <c r="U288" s="293">
        <f t="shared" si="245"/>
        <v>0</v>
      </c>
      <c r="V288" s="293">
        <f t="shared" si="245"/>
        <v>0</v>
      </c>
      <c r="W288" s="293">
        <f t="shared" si="245"/>
        <v>0</v>
      </c>
      <c r="X288" s="293">
        <f t="shared" si="245"/>
        <v>0</v>
      </c>
      <c r="Y288" s="293">
        <f t="shared" si="245"/>
        <v>0</v>
      </c>
      <c r="Z288" s="293">
        <f t="shared" si="245"/>
        <v>0</v>
      </c>
      <c r="AA288" s="293">
        <f t="shared" si="245"/>
        <v>0</v>
      </c>
      <c r="AB288" s="293">
        <f t="shared" si="245"/>
        <v>0</v>
      </c>
      <c r="AC288" s="293">
        <f t="shared" si="245"/>
        <v>0</v>
      </c>
      <c r="AD288" s="293">
        <f t="shared" si="245"/>
        <v>0</v>
      </c>
      <c r="AE288" s="293">
        <f t="shared" si="245"/>
        <v>0</v>
      </c>
      <c r="AF288" s="293">
        <f t="shared" si="245"/>
        <v>0</v>
      </c>
      <c r="AG288" s="293">
        <f t="shared" si="245"/>
        <v>0</v>
      </c>
      <c r="AH288" s="293">
        <f t="shared" si="245"/>
        <v>0</v>
      </c>
      <c r="AI288" s="293">
        <f t="shared" si="245"/>
        <v>0</v>
      </c>
      <c r="AJ288" s="293">
        <f t="shared" si="245"/>
        <v>0</v>
      </c>
      <c r="AK288" s="293">
        <f t="shared" si="245"/>
        <v>0</v>
      </c>
      <c r="AL288" s="293">
        <f t="shared" si="245"/>
        <v>0</v>
      </c>
      <c r="AM288" s="293">
        <f t="shared" si="245"/>
        <v>0</v>
      </c>
      <c r="AN288" s="293">
        <f t="shared" si="245"/>
        <v>0</v>
      </c>
      <c r="AO288" s="293">
        <f t="shared" si="245"/>
        <v>0</v>
      </c>
      <c r="AP288" s="293">
        <f t="shared" si="245"/>
        <v>0</v>
      </c>
      <c r="AQ288" s="293">
        <f t="shared" si="245"/>
        <v>0</v>
      </c>
      <c r="AR288" s="293">
        <f t="shared" si="245"/>
        <v>0</v>
      </c>
      <c r="AS288" s="293">
        <f t="shared" si="245"/>
        <v>0</v>
      </c>
      <c r="AT288" s="293">
        <f t="shared" si="245"/>
        <v>0</v>
      </c>
      <c r="AU288" s="293">
        <f t="shared" si="245"/>
        <v>0</v>
      </c>
      <c r="AV288" s="293">
        <f t="shared" si="245"/>
        <v>0</v>
      </c>
      <c r="AW288" s="293">
        <f t="shared" si="245"/>
        <v>0</v>
      </c>
      <c r="AX288" s="293">
        <f t="shared" si="245"/>
        <v>0</v>
      </c>
      <c r="AY288" s="293">
        <f t="shared" si="245"/>
        <v>0</v>
      </c>
      <c r="AZ288" s="293">
        <f t="shared" si="245"/>
        <v>0</v>
      </c>
      <c r="BA288" s="293">
        <f t="shared" si="245"/>
        <v>0</v>
      </c>
      <c r="BB288" s="293">
        <f t="shared" si="245"/>
        <v>0</v>
      </c>
      <c r="BC288" s="293">
        <f t="shared" si="245"/>
        <v>0</v>
      </c>
      <c r="BD288" s="293">
        <f t="shared" si="245"/>
        <v>0</v>
      </c>
      <c r="BE288" s="293">
        <f t="shared" si="245"/>
        <v>0</v>
      </c>
      <c r="BF288" s="293">
        <f t="shared" si="245"/>
        <v>0</v>
      </c>
      <c r="BG288" s="293">
        <f t="shared" si="245"/>
        <v>0</v>
      </c>
      <c r="BH288" s="293">
        <f t="shared" si="245"/>
        <v>0</v>
      </c>
      <c r="BI288" s="293">
        <f t="shared" si="245"/>
        <v>0</v>
      </c>
      <c r="BJ288" s="293">
        <f t="shared" si="245"/>
        <v>0</v>
      </c>
      <c r="BK288" s="293">
        <f t="shared" si="245"/>
        <v>0</v>
      </c>
      <c r="BL288" s="293">
        <f t="shared" si="245"/>
        <v>0</v>
      </c>
      <c r="BM288" s="293">
        <f t="shared" si="245"/>
        <v>0</v>
      </c>
      <c r="BN288" s="293">
        <f t="shared" si="245"/>
        <v>0</v>
      </c>
      <c r="BO288" s="293">
        <f t="shared" si="245"/>
        <v>0</v>
      </c>
      <c r="BP288" s="293">
        <f t="shared" si="245"/>
        <v>0</v>
      </c>
      <c r="BQ288" s="293">
        <f t="shared" si="245"/>
        <v>0</v>
      </c>
      <c r="BR288" s="293">
        <f t="shared" si="245"/>
        <v>0</v>
      </c>
      <c r="BS288" s="293">
        <f t="shared" si="245"/>
        <v>0</v>
      </c>
      <c r="BT288" s="293">
        <f t="shared" si="245"/>
        <v>0</v>
      </c>
      <c r="BU288" s="293">
        <f t="shared" si="244"/>
        <v>0</v>
      </c>
      <c r="BV288" s="293">
        <f t="shared" si="244"/>
        <v>0</v>
      </c>
      <c r="BW288" s="293">
        <f t="shared" si="244"/>
        <v>0</v>
      </c>
      <c r="BX288" s="293">
        <f t="shared" si="244"/>
        <v>0</v>
      </c>
      <c r="BY288" s="293">
        <f t="shared" si="244"/>
        <v>0</v>
      </c>
      <c r="BZ288" s="293">
        <f t="shared" si="244"/>
        <v>0</v>
      </c>
      <c r="CA288" s="293">
        <f t="shared" si="244"/>
        <v>0</v>
      </c>
      <c r="CB288" s="293">
        <f t="shared" si="244"/>
        <v>0</v>
      </c>
      <c r="CC288" s="293">
        <f t="shared" si="244"/>
        <v>0</v>
      </c>
      <c r="CD288" s="293">
        <f t="shared" si="244"/>
        <v>0</v>
      </c>
      <c r="CE288" s="293">
        <f t="shared" si="244"/>
        <v>0</v>
      </c>
      <c r="CF288" s="293">
        <f t="shared" si="244"/>
        <v>0</v>
      </c>
    </row>
    <row r="289" spans="6:82" hidden="1" x14ac:dyDescent="0.2">
      <c r="F289" s="99"/>
      <c r="H289" s="105"/>
      <c r="I289" s="105"/>
      <c r="J289" s="105"/>
      <c r="K289" s="105"/>
      <c r="L289" s="105"/>
      <c r="M289" s="105"/>
      <c r="N289" s="105"/>
      <c r="O289" s="105"/>
      <c r="P289" s="105"/>
      <c r="Q289" s="105"/>
      <c r="R289" s="105"/>
      <c r="S289" s="105"/>
      <c r="T289" s="105"/>
      <c r="U289" s="105"/>
      <c r="V289" s="105"/>
      <c r="W289" s="105"/>
      <c r="X289" s="105"/>
      <c r="Y289" s="105"/>
      <c r="Z289" s="105"/>
      <c r="AA289" s="105"/>
      <c r="AB289" s="105"/>
      <c r="AC289" s="105"/>
      <c r="AD289" s="105"/>
      <c r="AE289" s="105"/>
      <c r="AF289" s="105"/>
      <c r="AG289" s="105"/>
      <c r="AH289" s="105"/>
      <c r="AI289" s="105"/>
      <c r="AJ289" s="105"/>
      <c r="AK289" s="105"/>
      <c r="AL289" s="105"/>
      <c r="AM289" s="105"/>
      <c r="AN289" s="105"/>
      <c r="AO289" s="105"/>
      <c r="AP289" s="105"/>
      <c r="AQ289" s="105"/>
      <c r="AR289" s="105"/>
      <c r="AS289" s="105"/>
      <c r="AT289" s="105"/>
      <c r="AU289" s="105"/>
      <c r="AV289" s="105"/>
      <c r="AW289" s="105"/>
      <c r="AX289" s="105"/>
      <c r="AY289" s="105"/>
      <c r="AZ289" s="105"/>
      <c r="BA289" s="105"/>
      <c r="BB289" s="105"/>
      <c r="BC289" s="105"/>
      <c r="BD289" s="105"/>
      <c r="BE289" s="105"/>
      <c r="BF289" s="105"/>
      <c r="BG289" s="105"/>
      <c r="BH289" s="105"/>
      <c r="BI289" s="105"/>
      <c r="BJ289" s="105"/>
      <c r="BK289" s="105"/>
      <c r="BL289" s="105"/>
      <c r="BM289" s="105"/>
      <c r="BN289" s="105"/>
      <c r="BO289" s="105"/>
      <c r="BP289" s="105"/>
      <c r="BQ289" s="105"/>
      <c r="BR289" s="105"/>
      <c r="BS289" s="105"/>
      <c r="BT289" s="105"/>
      <c r="BU289" s="105"/>
      <c r="BV289" s="105"/>
      <c r="BW289" s="105"/>
      <c r="BX289" s="105"/>
      <c r="BY289" s="105"/>
      <c r="BZ289" s="105"/>
      <c r="CA289" s="105"/>
      <c r="CB289" s="105"/>
      <c r="CC289" s="105"/>
      <c r="CD289" s="19"/>
    </row>
    <row r="290" spans="6:82" x14ac:dyDescent="0.2">
      <c r="F290" s="99"/>
      <c r="H290" s="105"/>
      <c r="I290" s="105"/>
      <c r="J290" s="105"/>
      <c r="K290" s="105"/>
      <c r="L290" s="105"/>
      <c r="M290" s="105"/>
      <c r="N290" s="105"/>
      <c r="O290" s="105"/>
      <c r="P290" s="105"/>
      <c r="Q290" s="105"/>
      <c r="R290" s="105"/>
      <c r="S290" s="105"/>
      <c r="T290" s="105"/>
      <c r="U290" s="105"/>
      <c r="V290" s="105"/>
      <c r="W290" s="105"/>
      <c r="X290" s="105"/>
      <c r="Y290" s="105"/>
      <c r="Z290" s="105"/>
      <c r="AA290" s="105"/>
      <c r="AB290" s="105"/>
      <c r="AC290" s="105"/>
      <c r="AD290" s="105"/>
      <c r="AE290" s="105"/>
      <c r="AF290" s="105"/>
      <c r="AG290" s="105"/>
      <c r="AH290" s="105"/>
      <c r="AI290" s="105"/>
      <c r="AJ290" s="105"/>
      <c r="AK290" s="105"/>
      <c r="AL290" s="105"/>
      <c r="AM290" s="105"/>
      <c r="AN290" s="105"/>
      <c r="AO290" s="105"/>
      <c r="AP290" s="105"/>
      <c r="AQ290" s="105"/>
      <c r="AR290" s="105"/>
      <c r="AS290" s="105"/>
      <c r="AT290" s="105"/>
      <c r="AU290" s="105"/>
      <c r="AV290" s="105"/>
      <c r="AW290" s="105"/>
      <c r="AX290" s="105"/>
      <c r="AY290" s="105"/>
      <c r="AZ290" s="105"/>
      <c r="BA290" s="105"/>
      <c r="BB290" s="105"/>
      <c r="BC290" s="105"/>
      <c r="BD290" s="105"/>
      <c r="BE290" s="105"/>
      <c r="BF290" s="105"/>
      <c r="BG290" s="105"/>
      <c r="BH290" s="105"/>
      <c r="BI290" s="105"/>
      <c r="BJ290" s="105"/>
      <c r="BK290" s="105"/>
      <c r="BL290" s="105"/>
      <c r="BM290" s="105"/>
      <c r="BN290" s="105"/>
      <c r="BO290" s="105"/>
      <c r="BP290" s="105"/>
      <c r="BQ290" s="105"/>
      <c r="BR290" s="105"/>
      <c r="BS290" s="105"/>
      <c r="BT290" s="105"/>
      <c r="BU290" s="105"/>
      <c r="BV290" s="105"/>
      <c r="BW290" s="105"/>
      <c r="BX290" s="105"/>
      <c r="BY290" s="105"/>
      <c r="BZ290" s="105"/>
      <c r="CA290" s="105"/>
      <c r="CB290" s="105"/>
      <c r="CC290" s="105"/>
      <c r="CD290" s="19"/>
    </row>
    <row r="291" spans="6:82" x14ac:dyDescent="0.2">
      <c r="F291" s="99"/>
      <c r="H291" s="105"/>
      <c r="I291" s="105"/>
      <c r="J291" s="105"/>
      <c r="K291" s="105"/>
      <c r="L291" s="105"/>
      <c r="M291" s="105"/>
      <c r="N291" s="105"/>
      <c r="O291" s="105"/>
      <c r="P291" s="105"/>
      <c r="Q291" s="105"/>
      <c r="R291" s="105"/>
      <c r="S291" s="105"/>
      <c r="T291" s="105"/>
      <c r="U291" s="105"/>
      <c r="V291" s="105"/>
      <c r="W291" s="105"/>
      <c r="X291" s="105"/>
      <c r="Y291" s="105"/>
      <c r="Z291" s="105"/>
      <c r="AA291" s="105"/>
      <c r="AB291" s="105"/>
      <c r="AC291" s="105"/>
      <c r="AD291" s="105"/>
      <c r="AE291" s="105"/>
      <c r="AF291" s="105"/>
      <c r="AG291" s="105"/>
      <c r="AH291" s="105"/>
      <c r="AI291" s="105"/>
      <c r="AJ291" s="105"/>
      <c r="AK291" s="105"/>
      <c r="AL291" s="105"/>
      <c r="AM291" s="105"/>
      <c r="AN291" s="105"/>
      <c r="AO291" s="105"/>
      <c r="AP291" s="105"/>
      <c r="AQ291" s="105"/>
      <c r="AR291" s="105"/>
      <c r="AS291" s="105"/>
      <c r="AT291" s="105"/>
      <c r="AU291" s="105"/>
      <c r="AV291" s="105"/>
      <c r="AW291" s="105"/>
      <c r="AX291" s="105"/>
      <c r="AY291" s="105"/>
      <c r="AZ291" s="105"/>
      <c r="BA291" s="105"/>
      <c r="BB291" s="105"/>
      <c r="BC291" s="105"/>
      <c r="BD291" s="105"/>
      <c r="BE291" s="105"/>
      <c r="BF291" s="105"/>
      <c r="BG291" s="105"/>
      <c r="BH291" s="105"/>
      <c r="BI291" s="105"/>
      <c r="BJ291" s="105"/>
      <c r="BK291" s="105"/>
      <c r="BL291" s="105"/>
      <c r="BM291" s="105"/>
      <c r="BN291" s="105"/>
      <c r="BO291" s="105"/>
      <c r="BP291" s="105"/>
      <c r="BQ291" s="105"/>
      <c r="BR291" s="105"/>
      <c r="BS291" s="105"/>
      <c r="BT291" s="105"/>
      <c r="BU291" s="105"/>
      <c r="BV291" s="105"/>
      <c r="BW291" s="105"/>
      <c r="BX291" s="105"/>
      <c r="BY291" s="105"/>
      <c r="BZ291" s="105"/>
      <c r="CA291" s="105"/>
      <c r="CB291" s="105"/>
      <c r="CC291" s="105"/>
      <c r="CD291" s="19"/>
    </row>
  </sheetData>
  <mergeCells count="2">
    <mergeCell ref="A6:D6"/>
    <mergeCell ref="A7:D7"/>
  </mergeCells>
  <pageMargins left="0.7" right="0.7" top="0.75" bottom="0.75" header="0.3" footer="0.3"/>
  <pageSetup paperSize="17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Model Inputs</vt:lpstr>
      <vt:lpstr>Model Input back-up</vt:lpstr>
      <vt:lpstr>Benchmarking Calculations</vt:lpstr>
      <vt:lpstr>Results</vt:lpstr>
      <vt:lpstr>Table for Application</vt:lpstr>
      <vt:lpstr>2023 Benchmarking _Cap</vt:lpstr>
      <vt:lpstr>'2023 Benchmarking _Cap'!CompanyList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 Hovde</dc:creator>
  <cp:lastModifiedBy>Adam Pappas</cp:lastModifiedBy>
  <cp:lastPrinted>2018-07-25T01:09:59Z</cp:lastPrinted>
  <dcterms:created xsi:type="dcterms:W3CDTF">2016-07-20T15:58:10Z</dcterms:created>
  <dcterms:modified xsi:type="dcterms:W3CDTF">2025-08-27T18:44:54Z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{7F864AAA-F89A-4C92-AF44-A4EB0CE165DA}</vt:lpwstr>
  </property>
</Properties>
</file>