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haynet\.syncclient\1695217496109\shaynethompson@hydroottawa.com\1xjafTjH0MqqI9fa3kamu3FWgBpJW_QJu\"/>
    </mc:Choice>
  </mc:AlternateContent>
  <xr:revisionPtr revIDLastSave="0" documentId="13_ncr:1_{AFFC852D-43E5-4618-9E28-863081953A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C-25 UPDAT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1" i="1" l="1"/>
  <c r="E91" i="1" s="1"/>
  <c r="F91" i="1" s="1"/>
  <c r="N90" i="1"/>
  <c r="C90" i="1"/>
  <c r="F86" i="1"/>
  <c r="E86" i="1"/>
  <c r="D86" i="1"/>
  <c r="C86" i="1"/>
  <c r="E79" i="1"/>
  <c r="G80" i="1" s="1"/>
  <c r="I78" i="1"/>
  <c r="F78" i="1"/>
  <c r="L77" i="1"/>
  <c r="G77" i="1"/>
  <c r="F77" i="1"/>
  <c r="E77" i="1"/>
  <c r="H77" i="1" s="1"/>
  <c r="L76" i="1"/>
  <c r="K76" i="1"/>
  <c r="K77" i="1" s="1"/>
  <c r="J76" i="1"/>
  <c r="J77" i="1" s="1"/>
  <c r="I76" i="1"/>
  <c r="I77" i="1" s="1"/>
  <c r="I79" i="1" s="1"/>
  <c r="K74" i="1"/>
  <c r="G74" i="1"/>
  <c r="F74" i="1"/>
  <c r="H74" i="1" s="1"/>
  <c r="E72" i="1"/>
  <c r="D72" i="1"/>
  <c r="C72" i="1"/>
  <c r="M66" i="1"/>
  <c r="I63" i="1"/>
  <c r="J63" i="1" s="1"/>
  <c r="K63" i="1" s="1"/>
  <c r="G63" i="1"/>
  <c r="K62" i="1"/>
  <c r="G62" i="1"/>
  <c r="G64" i="1" s="1"/>
  <c r="G66" i="1" s="1"/>
  <c r="I66" i="1" s="1"/>
  <c r="J66" i="1" s="1"/>
  <c r="K66" i="1" s="1"/>
  <c r="L66" i="1" s="1"/>
  <c r="F62" i="1"/>
  <c r="M60" i="1"/>
  <c r="L60" i="1"/>
  <c r="K60" i="1"/>
  <c r="J60" i="1"/>
  <c r="J74" i="1" s="1"/>
  <c r="I60" i="1"/>
  <c r="I74" i="1" s="1"/>
  <c r="G60" i="1"/>
  <c r="F60" i="1"/>
  <c r="M56" i="1"/>
  <c r="L56" i="1"/>
  <c r="K56" i="1"/>
  <c r="J56" i="1"/>
  <c r="I56" i="1"/>
  <c r="N56" i="1" s="1"/>
  <c r="H56" i="1"/>
  <c r="G56" i="1"/>
  <c r="F56" i="1"/>
  <c r="E56" i="1"/>
  <c r="D56" i="1"/>
  <c r="C56" i="1"/>
  <c r="L52" i="1"/>
  <c r="K52" i="1"/>
  <c r="J52" i="1"/>
  <c r="I52" i="1"/>
  <c r="N52" i="1" s="1"/>
  <c r="M50" i="1"/>
  <c r="M52" i="1" s="1"/>
  <c r="L50" i="1"/>
  <c r="K50" i="1"/>
  <c r="J50" i="1"/>
  <c r="I50" i="1"/>
  <c r="I47" i="1"/>
  <c r="G47" i="1"/>
  <c r="H47" i="1" s="1"/>
  <c r="F47" i="1"/>
  <c r="E47" i="1"/>
  <c r="D47" i="1"/>
  <c r="C47" i="1"/>
  <c r="K46" i="1"/>
  <c r="L46" i="1" s="1"/>
  <c r="M46" i="1" s="1"/>
  <c r="I45" i="1"/>
  <c r="J45" i="1" s="1"/>
  <c r="K44" i="1"/>
  <c r="I44" i="1"/>
  <c r="N43" i="1"/>
  <c r="K43" i="1"/>
  <c r="I43" i="1"/>
  <c r="D27" i="1"/>
  <c r="D29" i="1" s="1"/>
  <c r="E29" i="1" s="1"/>
  <c r="F29" i="1" s="1"/>
  <c r="G29" i="1" s="1"/>
  <c r="I29" i="1" s="1"/>
  <c r="J29" i="1" s="1"/>
  <c r="K29" i="1" s="1"/>
  <c r="L29" i="1" s="1"/>
  <c r="M29" i="1" s="1"/>
  <c r="C27" i="1"/>
  <c r="C28" i="1" s="1"/>
  <c r="D26" i="1"/>
  <c r="E26" i="1" s="1"/>
  <c r="M25" i="1"/>
  <c r="L25" i="1"/>
  <c r="K25" i="1"/>
  <c r="J25" i="1"/>
  <c r="I25" i="1"/>
  <c r="G25" i="1"/>
  <c r="F25" i="1"/>
  <c r="E25" i="1"/>
  <c r="D25" i="1"/>
  <c r="C25" i="1"/>
  <c r="H25" i="1" s="1"/>
  <c r="D10" i="1"/>
  <c r="D12" i="1" s="1"/>
  <c r="E12" i="1" s="1"/>
  <c r="F12" i="1" s="1"/>
  <c r="G12" i="1" s="1"/>
  <c r="I12" i="1" s="1"/>
  <c r="J12" i="1" s="1"/>
  <c r="K12" i="1" s="1"/>
  <c r="L12" i="1" s="1"/>
  <c r="M12" i="1" s="1"/>
  <c r="C10" i="1"/>
  <c r="C11" i="1" s="1"/>
  <c r="D9" i="1"/>
  <c r="E9" i="1" s="1"/>
  <c r="F9" i="1" s="1"/>
  <c r="M8" i="1"/>
  <c r="N8" i="1" s="1"/>
  <c r="L8" i="1"/>
  <c r="K8" i="1"/>
  <c r="J8" i="1"/>
  <c r="I8" i="1"/>
  <c r="G8" i="1"/>
  <c r="F8" i="1"/>
  <c r="E8" i="1"/>
  <c r="D8" i="1"/>
  <c r="C8" i="1"/>
  <c r="H8" i="1" s="1"/>
  <c r="J47" i="1" l="1"/>
  <c r="K45" i="1"/>
  <c r="C38" i="1"/>
  <c r="D28" i="1"/>
  <c r="K64" i="1"/>
  <c r="K69" i="1" s="1"/>
  <c r="L69" i="1" s="1"/>
  <c r="M69" i="1" s="1"/>
  <c r="L63" i="1"/>
  <c r="M63" i="1" s="1"/>
  <c r="K84" i="1"/>
  <c r="L84" i="1" s="1"/>
  <c r="M84" i="1" s="1"/>
  <c r="K83" i="1"/>
  <c r="L83" i="1" s="1"/>
  <c r="M83" i="1" s="1"/>
  <c r="L79" i="1"/>
  <c r="F64" i="1"/>
  <c r="F65" i="1" s="1"/>
  <c r="H62" i="1"/>
  <c r="G86" i="1"/>
  <c r="H86" i="1" s="1"/>
  <c r="I80" i="1"/>
  <c r="M74" i="1"/>
  <c r="M62" i="1"/>
  <c r="M64" i="1" s="1"/>
  <c r="M71" i="1" s="1"/>
  <c r="G79" i="1"/>
  <c r="J82" i="1" s="1"/>
  <c r="K82" i="1" s="1"/>
  <c r="L82" i="1" s="1"/>
  <c r="M82" i="1" s="1"/>
  <c r="L74" i="1"/>
  <c r="N74" i="1" s="1"/>
  <c r="L62" i="1"/>
  <c r="L64" i="1" s="1"/>
  <c r="L70" i="1" s="1"/>
  <c r="M70" i="1" s="1"/>
  <c r="N77" i="1"/>
  <c r="F79" i="1"/>
  <c r="J81" i="1" s="1"/>
  <c r="K81" i="1" s="1"/>
  <c r="L81" i="1" s="1"/>
  <c r="M81" i="1" s="1"/>
  <c r="J78" i="1"/>
  <c r="K78" i="1" s="1"/>
  <c r="L78" i="1" s="1"/>
  <c r="M78" i="1" s="1"/>
  <c r="M79" i="1" s="1"/>
  <c r="M85" i="1" s="1"/>
  <c r="G78" i="1"/>
  <c r="E10" i="1"/>
  <c r="E13" i="1" s="1"/>
  <c r="F13" i="1" s="1"/>
  <c r="G13" i="1" s="1"/>
  <c r="I13" i="1" s="1"/>
  <c r="J13" i="1" s="1"/>
  <c r="K13" i="1" s="1"/>
  <c r="L13" i="1" s="1"/>
  <c r="M13" i="1" s="1"/>
  <c r="D11" i="1"/>
  <c r="C21" i="1"/>
  <c r="N25" i="1"/>
  <c r="C92" i="1"/>
  <c r="C93" i="1" s="1"/>
  <c r="D90" i="1"/>
  <c r="F26" i="1"/>
  <c r="E27" i="1"/>
  <c r="E30" i="1" s="1"/>
  <c r="F30" i="1" s="1"/>
  <c r="G30" i="1" s="1"/>
  <c r="I30" i="1" s="1"/>
  <c r="J30" i="1" s="1"/>
  <c r="K30" i="1" s="1"/>
  <c r="L30" i="1" s="1"/>
  <c r="M30" i="1" s="1"/>
  <c r="G9" i="1"/>
  <c r="F10" i="1"/>
  <c r="F14" i="1" s="1"/>
  <c r="G14" i="1" s="1"/>
  <c r="I14" i="1" s="1"/>
  <c r="J14" i="1" s="1"/>
  <c r="K14" i="1" s="1"/>
  <c r="L14" i="1" s="1"/>
  <c r="M14" i="1" s="1"/>
  <c r="I62" i="1"/>
  <c r="J62" i="1"/>
  <c r="J64" i="1" s="1"/>
  <c r="J68" i="1" s="1"/>
  <c r="K68" i="1" s="1"/>
  <c r="L68" i="1" s="1"/>
  <c r="M68" i="1" s="1"/>
  <c r="N62" i="1" l="1"/>
  <c r="I64" i="1"/>
  <c r="I67" i="1" s="1"/>
  <c r="J67" i="1" s="1"/>
  <c r="K67" i="1" s="1"/>
  <c r="L67" i="1" s="1"/>
  <c r="M67" i="1" s="1"/>
  <c r="I86" i="1"/>
  <c r="J80" i="1"/>
  <c r="I9" i="1"/>
  <c r="G10" i="1"/>
  <c r="G15" i="1" s="1"/>
  <c r="I15" i="1" s="1"/>
  <c r="J15" i="1" s="1"/>
  <c r="K15" i="1" s="1"/>
  <c r="L15" i="1" s="1"/>
  <c r="M15" i="1" s="1"/>
  <c r="K79" i="1"/>
  <c r="D21" i="1"/>
  <c r="E11" i="1"/>
  <c r="G26" i="1"/>
  <c r="F27" i="1"/>
  <c r="F31" i="1" s="1"/>
  <c r="G31" i="1" s="1"/>
  <c r="I31" i="1" s="1"/>
  <c r="J31" i="1" s="1"/>
  <c r="K31" i="1" s="1"/>
  <c r="L31" i="1" s="1"/>
  <c r="M31" i="1" s="1"/>
  <c r="F72" i="1"/>
  <c r="G65" i="1"/>
  <c r="J79" i="1"/>
  <c r="D38" i="1"/>
  <c r="E28" i="1"/>
  <c r="D92" i="1"/>
  <c r="D94" i="1" s="1"/>
  <c r="E94" i="1" s="1"/>
  <c r="F94" i="1" s="1"/>
  <c r="G94" i="1" s="1"/>
  <c r="I94" i="1" s="1"/>
  <c r="J94" i="1" s="1"/>
  <c r="K94" i="1" s="1"/>
  <c r="L94" i="1" s="1"/>
  <c r="M94" i="1" s="1"/>
  <c r="E90" i="1"/>
  <c r="K47" i="1"/>
  <c r="L45" i="1"/>
  <c r="D93" i="1"/>
  <c r="C97" i="1"/>
  <c r="E93" i="1" l="1"/>
  <c r="D97" i="1"/>
  <c r="E21" i="1"/>
  <c r="F11" i="1"/>
  <c r="F90" i="1"/>
  <c r="F92" i="1" s="1"/>
  <c r="F96" i="1" s="1"/>
  <c r="G96" i="1" s="1"/>
  <c r="I96" i="1" s="1"/>
  <c r="J96" i="1" s="1"/>
  <c r="K96" i="1" s="1"/>
  <c r="L96" i="1" s="1"/>
  <c r="M96" i="1" s="1"/>
  <c r="E92" i="1"/>
  <c r="E95" i="1" s="1"/>
  <c r="F95" i="1" s="1"/>
  <c r="G95" i="1" s="1"/>
  <c r="I95" i="1" s="1"/>
  <c r="J95" i="1" s="1"/>
  <c r="K95" i="1" s="1"/>
  <c r="L95" i="1" s="1"/>
  <c r="M95" i="1" s="1"/>
  <c r="J86" i="1"/>
  <c r="K80" i="1"/>
  <c r="I26" i="1"/>
  <c r="G27" i="1"/>
  <c r="G32" i="1" s="1"/>
  <c r="I32" i="1" s="1"/>
  <c r="J32" i="1" s="1"/>
  <c r="K32" i="1" s="1"/>
  <c r="L32" i="1" s="1"/>
  <c r="M32" i="1" s="1"/>
  <c r="L47" i="1"/>
  <c r="N47" i="1" s="1"/>
  <c r="M45" i="1"/>
  <c r="M47" i="1" s="1"/>
  <c r="J9" i="1"/>
  <c r="I10" i="1"/>
  <c r="I16" i="1" s="1"/>
  <c r="J16" i="1" s="1"/>
  <c r="K16" i="1" s="1"/>
  <c r="L16" i="1" s="1"/>
  <c r="M16" i="1" s="1"/>
  <c r="E38" i="1"/>
  <c r="F28" i="1"/>
  <c r="G72" i="1"/>
  <c r="I65" i="1"/>
  <c r="H72" i="1"/>
  <c r="K86" i="1" l="1"/>
  <c r="L80" i="1"/>
  <c r="F38" i="1"/>
  <c r="G28" i="1"/>
  <c r="I72" i="1"/>
  <c r="J65" i="1"/>
  <c r="F93" i="1"/>
  <c r="E97" i="1"/>
  <c r="F21" i="1"/>
  <c r="G11" i="1"/>
  <c r="K9" i="1"/>
  <c r="J10" i="1"/>
  <c r="J17" i="1" s="1"/>
  <c r="K17" i="1" s="1"/>
  <c r="L17" i="1" s="1"/>
  <c r="M17" i="1" s="1"/>
  <c r="J26" i="1"/>
  <c r="I27" i="1"/>
  <c r="I33" i="1" s="1"/>
  <c r="J33" i="1" s="1"/>
  <c r="K33" i="1" s="1"/>
  <c r="L33" i="1" s="1"/>
  <c r="M33" i="1" s="1"/>
  <c r="K26" i="1" l="1"/>
  <c r="J27" i="1"/>
  <c r="J34" i="1" s="1"/>
  <c r="K34" i="1" s="1"/>
  <c r="L34" i="1" s="1"/>
  <c r="M34" i="1" s="1"/>
  <c r="G93" i="1"/>
  <c r="F97" i="1"/>
  <c r="L86" i="1"/>
  <c r="M80" i="1"/>
  <c r="M86" i="1" s="1"/>
  <c r="N86" i="1" s="1"/>
  <c r="J72" i="1"/>
  <c r="K65" i="1"/>
  <c r="G38" i="1"/>
  <c r="H38" i="1" s="1"/>
  <c r="I28" i="1"/>
  <c r="L9" i="1"/>
  <c r="K10" i="1"/>
  <c r="K18" i="1" s="1"/>
  <c r="L18" i="1" s="1"/>
  <c r="M18" i="1" s="1"/>
  <c r="G21" i="1"/>
  <c r="H21" i="1" s="1"/>
  <c r="I11" i="1"/>
  <c r="L65" i="1" l="1"/>
  <c r="K72" i="1"/>
  <c r="I21" i="1"/>
  <c r="J11" i="1"/>
  <c r="I93" i="1"/>
  <c r="G97" i="1"/>
  <c r="H97" i="1" s="1"/>
  <c r="L26" i="1"/>
  <c r="K27" i="1"/>
  <c r="K35" i="1" s="1"/>
  <c r="L35" i="1" s="1"/>
  <c r="M35" i="1" s="1"/>
  <c r="M9" i="1"/>
  <c r="M10" i="1" s="1"/>
  <c r="M20" i="1" s="1"/>
  <c r="L10" i="1"/>
  <c r="L19" i="1" s="1"/>
  <c r="M19" i="1" s="1"/>
  <c r="J28" i="1"/>
  <c r="I38" i="1"/>
  <c r="K28" i="1" l="1"/>
  <c r="J38" i="1"/>
  <c r="K11" i="1"/>
  <c r="J21" i="1"/>
  <c r="M26" i="1"/>
  <c r="M27" i="1" s="1"/>
  <c r="M37" i="1" s="1"/>
  <c r="L27" i="1"/>
  <c r="L36" i="1" s="1"/>
  <c r="M36" i="1" s="1"/>
  <c r="J93" i="1"/>
  <c r="I97" i="1"/>
  <c r="M65" i="1"/>
  <c r="M72" i="1" s="1"/>
  <c r="N72" i="1" s="1"/>
  <c r="L72" i="1"/>
  <c r="K93" i="1" l="1"/>
  <c r="J97" i="1"/>
  <c r="L11" i="1"/>
  <c r="K21" i="1"/>
  <c r="L28" i="1"/>
  <c r="K38" i="1"/>
  <c r="M28" i="1" l="1"/>
  <c r="M38" i="1" s="1"/>
  <c r="L38" i="1"/>
  <c r="N38" i="1" s="1"/>
  <c r="M11" i="1"/>
  <c r="M21" i="1" s="1"/>
  <c r="L21" i="1"/>
  <c r="N21" i="1" s="1"/>
  <c r="L93" i="1"/>
  <c r="K97" i="1"/>
  <c r="M93" i="1" l="1"/>
  <c r="M97" i="1" s="1"/>
  <c r="L97" i="1"/>
  <c r="N97" i="1" s="1"/>
</calcChain>
</file>

<file path=xl/sharedStrings.xml><?xml version="1.0" encoding="utf-8"?>
<sst xmlns="http://schemas.openxmlformats.org/spreadsheetml/2006/main" count="145" uniqueCount="82">
  <si>
    <t>Supporting Calculations for Productivity Benefits</t>
  </si>
  <si>
    <t>Initiative</t>
  </si>
  <si>
    <t>2021-
2025</t>
  </si>
  <si>
    <t>2026-
2030</t>
  </si>
  <si>
    <t>3.1.1 Distribution Capital Program Delivery Optimization</t>
  </si>
  <si>
    <t>[Methodology]</t>
  </si>
  <si>
    <t>Regular Time</t>
  </si>
  <si>
    <t xml:space="preserve">Capital Program Regular Labour Without Efficiency; </t>
  </si>
  <si>
    <t>A</t>
  </si>
  <si>
    <t>Capital Program Regular Labour Efficiency</t>
  </si>
  <si>
    <t>B</t>
  </si>
  <si>
    <t>3.1.1 Distribution Capital Program Delivery Optimization ($M) - 
Capital Program Regular Labour Savings</t>
  </si>
  <si>
    <r>
      <rPr>
        <sz val="10"/>
        <color rgb="FF000000"/>
        <rFont val="Arial"/>
      </rPr>
      <t>Capital Expense (</t>
    </r>
    <r>
      <rPr>
        <sz val="10"/>
        <color rgb="FF000000"/>
        <rFont val="Arial"/>
      </rPr>
      <t>A-B</t>
    </r>
    <r>
      <rPr>
        <sz val="10"/>
        <color rgb="FF000000"/>
        <rFont val="Arial"/>
      </rPr>
      <t>) = C</t>
    </r>
  </si>
  <si>
    <t>Estimated useful life (years)</t>
  </si>
  <si>
    <t>D</t>
  </si>
  <si>
    <t>3.1.1 Distribution Capital Program Delivery Optimization ($M)</t>
  </si>
  <si>
    <t>Full Year Depreciation = C/D</t>
  </si>
  <si>
    <t>2021 depn carried forward</t>
  </si>
  <si>
    <t>2022 depn carried forward</t>
  </si>
  <si>
    <t>2023 depn carried forward</t>
  </si>
  <si>
    <t>2024 depn carried forward</t>
  </si>
  <si>
    <t>2025 depn carried forward</t>
  </si>
  <si>
    <t>2026 depn carried forward</t>
  </si>
  <si>
    <t>2027 depn carried forward</t>
  </si>
  <si>
    <t>2028 depn carried forward</t>
  </si>
  <si>
    <t>2029 depn carried forward</t>
  </si>
  <si>
    <t>2030 depn carried forward</t>
  </si>
  <si>
    <t>Total AccDepn</t>
  </si>
  <si>
    <t>Overtime</t>
  </si>
  <si>
    <t>Capital Program Overtime Labour Without Efficiency</t>
  </si>
  <si>
    <t>E</t>
  </si>
  <si>
    <t>Capital Program Overtime Labour Efficiency</t>
  </si>
  <si>
    <t>F</t>
  </si>
  <si>
    <t>3.1.1 Distribution Capital Program Delivery Optimization ($M) - 
Capital Program Overtime Labour Savings</t>
  </si>
  <si>
    <r>
      <rPr>
        <sz val="10"/>
        <color rgb="FF000000"/>
        <rFont val="Arial"/>
      </rPr>
      <t>Capital Expense (</t>
    </r>
    <r>
      <rPr>
        <sz val="10"/>
        <color rgb="FF000000"/>
        <rFont val="Arial"/>
      </rPr>
      <t>E-F</t>
    </r>
    <r>
      <rPr>
        <sz val="10"/>
        <color rgb="FF000000"/>
        <rFont val="Arial"/>
      </rPr>
      <t>) = G</t>
    </r>
  </si>
  <si>
    <t>H</t>
  </si>
  <si>
    <t>Full Year Depreciation = H/G</t>
  </si>
  <si>
    <t>3.1.2 Fleet Pooling</t>
  </si>
  <si>
    <t>Savings by year ($) - 2026 representing 17 Light Duty, 2028 representing 4 Heavy Duty</t>
  </si>
  <si>
    <t>Estimated useful life (years) - 10 years for light duty</t>
  </si>
  <si>
    <t>Estimated useful life (years) - 13.5 average for Heavy Duty</t>
  </si>
  <si>
    <t>3.1.2 Fleet Pooling ($'000's)</t>
  </si>
  <si>
    <t>Capital Expense (A)</t>
  </si>
  <si>
    <t xml:space="preserve">Full Year Depreciation = A/B </t>
  </si>
  <si>
    <t xml:space="preserve">OMA Pooling Savings estimated on operating costs per vehicles includes fuel  and contracted services
</t>
  </si>
  <si>
    <t>C</t>
  </si>
  <si>
    <t>Number of vehicles saving due to pooling</t>
  </si>
  <si>
    <t>Annual OMA pooling savings</t>
  </si>
  <si>
    <t>C*D = E</t>
  </si>
  <si>
    <t>Less annual cost to support pooling (i.e. subscription cost)</t>
  </si>
  <si>
    <t>OM&amp;A = E - F</t>
  </si>
  <si>
    <t>3.1.3 Cable Locates Efficiency</t>
  </si>
  <si>
    <t>Clearing house savings - Difference between the cost per office clear and the cost per field clear multiplied by the increased number of office clears since the clearing house took over in 2022.</t>
  </si>
  <si>
    <t>Alternate Locate Agreements savings - Number of tickets cleared by ALAs multiplied by the annual rate per field clear.</t>
  </si>
  <si>
    <t>3.1.3 Cable Locates Efficiency ($'000's)</t>
  </si>
  <si>
    <t xml:space="preserve">OM&amp;A = A + B </t>
  </si>
  <si>
    <t>3.1.4 Service Layout Process Improvements</t>
  </si>
  <si>
    <t>Hours per year</t>
  </si>
  <si>
    <t>Hourly rate ($)</t>
  </si>
  <si>
    <t>Annual ($'000's)</t>
  </si>
  <si>
    <t>A*B = C</t>
  </si>
  <si>
    <t>Assumption: 60% to capital expenditures</t>
  </si>
  <si>
    <t>3.1.4 Service Layout Process Improvements ($'000's)</t>
  </si>
  <si>
    <t>Capital Expense (C x D) = E</t>
  </si>
  <si>
    <t>Full Year Depreciation = E/F</t>
  </si>
  <si>
    <t>Assumption: 40% to Services to Third Parties</t>
  </si>
  <si>
    <t>G</t>
  </si>
  <si>
    <t>Services to Third Parties = C * G</t>
  </si>
  <si>
    <t>3.1.5 Major Projects Consulting Procurement</t>
  </si>
  <si>
    <t>Savings based on projected avoided design costs by utilizing similar station design elements which developed various process efficiencies.</t>
  </si>
  <si>
    <t>3.1.5 Major Projects Consulting Procurement ($'000's)</t>
  </si>
  <si>
    <t xml:space="preserve">Estimated useful life (years) </t>
  </si>
  <si>
    <t>2023 CapEx depn starting 2025 and carried forward</t>
  </si>
  <si>
    <t>2024 CapEx depn starting 2027 and carried forward</t>
  </si>
  <si>
    <t>2025 CapEx depn starting 2027 and carried forward</t>
  </si>
  <si>
    <t>2026 CapEx depn starting 2028 and carried forward - Stn1</t>
  </si>
  <si>
    <t>2026 CapEx depn starting 2028 and carried forward - Stn2</t>
  </si>
  <si>
    <t>3.1.6 Vendor and Supplier Engagement</t>
  </si>
  <si>
    <t>Material Costs as per FRED annual average increases</t>
  </si>
  <si>
    <t>Material Costs paid</t>
  </si>
  <si>
    <t>3.1.6 Vendor and Supplier Engagement ($'000's)</t>
  </si>
  <si>
    <t>Capital Expense (A-B) =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</si>
</sst>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0"/>
    <numFmt numFmtId="166" formatCode="&quot;$&quot;#,##0.0"/>
  </numFmts>
  <fonts count="6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rgb="FFFFFFFF"/>
      <name val="Arial"/>
    </font>
    <font>
      <b/>
      <sz val="10"/>
      <color theme="1"/>
      <name val="Arial"/>
    </font>
    <font>
      <i/>
      <sz val="10"/>
      <color theme="1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005B9B"/>
        <bgColor rgb="FF005B9B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2" fillId="2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2" fillId="2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vertical="top"/>
    </xf>
    <xf numFmtId="0" fontId="3" fillId="3" borderId="5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vertical="top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vertical="top"/>
    </xf>
    <xf numFmtId="164" fontId="1" fillId="0" borderId="6" xfId="0" applyNumberFormat="1" applyFont="1" applyBorder="1" applyAlignment="1"/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165" fontId="1" fillId="0" borderId="7" xfId="0" applyNumberFormat="1" applyFont="1" applyBorder="1" applyAlignment="1">
      <alignment horizontal="right"/>
    </xf>
    <xf numFmtId="0" fontId="1" fillId="3" borderId="7" xfId="0" applyFont="1" applyFill="1" applyBorder="1" applyAlignment="1">
      <alignment vertical="top"/>
    </xf>
    <xf numFmtId="165" fontId="1" fillId="0" borderId="7" xfId="0" applyNumberFormat="1" applyFont="1" applyBorder="1" applyAlignment="1">
      <alignment horizontal="right" vertical="top"/>
    </xf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vertical="top"/>
    </xf>
    <xf numFmtId="166" fontId="1" fillId="4" borderId="5" xfId="0" applyNumberFormat="1" applyFont="1" applyFill="1" applyBorder="1" applyAlignment="1">
      <alignment horizontal="right" vertical="top"/>
    </xf>
    <xf numFmtId="166" fontId="1" fillId="3" borderId="7" xfId="0" applyNumberFormat="1" applyFont="1" applyFill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166" fontId="1" fillId="3" borderId="7" xfId="0" applyNumberFormat="1" applyFont="1" applyFill="1" applyBorder="1" applyAlignment="1">
      <alignment vertical="top"/>
    </xf>
    <xf numFmtId="0" fontId="1" fillId="4" borderId="7" xfId="0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/>
    </xf>
    <xf numFmtId="0" fontId="1" fillId="0" borderId="0" xfId="0" applyFont="1" applyAlignment="1"/>
    <xf numFmtId="0" fontId="4" fillId="0" borderId="7" xfId="0" applyFont="1" applyBorder="1" applyAlignment="1">
      <alignment vertical="top"/>
    </xf>
    <xf numFmtId="166" fontId="4" fillId="0" borderId="7" xfId="0" applyNumberFormat="1" applyFont="1" applyBorder="1" applyAlignment="1">
      <alignment horizontal="right" vertical="top"/>
    </xf>
    <xf numFmtId="164" fontId="1" fillId="0" borderId="7" xfId="0" applyNumberFormat="1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6" xfId="0" applyFont="1" applyBorder="1" applyAlignment="1"/>
    <xf numFmtId="0" fontId="1" fillId="4" borderId="9" xfId="0" applyFont="1" applyFill="1" applyBorder="1" applyAlignment="1">
      <alignment vertical="top"/>
    </xf>
    <xf numFmtId="166" fontId="1" fillId="4" borderId="9" xfId="0" applyNumberFormat="1" applyFont="1" applyFill="1" applyBorder="1" applyAlignment="1">
      <alignment horizontal="right" vertical="top"/>
    </xf>
    <xf numFmtId="164" fontId="1" fillId="0" borderId="6" xfId="0" applyNumberFormat="1" applyFont="1" applyBorder="1" applyAlignment="1">
      <alignment vertical="top"/>
    </xf>
    <xf numFmtId="166" fontId="1" fillId="3" borderId="6" xfId="0" applyNumberFormat="1" applyFont="1" applyFill="1" applyBorder="1" applyAlignment="1">
      <alignment vertical="top"/>
    </xf>
    <xf numFmtId="164" fontId="1" fillId="0" borderId="7" xfId="0" applyNumberFormat="1" applyFont="1" applyBorder="1" applyAlignment="1">
      <alignment horizontal="right" vertical="top"/>
    </xf>
    <xf numFmtId="0" fontId="3" fillId="3" borderId="5" xfId="0" applyFont="1" applyFill="1" applyBorder="1" applyAlignment="1">
      <alignment vertical="top" wrapText="1"/>
    </xf>
    <xf numFmtId="164" fontId="1" fillId="0" borderId="7" xfId="0" applyNumberFormat="1" applyFont="1" applyBorder="1" applyAlignment="1"/>
    <xf numFmtId="164" fontId="1" fillId="0" borderId="7" xfId="0" applyNumberFormat="1" applyFont="1" applyBorder="1" applyAlignment="1">
      <alignment horizontal="right"/>
    </xf>
    <xf numFmtId="164" fontId="1" fillId="3" borderId="7" xfId="0" applyNumberFormat="1" applyFont="1" applyFill="1" applyBorder="1" applyAlignment="1">
      <alignment vertical="top"/>
    </xf>
    <xf numFmtId="164" fontId="1" fillId="4" borderId="5" xfId="0" applyNumberFormat="1" applyFont="1" applyFill="1" applyBorder="1" applyAlignment="1">
      <alignment vertical="top"/>
    </xf>
    <xf numFmtId="164" fontId="1" fillId="4" borderId="5" xfId="0" applyNumberFormat="1" applyFont="1" applyFill="1" applyBorder="1" applyAlignment="1">
      <alignment horizontal="right" vertical="top"/>
    </xf>
    <xf numFmtId="164" fontId="1" fillId="3" borderId="7" xfId="0" applyNumberFormat="1" applyFont="1" applyFill="1" applyBorder="1" applyAlignment="1">
      <alignment horizontal="right" vertical="top"/>
    </xf>
    <xf numFmtId="164" fontId="4" fillId="0" borderId="7" xfId="0" applyNumberFormat="1" applyFont="1" applyBorder="1" applyAlignment="1">
      <alignment horizontal="right" vertical="top"/>
    </xf>
    <xf numFmtId="164" fontId="1" fillId="4" borderId="9" xfId="0" applyNumberFormat="1" applyFont="1" applyFill="1" applyBorder="1" applyAlignment="1">
      <alignment horizontal="right" vertical="top"/>
    </xf>
    <xf numFmtId="0" fontId="1" fillId="0" borderId="10" xfId="0" applyFont="1" applyBorder="1" applyAlignment="1">
      <alignment vertical="top" wrapText="1"/>
    </xf>
    <xf numFmtId="164" fontId="4" fillId="0" borderId="6" xfId="0" applyNumberFormat="1" applyFont="1" applyBorder="1" applyAlignment="1">
      <alignment horizontal="right" vertical="top"/>
    </xf>
    <xf numFmtId="0" fontId="4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right"/>
    </xf>
    <xf numFmtId="9" fontId="4" fillId="0" borderId="6" xfId="0" applyNumberFormat="1" applyFont="1" applyBorder="1" applyAlignment="1">
      <alignment horizontal="right" vertical="top"/>
    </xf>
    <xf numFmtId="9" fontId="4" fillId="0" borderId="7" xfId="0" applyNumberFormat="1" applyFont="1" applyBorder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1" fontId="1" fillId="0" borderId="7" xfId="0" applyNumberFormat="1" applyFont="1" applyBorder="1" applyAlignment="1">
      <alignment horizontal="right" vertical="top"/>
    </xf>
    <xf numFmtId="1" fontId="1" fillId="0" borderId="7" xfId="0" applyNumberFormat="1" applyFont="1" applyBorder="1" applyAlignment="1">
      <alignment horizontal="right" vertical="top"/>
    </xf>
    <xf numFmtId="0" fontId="1" fillId="0" borderId="6" xfId="0" applyFont="1" applyBorder="1" applyAlignment="1">
      <alignment vertical="top" wrapText="1"/>
    </xf>
    <xf numFmtId="3" fontId="1" fillId="0" borderId="6" xfId="0" applyNumberFormat="1" applyFont="1" applyBorder="1" applyAlignment="1">
      <alignment vertical="top"/>
    </xf>
    <xf numFmtId="3" fontId="1" fillId="3" borderId="7" xfId="0" applyNumberFormat="1" applyFont="1" applyFill="1" applyBorder="1" applyAlignment="1">
      <alignment vertical="top"/>
    </xf>
    <xf numFmtId="3" fontId="1" fillId="4" borderId="5" xfId="0" applyNumberFormat="1" applyFont="1" applyFill="1" applyBorder="1" applyAlignment="1">
      <alignment horizontal="right" vertical="top"/>
    </xf>
    <xf numFmtId="3" fontId="1" fillId="4" borderId="5" xfId="0" applyNumberFormat="1" applyFont="1" applyFill="1" applyBorder="1" applyAlignment="1">
      <alignment vertical="top"/>
    </xf>
    <xf numFmtId="3" fontId="1" fillId="3" borderId="7" xfId="0" applyNumberFormat="1" applyFont="1" applyFill="1" applyBorder="1" applyAlignment="1">
      <alignment horizontal="right" vertical="top"/>
    </xf>
    <xf numFmtId="0" fontId="1" fillId="4" borderId="3" xfId="0" applyFont="1" applyFill="1" applyBorder="1" applyAlignment="1">
      <alignment vertical="top"/>
    </xf>
    <xf numFmtId="164" fontId="1" fillId="4" borderId="3" xfId="0" applyNumberFormat="1" applyFont="1" applyFill="1" applyBorder="1" applyAlignment="1">
      <alignment horizontal="right" vertical="top"/>
    </xf>
    <xf numFmtId="164" fontId="1" fillId="4" borderId="3" xfId="0" applyNumberFormat="1" applyFont="1" applyFill="1" applyBorder="1" applyAlignment="1">
      <alignment vertical="top"/>
    </xf>
    <xf numFmtId="0" fontId="1" fillId="0" borderId="11" xfId="0" applyFont="1" applyBorder="1" applyAlignment="1"/>
    <xf numFmtId="0" fontId="1" fillId="0" borderId="12" xfId="0" applyFont="1" applyBorder="1" applyAlignment="1"/>
    <xf numFmtId="0" fontId="1" fillId="4" borderId="7" xfId="0" applyFont="1" applyFill="1" applyBorder="1" applyAlignment="1">
      <alignment vertical="top"/>
    </xf>
    <xf numFmtId="164" fontId="1" fillId="4" borderId="6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N97"/>
  <sheetViews>
    <sheetView showGridLines="0" tabSelected="1" topLeftCell="A61" workbookViewId="0">
      <selection activeCell="O82" sqref="O82"/>
    </sheetView>
  </sheetViews>
  <sheetFormatPr defaultColWidth="12.5703125" defaultRowHeight="15.75" customHeight="1" x14ac:dyDescent="0.2"/>
  <cols>
    <col min="1" max="1" width="40" customWidth="1"/>
    <col min="2" max="2" width="25" customWidth="1"/>
    <col min="3" max="14" width="8.28515625" customWidth="1"/>
  </cols>
  <sheetData>
    <row r="1" spans="1:14" x14ac:dyDescent="0.2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1:14" x14ac:dyDescent="0.2">
      <c r="A3" s="5"/>
      <c r="B3" s="5"/>
      <c r="C3" s="6">
        <v>2021</v>
      </c>
      <c r="D3" s="6">
        <v>2022</v>
      </c>
      <c r="E3" s="6">
        <v>2023</v>
      </c>
      <c r="F3" s="6">
        <v>2024</v>
      </c>
      <c r="G3" s="6">
        <v>2025</v>
      </c>
      <c r="H3" s="7" t="s">
        <v>2</v>
      </c>
      <c r="I3" s="6">
        <v>2026</v>
      </c>
      <c r="J3" s="6">
        <v>2027</v>
      </c>
      <c r="K3" s="6">
        <v>2028</v>
      </c>
      <c r="L3" s="6">
        <v>2029</v>
      </c>
      <c r="M3" s="6">
        <v>2030</v>
      </c>
      <c r="N3" s="7" t="s">
        <v>3</v>
      </c>
    </row>
    <row r="4" spans="1:14" x14ac:dyDescent="0.2">
      <c r="A4" s="8" t="s">
        <v>4</v>
      </c>
      <c r="B4" s="9" t="s">
        <v>5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x14ac:dyDescent="0.2">
      <c r="A5" s="11" t="s">
        <v>6</v>
      </c>
      <c r="B5" s="12"/>
      <c r="C5" s="13"/>
      <c r="D5" s="13"/>
      <c r="E5" s="13"/>
      <c r="F5" s="13"/>
      <c r="G5" s="13"/>
      <c r="H5" s="10"/>
      <c r="I5" s="13"/>
      <c r="J5" s="13"/>
      <c r="K5" s="13"/>
      <c r="L5" s="13"/>
      <c r="M5" s="13"/>
      <c r="N5" s="10"/>
    </row>
    <row r="6" spans="1:14" x14ac:dyDescent="0.2">
      <c r="A6" s="14" t="s">
        <v>7</v>
      </c>
      <c r="B6" s="15" t="s">
        <v>8</v>
      </c>
      <c r="C6" s="16">
        <v>13.791601999999999</v>
      </c>
      <c r="D6" s="16">
        <v>13.231783</v>
      </c>
      <c r="E6" s="16">
        <v>10.617804</v>
      </c>
      <c r="F6" s="16">
        <v>16.616478000000001</v>
      </c>
      <c r="G6" s="16">
        <v>16.302631999999999</v>
      </c>
      <c r="H6" s="17"/>
      <c r="I6" s="16">
        <v>14.752622000000001</v>
      </c>
      <c r="J6" s="16">
        <v>24.233879000000002</v>
      </c>
      <c r="K6" s="16">
        <v>26.066217000000002</v>
      </c>
      <c r="L6" s="16">
        <v>20.522255999999999</v>
      </c>
      <c r="M6" s="16">
        <v>22.454681999999998</v>
      </c>
      <c r="N6" s="17"/>
    </row>
    <row r="7" spans="1:14" x14ac:dyDescent="0.2">
      <c r="A7" s="14" t="s">
        <v>9</v>
      </c>
      <c r="B7" s="15" t="s">
        <v>10</v>
      </c>
      <c r="C7" s="16">
        <v>11.325013999999999</v>
      </c>
      <c r="D7" s="16">
        <v>10.865316999999999</v>
      </c>
      <c r="E7" s="16">
        <v>8.7188400000000001</v>
      </c>
      <c r="F7" s="16">
        <v>13.644669</v>
      </c>
      <c r="G7" s="16">
        <v>13.386953999999999</v>
      </c>
      <c r="H7" s="17"/>
      <c r="I7" s="18">
        <v>12.114158</v>
      </c>
      <c r="J7" s="18">
        <v>19.899719999999999</v>
      </c>
      <c r="K7" s="18">
        <v>21.404350000000001</v>
      </c>
      <c r="L7" s="18">
        <v>16.85191</v>
      </c>
      <c r="M7" s="18">
        <v>18.438727</v>
      </c>
      <c r="N7" s="17"/>
    </row>
    <row r="8" spans="1:14" x14ac:dyDescent="0.2">
      <c r="A8" s="19" t="s">
        <v>11</v>
      </c>
      <c r="B8" s="20" t="s">
        <v>12</v>
      </c>
      <c r="C8" s="21">
        <f t="shared" ref="C8:G8" si="0">C6-C7</f>
        <v>2.4665879999999998</v>
      </c>
      <c r="D8" s="21">
        <f t="shared" si="0"/>
        <v>2.3664660000000008</v>
      </c>
      <c r="E8" s="21">
        <f t="shared" si="0"/>
        <v>1.8989639999999994</v>
      </c>
      <c r="F8" s="21">
        <f t="shared" si="0"/>
        <v>2.9718090000000004</v>
      </c>
      <c r="G8" s="21">
        <f t="shared" si="0"/>
        <v>2.9156779999999998</v>
      </c>
      <c r="H8" s="22">
        <f>SUM(C8:G8)</f>
        <v>12.619505</v>
      </c>
      <c r="I8" s="21">
        <f t="shared" ref="I8:M8" si="1">I6-I7</f>
        <v>2.6384640000000008</v>
      </c>
      <c r="J8" s="21">
        <f t="shared" si="1"/>
        <v>4.3341590000000032</v>
      </c>
      <c r="K8" s="21">
        <f t="shared" si="1"/>
        <v>4.6618670000000009</v>
      </c>
      <c r="L8" s="21">
        <f t="shared" si="1"/>
        <v>3.6703459999999986</v>
      </c>
      <c r="M8" s="21">
        <f t="shared" si="1"/>
        <v>4.0159549999999982</v>
      </c>
      <c r="N8" s="22">
        <f>SUM(I8:M8)</f>
        <v>19.320791</v>
      </c>
    </row>
    <row r="9" spans="1:14" x14ac:dyDescent="0.2">
      <c r="A9" s="14" t="s">
        <v>13</v>
      </c>
      <c r="B9" s="15" t="s">
        <v>14</v>
      </c>
      <c r="C9" s="23">
        <v>36</v>
      </c>
      <c r="D9" s="24">
        <f t="shared" ref="D9:G9" si="2">C9</f>
        <v>36</v>
      </c>
      <c r="E9" s="24">
        <f t="shared" si="2"/>
        <v>36</v>
      </c>
      <c r="F9" s="24">
        <f t="shared" si="2"/>
        <v>36</v>
      </c>
      <c r="G9" s="24">
        <f t="shared" si="2"/>
        <v>36</v>
      </c>
      <c r="H9" s="25"/>
      <c r="I9" s="24">
        <f>G9</f>
        <v>36</v>
      </c>
      <c r="J9" s="24">
        <f t="shared" ref="J9:M9" si="3">I9</f>
        <v>36</v>
      </c>
      <c r="K9" s="24">
        <f t="shared" si="3"/>
        <v>36</v>
      </c>
      <c r="L9" s="24">
        <f t="shared" si="3"/>
        <v>36</v>
      </c>
      <c r="M9" s="24">
        <f t="shared" si="3"/>
        <v>36</v>
      </c>
      <c r="N9" s="25"/>
    </row>
    <row r="10" spans="1:14" x14ac:dyDescent="0.2">
      <c r="A10" s="26" t="s">
        <v>15</v>
      </c>
      <c r="B10" s="27" t="s">
        <v>16</v>
      </c>
      <c r="C10" s="21">
        <f t="shared" ref="C10:G10" si="4">C8/C9</f>
        <v>6.8516333333333332E-2</v>
      </c>
      <c r="D10" s="21">
        <f t="shared" si="4"/>
        <v>6.5735166666666692E-2</v>
      </c>
      <c r="E10" s="21">
        <f t="shared" si="4"/>
        <v>5.2748999999999983E-2</v>
      </c>
      <c r="F10" s="21">
        <f t="shared" si="4"/>
        <v>8.2550250000000006E-2</v>
      </c>
      <c r="G10" s="21">
        <f t="shared" si="4"/>
        <v>8.0991055555555552E-2</v>
      </c>
      <c r="H10" s="25"/>
      <c r="I10" s="21">
        <f t="shared" ref="I10:M10" si="5">I8/I9</f>
        <v>7.3290666666666685E-2</v>
      </c>
      <c r="J10" s="21">
        <f t="shared" si="5"/>
        <v>0.12039330555555565</v>
      </c>
      <c r="K10" s="21">
        <f t="shared" si="5"/>
        <v>0.12949630555555558</v>
      </c>
      <c r="L10" s="21">
        <f t="shared" si="5"/>
        <v>0.10195405555555552</v>
      </c>
      <c r="M10" s="21">
        <f t="shared" si="5"/>
        <v>0.11155430555555551</v>
      </c>
      <c r="N10" s="25"/>
    </row>
    <row r="11" spans="1:14" x14ac:dyDescent="0.2">
      <c r="A11" s="28"/>
      <c r="B11" s="29" t="s">
        <v>17</v>
      </c>
      <c r="C11" s="30">
        <f>C10/2</f>
        <v>3.4258166666666666E-2</v>
      </c>
      <c r="D11" s="30">
        <f>C11*2</f>
        <v>6.8516333333333332E-2</v>
      </c>
      <c r="E11" s="30">
        <f t="shared" ref="E11:G11" si="6">D11</f>
        <v>6.8516333333333332E-2</v>
      </c>
      <c r="F11" s="30">
        <f t="shared" si="6"/>
        <v>6.8516333333333332E-2</v>
      </c>
      <c r="G11" s="30">
        <f t="shared" si="6"/>
        <v>6.8516333333333332E-2</v>
      </c>
      <c r="H11" s="25"/>
      <c r="I11" s="30">
        <f t="shared" ref="I11:I14" si="7">G11</f>
        <v>6.8516333333333332E-2</v>
      </c>
      <c r="J11" s="30">
        <f t="shared" ref="J11:M11" si="8">I11</f>
        <v>6.8516333333333332E-2</v>
      </c>
      <c r="K11" s="30">
        <f t="shared" si="8"/>
        <v>6.8516333333333332E-2</v>
      </c>
      <c r="L11" s="30">
        <f t="shared" si="8"/>
        <v>6.8516333333333332E-2</v>
      </c>
      <c r="M11" s="30">
        <f t="shared" si="8"/>
        <v>6.8516333333333332E-2</v>
      </c>
      <c r="N11" s="25"/>
    </row>
    <row r="12" spans="1:14" x14ac:dyDescent="0.2">
      <c r="A12" s="28"/>
      <c r="B12" s="29" t="s">
        <v>18</v>
      </c>
      <c r="C12" s="31"/>
      <c r="D12" s="30">
        <f>D10/2</f>
        <v>3.2867583333333346E-2</v>
      </c>
      <c r="E12" s="30">
        <f>D12*2</f>
        <v>6.5735166666666692E-2</v>
      </c>
      <c r="F12" s="30">
        <f t="shared" ref="F12:G12" si="9">E12</f>
        <v>6.5735166666666692E-2</v>
      </c>
      <c r="G12" s="30">
        <f t="shared" si="9"/>
        <v>6.5735166666666692E-2</v>
      </c>
      <c r="H12" s="25"/>
      <c r="I12" s="30">
        <f t="shared" si="7"/>
        <v>6.5735166666666692E-2</v>
      </c>
      <c r="J12" s="30">
        <f t="shared" ref="J12:M12" si="10">I12</f>
        <v>6.5735166666666692E-2</v>
      </c>
      <c r="K12" s="30">
        <f t="shared" si="10"/>
        <v>6.5735166666666692E-2</v>
      </c>
      <c r="L12" s="30">
        <f t="shared" si="10"/>
        <v>6.5735166666666692E-2</v>
      </c>
      <c r="M12" s="30">
        <f t="shared" si="10"/>
        <v>6.5735166666666692E-2</v>
      </c>
      <c r="N12" s="25"/>
    </row>
    <row r="13" spans="1:14" x14ac:dyDescent="0.2">
      <c r="A13" s="28"/>
      <c r="B13" s="29" t="s">
        <v>19</v>
      </c>
      <c r="C13" s="31"/>
      <c r="D13" s="31"/>
      <c r="E13" s="30">
        <f>E10/2</f>
        <v>2.6374499999999992E-2</v>
      </c>
      <c r="F13" s="30">
        <f>E13*2</f>
        <v>5.2748999999999983E-2</v>
      </c>
      <c r="G13" s="30">
        <f>F13</f>
        <v>5.2748999999999983E-2</v>
      </c>
      <c r="H13" s="25"/>
      <c r="I13" s="30">
        <f t="shared" si="7"/>
        <v>5.2748999999999983E-2</v>
      </c>
      <c r="J13" s="30">
        <f t="shared" ref="J13:M13" si="11">I13</f>
        <v>5.2748999999999983E-2</v>
      </c>
      <c r="K13" s="30">
        <f t="shared" si="11"/>
        <v>5.2748999999999983E-2</v>
      </c>
      <c r="L13" s="30">
        <f t="shared" si="11"/>
        <v>5.2748999999999983E-2</v>
      </c>
      <c r="M13" s="30">
        <f t="shared" si="11"/>
        <v>5.2748999999999983E-2</v>
      </c>
      <c r="N13" s="25"/>
    </row>
    <row r="14" spans="1:14" x14ac:dyDescent="0.2">
      <c r="A14" s="28"/>
      <c r="B14" s="29" t="s">
        <v>20</v>
      </c>
      <c r="C14" s="31"/>
      <c r="D14" s="31"/>
      <c r="E14" s="31"/>
      <c r="F14" s="30">
        <f>F10/2</f>
        <v>4.1275125000000003E-2</v>
      </c>
      <c r="G14" s="30">
        <f>F14*2</f>
        <v>8.2550250000000006E-2</v>
      </c>
      <c r="H14" s="25"/>
      <c r="I14" s="30">
        <f t="shared" si="7"/>
        <v>8.2550250000000006E-2</v>
      </c>
      <c r="J14" s="30">
        <f t="shared" ref="J14:M14" si="12">I14</f>
        <v>8.2550250000000006E-2</v>
      </c>
      <c r="K14" s="30">
        <f t="shared" si="12"/>
        <v>8.2550250000000006E-2</v>
      </c>
      <c r="L14" s="30">
        <f t="shared" si="12"/>
        <v>8.2550250000000006E-2</v>
      </c>
      <c r="M14" s="30">
        <f t="shared" si="12"/>
        <v>8.2550250000000006E-2</v>
      </c>
      <c r="N14" s="25"/>
    </row>
    <row r="15" spans="1:14" x14ac:dyDescent="0.2">
      <c r="A15" s="28"/>
      <c r="B15" s="29" t="s">
        <v>21</v>
      </c>
      <c r="C15" s="31"/>
      <c r="D15" s="31"/>
      <c r="E15" s="31"/>
      <c r="F15" s="31"/>
      <c r="G15" s="30">
        <f>G10/2</f>
        <v>4.0495527777777776E-2</v>
      </c>
      <c r="H15" s="25"/>
      <c r="I15" s="30">
        <f>G15*2</f>
        <v>8.0991055555555552E-2</v>
      </c>
      <c r="J15" s="30">
        <f t="shared" ref="J15:M15" si="13">I15</f>
        <v>8.0991055555555552E-2</v>
      </c>
      <c r="K15" s="30">
        <f t="shared" si="13"/>
        <v>8.0991055555555552E-2</v>
      </c>
      <c r="L15" s="30">
        <f t="shared" si="13"/>
        <v>8.0991055555555552E-2</v>
      </c>
      <c r="M15" s="30">
        <f t="shared" si="13"/>
        <v>8.0991055555555552E-2</v>
      </c>
      <c r="N15" s="25"/>
    </row>
    <row r="16" spans="1:14" x14ac:dyDescent="0.2">
      <c r="A16" s="32"/>
      <c r="B16" s="29" t="s">
        <v>22</v>
      </c>
      <c r="C16" s="31"/>
      <c r="D16" s="31"/>
      <c r="E16" s="31"/>
      <c r="F16" s="31"/>
      <c r="G16" s="31"/>
      <c r="H16" s="25"/>
      <c r="I16" s="30">
        <f>I10/2</f>
        <v>3.6645333333333342E-2</v>
      </c>
      <c r="J16" s="30">
        <f>I16*2</f>
        <v>7.3290666666666685E-2</v>
      </c>
      <c r="K16" s="30">
        <f t="shared" ref="K16:M16" si="14">J16</f>
        <v>7.3290666666666685E-2</v>
      </c>
      <c r="L16" s="30">
        <f t="shared" si="14"/>
        <v>7.3290666666666685E-2</v>
      </c>
      <c r="M16" s="30">
        <f t="shared" si="14"/>
        <v>7.3290666666666685E-2</v>
      </c>
      <c r="N16" s="25"/>
    </row>
    <row r="17" spans="1:14" x14ac:dyDescent="0.2">
      <c r="A17" s="32"/>
      <c r="B17" s="29" t="s">
        <v>23</v>
      </c>
      <c r="C17" s="31"/>
      <c r="D17" s="31"/>
      <c r="E17" s="31"/>
      <c r="F17" s="31"/>
      <c r="G17" s="31"/>
      <c r="H17" s="25"/>
      <c r="I17" s="31"/>
      <c r="J17" s="30">
        <f>J10/2</f>
        <v>6.0196652777777825E-2</v>
      </c>
      <c r="K17" s="30">
        <f>J17*2</f>
        <v>0.12039330555555565</v>
      </c>
      <c r="L17" s="30">
        <f t="shared" ref="L17:M17" si="15">K17</f>
        <v>0.12039330555555565</v>
      </c>
      <c r="M17" s="30">
        <f t="shared" si="15"/>
        <v>0.12039330555555565</v>
      </c>
      <c r="N17" s="25"/>
    </row>
    <row r="18" spans="1:14" x14ac:dyDescent="0.2">
      <c r="A18" s="32"/>
      <c r="B18" s="29" t="s">
        <v>24</v>
      </c>
      <c r="C18" s="31"/>
      <c r="D18" s="31"/>
      <c r="E18" s="31"/>
      <c r="F18" s="31"/>
      <c r="G18" s="31"/>
      <c r="H18" s="25"/>
      <c r="I18" s="31"/>
      <c r="J18" s="31"/>
      <c r="K18" s="30">
        <f>K10/2</f>
        <v>6.474815277777779E-2</v>
      </c>
      <c r="L18" s="30">
        <f>K18*2</f>
        <v>0.12949630555555558</v>
      </c>
      <c r="M18" s="30">
        <f>L18</f>
        <v>0.12949630555555558</v>
      </c>
      <c r="N18" s="25"/>
    </row>
    <row r="19" spans="1:14" x14ac:dyDescent="0.2">
      <c r="A19" s="32"/>
      <c r="B19" s="29" t="s">
        <v>25</v>
      </c>
      <c r="C19" s="31"/>
      <c r="D19" s="31"/>
      <c r="E19" s="31"/>
      <c r="F19" s="31"/>
      <c r="G19" s="31"/>
      <c r="H19" s="25"/>
      <c r="I19" s="31"/>
      <c r="J19" s="31"/>
      <c r="K19" s="31"/>
      <c r="L19" s="30">
        <f>L10/2</f>
        <v>5.097702777777776E-2</v>
      </c>
      <c r="M19" s="30">
        <f>L19*2</f>
        <v>0.10195405555555552</v>
      </c>
      <c r="N19" s="25"/>
    </row>
    <row r="20" spans="1:14" x14ac:dyDescent="0.2">
      <c r="A20" s="32"/>
      <c r="B20" s="29" t="s">
        <v>26</v>
      </c>
      <c r="C20" s="31"/>
      <c r="D20" s="31"/>
      <c r="E20" s="31"/>
      <c r="F20" s="31"/>
      <c r="G20" s="31"/>
      <c r="H20" s="25"/>
      <c r="I20" s="31"/>
      <c r="J20" s="31"/>
      <c r="K20" s="31"/>
      <c r="L20" s="31"/>
      <c r="M20" s="30">
        <f>M10/2</f>
        <v>5.5777152777777755E-2</v>
      </c>
      <c r="N20" s="25"/>
    </row>
    <row r="21" spans="1:14" x14ac:dyDescent="0.2">
      <c r="A21" s="33"/>
      <c r="B21" s="34" t="s">
        <v>27</v>
      </c>
      <c r="C21" s="35">
        <f t="shared" ref="C21:G21" si="16">SUM(C11:C20)</f>
        <v>3.4258166666666666E-2</v>
      </c>
      <c r="D21" s="35">
        <f t="shared" si="16"/>
        <v>0.10138391666666668</v>
      </c>
      <c r="E21" s="35">
        <f t="shared" si="16"/>
        <v>0.16062600000000002</v>
      </c>
      <c r="F21" s="35">
        <f t="shared" si="16"/>
        <v>0.22827562500000001</v>
      </c>
      <c r="G21" s="35">
        <f t="shared" si="16"/>
        <v>0.31004627777777777</v>
      </c>
      <c r="H21" s="22">
        <f>SUM(C21:G21)</f>
        <v>0.83458998611111124</v>
      </c>
      <c r="I21" s="35">
        <f t="shared" ref="I21:M21" si="17">SUM(I11:I20)</f>
        <v>0.38718713888888895</v>
      </c>
      <c r="J21" s="35">
        <f t="shared" si="17"/>
        <v>0.48402912500000006</v>
      </c>
      <c r="K21" s="35">
        <f t="shared" si="17"/>
        <v>0.60897393055555571</v>
      </c>
      <c r="L21" s="35">
        <f t="shared" si="17"/>
        <v>0.72469911111111129</v>
      </c>
      <c r="M21" s="35">
        <f t="shared" si="17"/>
        <v>0.83145329166666671</v>
      </c>
      <c r="N21" s="22">
        <f>SUM(I21:M21)</f>
        <v>3.0363425972222227</v>
      </c>
    </row>
    <row r="22" spans="1:14" x14ac:dyDescent="0.2">
      <c r="A22" s="11" t="s">
        <v>28</v>
      </c>
      <c r="B22" s="12"/>
      <c r="C22" s="36"/>
      <c r="D22" s="36"/>
      <c r="E22" s="36"/>
      <c r="F22" s="36"/>
      <c r="G22" s="36"/>
      <c r="H22" s="37"/>
      <c r="I22" s="36"/>
      <c r="J22" s="36"/>
      <c r="K22" s="36"/>
      <c r="L22" s="36"/>
      <c r="M22" s="36"/>
      <c r="N22" s="37"/>
    </row>
    <row r="23" spans="1:14" x14ac:dyDescent="0.2">
      <c r="A23" s="14" t="s">
        <v>29</v>
      </c>
      <c r="B23" s="15" t="s">
        <v>30</v>
      </c>
      <c r="C23" s="38">
        <v>2.6820279999999999</v>
      </c>
      <c r="D23" s="38">
        <v>2.491384</v>
      </c>
      <c r="E23" s="38">
        <v>2.1599240000000002</v>
      </c>
      <c r="F23" s="38">
        <v>1.970664</v>
      </c>
      <c r="G23" s="38">
        <v>1.83449</v>
      </c>
      <c r="H23" s="25"/>
      <c r="I23" s="38">
        <v>2.0396359999999998</v>
      </c>
      <c r="J23" s="38">
        <v>2.3363849999999999</v>
      </c>
      <c r="K23" s="38">
        <v>2.4300570000000001</v>
      </c>
      <c r="L23" s="38">
        <v>2.408738</v>
      </c>
      <c r="M23" s="38">
        <v>2.3257759999999998</v>
      </c>
      <c r="N23" s="25"/>
    </row>
    <row r="24" spans="1:14" x14ac:dyDescent="0.2">
      <c r="A24" s="14" t="s">
        <v>31</v>
      </c>
      <c r="B24" s="15" t="s">
        <v>32</v>
      </c>
      <c r="C24" s="38">
        <v>1.747136</v>
      </c>
      <c r="D24" s="38">
        <v>1.622946</v>
      </c>
      <c r="E24" s="38">
        <v>1.407025</v>
      </c>
      <c r="F24" s="38">
        <v>1.283736</v>
      </c>
      <c r="G24" s="38">
        <v>1.1950289999999999</v>
      </c>
      <c r="H24" s="25"/>
      <c r="I24" s="38">
        <v>1.328667</v>
      </c>
      <c r="J24" s="38">
        <v>1.521976</v>
      </c>
      <c r="K24" s="38">
        <v>1.5829960000000001</v>
      </c>
      <c r="L24" s="38">
        <v>1.5691079999999999</v>
      </c>
      <c r="M24" s="38">
        <v>1.5150650000000001</v>
      </c>
      <c r="N24" s="25"/>
    </row>
    <row r="25" spans="1:14" x14ac:dyDescent="0.2">
      <c r="A25" s="19" t="s">
        <v>33</v>
      </c>
      <c r="B25" s="20" t="s">
        <v>34</v>
      </c>
      <c r="C25" s="21">
        <f t="shared" ref="C25:G25" si="18">C23-C24</f>
        <v>0.93489199999999983</v>
      </c>
      <c r="D25" s="21">
        <f t="shared" si="18"/>
        <v>0.86843800000000004</v>
      </c>
      <c r="E25" s="21">
        <f t="shared" si="18"/>
        <v>0.75289900000000021</v>
      </c>
      <c r="F25" s="21">
        <f t="shared" si="18"/>
        <v>0.68692799999999998</v>
      </c>
      <c r="G25" s="21">
        <f t="shared" si="18"/>
        <v>0.63946100000000006</v>
      </c>
      <c r="H25" s="22">
        <f>SUM(C25:G25)</f>
        <v>3.8826179999999999</v>
      </c>
      <c r="I25" s="21">
        <f t="shared" ref="I25:M25" si="19">I23-I24</f>
        <v>0.71096899999999974</v>
      </c>
      <c r="J25" s="21">
        <f t="shared" si="19"/>
        <v>0.81440899999999994</v>
      </c>
      <c r="K25" s="21">
        <f t="shared" si="19"/>
        <v>0.84706100000000006</v>
      </c>
      <c r="L25" s="21">
        <f t="shared" si="19"/>
        <v>0.8396300000000001</v>
      </c>
      <c r="M25" s="21">
        <f t="shared" si="19"/>
        <v>0.81071099999999974</v>
      </c>
      <c r="N25" s="22">
        <f>SUM(I25:M25)</f>
        <v>4.02278</v>
      </c>
    </row>
    <row r="26" spans="1:14" x14ac:dyDescent="0.2">
      <c r="A26" s="14" t="s">
        <v>13</v>
      </c>
      <c r="B26" s="15" t="s">
        <v>35</v>
      </c>
      <c r="C26" s="23">
        <v>36</v>
      </c>
      <c r="D26" s="24">
        <f t="shared" ref="D26:G26" si="20">C26</f>
        <v>36</v>
      </c>
      <c r="E26" s="24">
        <f t="shared" si="20"/>
        <v>36</v>
      </c>
      <c r="F26" s="24">
        <f t="shared" si="20"/>
        <v>36</v>
      </c>
      <c r="G26" s="24">
        <f t="shared" si="20"/>
        <v>36</v>
      </c>
      <c r="H26" s="17"/>
      <c r="I26" s="24">
        <f>G26</f>
        <v>36</v>
      </c>
      <c r="J26" s="24">
        <f t="shared" ref="J26:M26" si="21">I26</f>
        <v>36</v>
      </c>
      <c r="K26" s="24">
        <f t="shared" si="21"/>
        <v>36</v>
      </c>
      <c r="L26" s="24">
        <f t="shared" si="21"/>
        <v>36</v>
      </c>
      <c r="M26" s="24">
        <f t="shared" si="21"/>
        <v>36</v>
      </c>
      <c r="N26" s="17"/>
    </row>
    <row r="27" spans="1:14" x14ac:dyDescent="0.2">
      <c r="A27" s="19" t="s">
        <v>15</v>
      </c>
      <c r="B27" s="20" t="s">
        <v>36</v>
      </c>
      <c r="C27" s="21">
        <f t="shared" ref="C27:G27" si="22">C25/C26</f>
        <v>2.5969222222222216E-2</v>
      </c>
      <c r="D27" s="21">
        <f t="shared" si="22"/>
        <v>2.4123277777777778E-2</v>
      </c>
      <c r="E27" s="21">
        <f t="shared" si="22"/>
        <v>2.0913861111111116E-2</v>
      </c>
      <c r="F27" s="21">
        <f t="shared" si="22"/>
        <v>1.9081333333333332E-2</v>
      </c>
      <c r="G27" s="21">
        <f t="shared" si="22"/>
        <v>1.7762805555555556E-2</v>
      </c>
      <c r="H27" s="25"/>
      <c r="I27" s="21">
        <f t="shared" ref="I27:M27" si="23">I25/I26</f>
        <v>1.9749138888888882E-2</v>
      </c>
      <c r="J27" s="21">
        <f t="shared" si="23"/>
        <v>2.2622472222222221E-2</v>
      </c>
      <c r="K27" s="21">
        <f t="shared" si="23"/>
        <v>2.3529472222222222E-2</v>
      </c>
      <c r="L27" s="21">
        <f t="shared" si="23"/>
        <v>2.3323055555555559E-2</v>
      </c>
      <c r="M27" s="21">
        <f t="shared" si="23"/>
        <v>2.2519749999999991E-2</v>
      </c>
      <c r="N27" s="25"/>
    </row>
    <row r="28" spans="1:14" x14ac:dyDescent="0.2">
      <c r="A28" s="28"/>
      <c r="B28" s="29" t="s">
        <v>17</v>
      </c>
      <c r="C28" s="30">
        <f>C27/2</f>
        <v>1.2984611111111108E-2</v>
      </c>
      <c r="D28" s="30">
        <f>C28*2</f>
        <v>2.5969222222222216E-2</v>
      </c>
      <c r="E28" s="30">
        <f t="shared" ref="E28:G28" si="24">D28</f>
        <v>2.5969222222222216E-2</v>
      </c>
      <c r="F28" s="30">
        <f t="shared" si="24"/>
        <v>2.5969222222222216E-2</v>
      </c>
      <c r="G28" s="30">
        <f t="shared" si="24"/>
        <v>2.5969222222222216E-2</v>
      </c>
      <c r="H28" s="17"/>
      <c r="I28" s="30">
        <f t="shared" ref="I28:I31" si="25">G28</f>
        <v>2.5969222222222216E-2</v>
      </c>
      <c r="J28" s="30">
        <f t="shared" ref="J28:M28" si="26">I28</f>
        <v>2.5969222222222216E-2</v>
      </c>
      <c r="K28" s="30">
        <f t="shared" si="26"/>
        <v>2.5969222222222216E-2</v>
      </c>
      <c r="L28" s="30">
        <f t="shared" si="26"/>
        <v>2.5969222222222216E-2</v>
      </c>
      <c r="M28" s="30">
        <f t="shared" si="26"/>
        <v>2.5969222222222216E-2</v>
      </c>
      <c r="N28" s="17"/>
    </row>
    <row r="29" spans="1:14" x14ac:dyDescent="0.2">
      <c r="A29" s="28"/>
      <c r="B29" s="29" t="s">
        <v>18</v>
      </c>
      <c r="C29" s="31"/>
      <c r="D29" s="30">
        <f>D27/2</f>
        <v>1.2061638888888889E-2</v>
      </c>
      <c r="E29" s="30">
        <f>D29*2</f>
        <v>2.4123277777777778E-2</v>
      </c>
      <c r="F29" s="30">
        <f t="shared" ref="F29:G29" si="27">E29</f>
        <v>2.4123277777777778E-2</v>
      </c>
      <c r="G29" s="30">
        <f t="shared" si="27"/>
        <v>2.4123277777777778E-2</v>
      </c>
      <c r="H29" s="25"/>
      <c r="I29" s="30">
        <f t="shared" si="25"/>
        <v>2.4123277777777778E-2</v>
      </c>
      <c r="J29" s="30">
        <f t="shared" ref="J29:M29" si="28">I29</f>
        <v>2.4123277777777778E-2</v>
      </c>
      <c r="K29" s="30">
        <f t="shared" si="28"/>
        <v>2.4123277777777778E-2</v>
      </c>
      <c r="L29" s="30">
        <f t="shared" si="28"/>
        <v>2.4123277777777778E-2</v>
      </c>
      <c r="M29" s="30">
        <f t="shared" si="28"/>
        <v>2.4123277777777778E-2</v>
      </c>
      <c r="N29" s="17"/>
    </row>
    <row r="30" spans="1:14" x14ac:dyDescent="0.2">
      <c r="A30" s="28"/>
      <c r="B30" s="29" t="s">
        <v>19</v>
      </c>
      <c r="C30" s="31"/>
      <c r="D30" s="31"/>
      <c r="E30" s="30">
        <f>E27/2</f>
        <v>1.0456930555555558E-2</v>
      </c>
      <c r="F30" s="30">
        <f>E30*2</f>
        <v>2.0913861111111116E-2</v>
      </c>
      <c r="G30" s="30">
        <f>F30</f>
        <v>2.0913861111111116E-2</v>
      </c>
      <c r="H30" s="25"/>
      <c r="I30" s="30">
        <f t="shared" si="25"/>
        <v>2.0913861111111116E-2</v>
      </c>
      <c r="J30" s="30">
        <f t="shared" ref="J30:M30" si="29">I30</f>
        <v>2.0913861111111116E-2</v>
      </c>
      <c r="K30" s="30">
        <f t="shared" si="29"/>
        <v>2.0913861111111116E-2</v>
      </c>
      <c r="L30" s="30">
        <f t="shared" si="29"/>
        <v>2.0913861111111116E-2</v>
      </c>
      <c r="M30" s="30">
        <f t="shared" si="29"/>
        <v>2.0913861111111116E-2</v>
      </c>
      <c r="N30" s="17"/>
    </row>
    <row r="31" spans="1:14" x14ac:dyDescent="0.2">
      <c r="A31" s="28"/>
      <c r="B31" s="29" t="s">
        <v>20</v>
      </c>
      <c r="C31" s="31"/>
      <c r="D31" s="31"/>
      <c r="E31" s="31"/>
      <c r="F31" s="30">
        <f>F27/2</f>
        <v>9.540666666666666E-3</v>
      </c>
      <c r="G31" s="30">
        <f>F31*2</f>
        <v>1.9081333333333332E-2</v>
      </c>
      <c r="H31" s="25"/>
      <c r="I31" s="30">
        <f t="shared" si="25"/>
        <v>1.9081333333333332E-2</v>
      </c>
      <c r="J31" s="30">
        <f t="shared" ref="J31:M31" si="30">I31</f>
        <v>1.9081333333333332E-2</v>
      </c>
      <c r="K31" s="30">
        <f t="shared" si="30"/>
        <v>1.9081333333333332E-2</v>
      </c>
      <c r="L31" s="30">
        <f t="shared" si="30"/>
        <v>1.9081333333333332E-2</v>
      </c>
      <c r="M31" s="30">
        <f t="shared" si="30"/>
        <v>1.9081333333333332E-2</v>
      </c>
      <c r="N31" s="17"/>
    </row>
    <row r="32" spans="1:14" x14ac:dyDescent="0.2">
      <c r="A32" s="28"/>
      <c r="B32" s="29" t="s">
        <v>21</v>
      </c>
      <c r="C32" s="31"/>
      <c r="D32" s="31"/>
      <c r="E32" s="31"/>
      <c r="F32" s="31"/>
      <c r="G32" s="30">
        <f>G27/2</f>
        <v>8.881402777777778E-3</v>
      </c>
      <c r="H32" s="17"/>
      <c r="I32" s="30">
        <f>G32*2</f>
        <v>1.7762805555555556E-2</v>
      </c>
      <c r="J32" s="30">
        <f t="shared" ref="J32:M32" si="31">I32</f>
        <v>1.7762805555555556E-2</v>
      </c>
      <c r="K32" s="30">
        <f t="shared" si="31"/>
        <v>1.7762805555555556E-2</v>
      </c>
      <c r="L32" s="30">
        <f t="shared" si="31"/>
        <v>1.7762805555555556E-2</v>
      </c>
      <c r="M32" s="30">
        <f t="shared" si="31"/>
        <v>1.7762805555555556E-2</v>
      </c>
      <c r="N32" s="17"/>
    </row>
    <row r="33" spans="1:14" x14ac:dyDescent="0.2">
      <c r="A33" s="32"/>
      <c r="B33" s="29" t="s">
        <v>22</v>
      </c>
      <c r="C33" s="31"/>
      <c r="D33" s="31"/>
      <c r="E33" s="31"/>
      <c r="F33" s="31"/>
      <c r="G33" s="31"/>
      <c r="H33" s="17"/>
      <c r="I33" s="30">
        <f>I27/2</f>
        <v>9.874569444444441E-3</v>
      </c>
      <c r="J33" s="30">
        <f>I33*2</f>
        <v>1.9749138888888882E-2</v>
      </c>
      <c r="K33" s="30">
        <f t="shared" ref="K33:M33" si="32">J33</f>
        <v>1.9749138888888882E-2</v>
      </c>
      <c r="L33" s="30">
        <f t="shared" si="32"/>
        <v>1.9749138888888882E-2</v>
      </c>
      <c r="M33" s="30">
        <f t="shared" si="32"/>
        <v>1.9749138888888882E-2</v>
      </c>
      <c r="N33" s="17"/>
    </row>
    <row r="34" spans="1:14" x14ac:dyDescent="0.2">
      <c r="A34" s="32"/>
      <c r="B34" s="29" t="s">
        <v>23</v>
      </c>
      <c r="C34" s="31"/>
      <c r="D34" s="31"/>
      <c r="E34" s="31"/>
      <c r="F34" s="31"/>
      <c r="G34" s="31"/>
      <c r="H34" s="17"/>
      <c r="I34" s="31"/>
      <c r="J34" s="30">
        <f>J27/2</f>
        <v>1.131123611111111E-2</v>
      </c>
      <c r="K34" s="30">
        <f>J34*2</f>
        <v>2.2622472222222221E-2</v>
      </c>
      <c r="L34" s="30">
        <f t="shared" ref="L34:M34" si="33">K34</f>
        <v>2.2622472222222221E-2</v>
      </c>
      <c r="M34" s="30">
        <f t="shared" si="33"/>
        <v>2.2622472222222221E-2</v>
      </c>
      <c r="N34" s="25"/>
    </row>
    <row r="35" spans="1:14" x14ac:dyDescent="0.2">
      <c r="A35" s="32"/>
      <c r="B35" s="29" t="s">
        <v>24</v>
      </c>
      <c r="C35" s="31"/>
      <c r="D35" s="31"/>
      <c r="E35" s="31"/>
      <c r="F35" s="31"/>
      <c r="G35" s="31"/>
      <c r="H35" s="17"/>
      <c r="I35" s="31"/>
      <c r="J35" s="31"/>
      <c r="K35" s="30">
        <f>K27/2</f>
        <v>1.1764736111111111E-2</v>
      </c>
      <c r="L35" s="30">
        <f>K35*2</f>
        <v>2.3529472222222222E-2</v>
      </c>
      <c r="M35" s="30">
        <f>L35</f>
        <v>2.3529472222222222E-2</v>
      </c>
      <c r="N35" s="25"/>
    </row>
    <row r="36" spans="1:14" x14ac:dyDescent="0.2">
      <c r="A36" s="32"/>
      <c r="B36" s="29" t="s">
        <v>25</v>
      </c>
      <c r="C36" s="31"/>
      <c r="D36" s="31"/>
      <c r="E36" s="31"/>
      <c r="F36" s="31"/>
      <c r="G36" s="31"/>
      <c r="H36" s="17"/>
      <c r="I36" s="31"/>
      <c r="J36" s="31"/>
      <c r="K36" s="31"/>
      <c r="L36" s="30">
        <f>L27/2</f>
        <v>1.1661527777777779E-2</v>
      </c>
      <c r="M36" s="30">
        <f>L36*2</f>
        <v>2.3323055555555559E-2</v>
      </c>
      <c r="N36" s="25"/>
    </row>
    <row r="37" spans="1:14" x14ac:dyDescent="0.2">
      <c r="A37" s="32"/>
      <c r="B37" s="29" t="s">
        <v>26</v>
      </c>
      <c r="C37" s="31"/>
      <c r="D37" s="31"/>
      <c r="E37" s="31"/>
      <c r="F37" s="31"/>
      <c r="G37" s="31"/>
      <c r="H37" s="17"/>
      <c r="I37" s="31"/>
      <c r="J37" s="31"/>
      <c r="K37" s="31"/>
      <c r="L37" s="31"/>
      <c r="M37" s="30">
        <f>M27/2</f>
        <v>1.1259874999999996E-2</v>
      </c>
      <c r="N37" s="25"/>
    </row>
    <row r="38" spans="1:14" x14ac:dyDescent="0.2">
      <c r="A38" s="33"/>
      <c r="B38" s="34" t="s">
        <v>27</v>
      </c>
      <c r="C38" s="35">
        <f t="shared" ref="C38:G38" si="34">SUM(C28:C37)</f>
        <v>1.2984611111111108E-2</v>
      </c>
      <c r="D38" s="35">
        <f t="shared" si="34"/>
        <v>3.8030861111111106E-2</v>
      </c>
      <c r="E38" s="35">
        <f t="shared" si="34"/>
        <v>6.0549430555555554E-2</v>
      </c>
      <c r="F38" s="35">
        <f t="shared" si="34"/>
        <v>8.054702777777778E-2</v>
      </c>
      <c r="G38" s="35">
        <f t="shared" si="34"/>
        <v>9.8969097222222233E-2</v>
      </c>
      <c r="H38" s="22">
        <f>SUM(C38:G38)</f>
        <v>0.29108102777777778</v>
      </c>
      <c r="I38" s="35">
        <f t="shared" ref="I38:M38" si="35">SUM(I28:I37)</f>
        <v>0.11772506944444444</v>
      </c>
      <c r="J38" s="35">
        <f t="shared" si="35"/>
        <v>0.13891087500000002</v>
      </c>
      <c r="K38" s="35">
        <f t="shared" si="35"/>
        <v>0.16198684722222223</v>
      </c>
      <c r="L38" s="35">
        <f t="shared" si="35"/>
        <v>0.18541311111111114</v>
      </c>
      <c r="M38" s="35">
        <f t="shared" si="35"/>
        <v>0.20833451388888891</v>
      </c>
      <c r="N38" s="22">
        <f>SUM(I38:M38)</f>
        <v>0.81237041666666676</v>
      </c>
    </row>
    <row r="39" spans="1:14" x14ac:dyDescent="0.2">
      <c r="A39" s="39" t="s">
        <v>37</v>
      </c>
      <c r="B39" s="9" t="s">
        <v>5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x14ac:dyDescent="0.2">
      <c r="A40" s="14" t="s">
        <v>38</v>
      </c>
      <c r="B40" s="15" t="s">
        <v>8</v>
      </c>
      <c r="C40" s="40"/>
      <c r="D40" s="40"/>
      <c r="E40" s="40"/>
      <c r="F40" s="40"/>
      <c r="G40" s="40"/>
      <c r="H40" s="17"/>
      <c r="I40" s="41">
        <v>1037</v>
      </c>
      <c r="J40" s="40"/>
      <c r="K40" s="41">
        <v>2864</v>
      </c>
      <c r="L40" s="40"/>
      <c r="M40" s="40"/>
      <c r="N40" s="17"/>
    </row>
    <row r="41" spans="1:14" x14ac:dyDescent="0.2">
      <c r="A41" s="14" t="s">
        <v>39</v>
      </c>
      <c r="B41" s="15" t="s">
        <v>10</v>
      </c>
      <c r="C41" s="15"/>
      <c r="D41" s="15"/>
      <c r="E41" s="15"/>
      <c r="F41" s="15"/>
      <c r="G41" s="15"/>
      <c r="H41" s="17"/>
      <c r="I41" s="24">
        <v>10</v>
      </c>
      <c r="J41" s="24">
        <v>10</v>
      </c>
      <c r="K41" s="24">
        <v>10</v>
      </c>
      <c r="L41" s="24">
        <v>10</v>
      </c>
      <c r="M41" s="24">
        <v>10</v>
      </c>
      <c r="N41" s="17"/>
    </row>
    <row r="42" spans="1:14" x14ac:dyDescent="0.2">
      <c r="A42" s="14" t="s">
        <v>40</v>
      </c>
      <c r="B42" s="12" t="s">
        <v>10</v>
      </c>
      <c r="C42" s="15"/>
      <c r="D42" s="15"/>
      <c r="E42" s="15"/>
      <c r="F42" s="15"/>
      <c r="G42" s="15"/>
      <c r="H42" s="42"/>
      <c r="I42" s="15"/>
      <c r="J42" s="15"/>
      <c r="K42" s="24">
        <v>13.5</v>
      </c>
      <c r="L42" s="24">
        <v>13.5</v>
      </c>
      <c r="M42" s="24">
        <v>13.5</v>
      </c>
      <c r="N42" s="42"/>
    </row>
    <row r="43" spans="1:14" x14ac:dyDescent="0.2">
      <c r="A43" s="19" t="s">
        <v>41</v>
      </c>
      <c r="B43" s="20" t="s">
        <v>42</v>
      </c>
      <c r="C43" s="43"/>
      <c r="D43" s="43"/>
      <c r="E43" s="43"/>
      <c r="F43" s="43"/>
      <c r="G43" s="43"/>
      <c r="H43" s="42"/>
      <c r="I43" s="44">
        <f>I40</f>
        <v>1037</v>
      </c>
      <c r="J43" s="43"/>
      <c r="K43" s="44">
        <f>K40</f>
        <v>2864</v>
      </c>
      <c r="L43" s="43"/>
      <c r="M43" s="43"/>
      <c r="N43" s="45">
        <f>SUM(I43:M43)</f>
        <v>3901</v>
      </c>
    </row>
    <row r="44" spans="1:14" x14ac:dyDescent="0.2">
      <c r="A44" s="19" t="s">
        <v>41</v>
      </c>
      <c r="B44" s="20" t="s">
        <v>43</v>
      </c>
      <c r="C44" s="43"/>
      <c r="D44" s="43"/>
      <c r="E44" s="43"/>
      <c r="F44" s="43"/>
      <c r="G44" s="43"/>
      <c r="H44" s="42"/>
      <c r="I44" s="44">
        <f>I40/I41</f>
        <v>103.7</v>
      </c>
      <c r="J44" s="43"/>
      <c r="K44" s="44">
        <f>K40/K42</f>
        <v>212.14814814814815</v>
      </c>
      <c r="L44" s="43"/>
      <c r="M44" s="43"/>
      <c r="N44" s="42"/>
    </row>
    <row r="45" spans="1:14" x14ac:dyDescent="0.2">
      <c r="A45" s="32"/>
      <c r="B45" s="29" t="s">
        <v>22</v>
      </c>
      <c r="C45" s="31"/>
      <c r="D45" s="31"/>
      <c r="E45" s="31"/>
      <c r="F45" s="31"/>
      <c r="G45" s="31"/>
      <c r="H45" s="17"/>
      <c r="I45" s="46">
        <f>I44/2</f>
        <v>51.85</v>
      </c>
      <c r="J45" s="46">
        <f>I45*2</f>
        <v>103.7</v>
      </c>
      <c r="K45" s="46">
        <f t="shared" ref="K45:M45" si="36">J45</f>
        <v>103.7</v>
      </c>
      <c r="L45" s="46">
        <f t="shared" si="36"/>
        <v>103.7</v>
      </c>
      <c r="M45" s="46">
        <f t="shared" si="36"/>
        <v>103.7</v>
      </c>
      <c r="N45" s="17"/>
    </row>
    <row r="46" spans="1:14" x14ac:dyDescent="0.2">
      <c r="A46" s="32"/>
      <c r="B46" s="29" t="s">
        <v>24</v>
      </c>
      <c r="C46" s="31"/>
      <c r="D46" s="31"/>
      <c r="E46" s="31"/>
      <c r="F46" s="31"/>
      <c r="G46" s="31"/>
      <c r="H46" s="17"/>
      <c r="I46" s="31"/>
      <c r="J46" s="31"/>
      <c r="K46" s="46">
        <f>K44/2</f>
        <v>106.07407407407408</v>
      </c>
      <c r="L46" s="46">
        <f>K46*2</f>
        <v>212.14814814814815</v>
      </c>
      <c r="M46" s="46">
        <f>L46</f>
        <v>212.14814814814815</v>
      </c>
      <c r="N46" s="25"/>
    </row>
    <row r="47" spans="1:14" x14ac:dyDescent="0.2">
      <c r="A47" s="33"/>
      <c r="B47" s="34" t="s">
        <v>27</v>
      </c>
      <c r="C47" s="35">
        <f t="shared" ref="C47:G47" si="37">SUM(C40:C46)</f>
        <v>0</v>
      </c>
      <c r="D47" s="35">
        <f t="shared" si="37"/>
        <v>0</v>
      </c>
      <c r="E47" s="35">
        <f t="shared" si="37"/>
        <v>0</v>
      </c>
      <c r="F47" s="35">
        <f t="shared" si="37"/>
        <v>0</v>
      </c>
      <c r="G47" s="35">
        <f t="shared" si="37"/>
        <v>0</v>
      </c>
      <c r="H47" s="22">
        <f>SUM(C47:G47)</f>
        <v>0</v>
      </c>
      <c r="I47" s="47">
        <f t="shared" ref="I47:M47" si="38">I45+I46</f>
        <v>51.85</v>
      </c>
      <c r="J47" s="47">
        <f t="shared" si="38"/>
        <v>103.7</v>
      </c>
      <c r="K47" s="47">
        <f t="shared" si="38"/>
        <v>209.77407407407406</v>
      </c>
      <c r="L47" s="47">
        <f t="shared" si="38"/>
        <v>315.84814814814814</v>
      </c>
      <c r="M47" s="47">
        <f t="shared" si="38"/>
        <v>315.84814814814814</v>
      </c>
      <c r="N47" s="45">
        <f>SUM(I47:M47)</f>
        <v>997.0203703703703</v>
      </c>
    </row>
    <row r="48" spans="1:14" x14ac:dyDescent="0.2">
      <c r="A48" s="48" t="s">
        <v>44</v>
      </c>
      <c r="B48" s="15" t="s">
        <v>45</v>
      </c>
      <c r="C48" s="12"/>
      <c r="D48" s="12"/>
      <c r="E48" s="12"/>
      <c r="F48" s="12"/>
      <c r="G48" s="12"/>
      <c r="H48" s="17"/>
      <c r="I48" s="41">
        <v>7.7097899999999999</v>
      </c>
      <c r="J48" s="41">
        <v>8.1908100000000008</v>
      </c>
      <c r="K48" s="41">
        <v>9.0729900000000008</v>
      </c>
      <c r="L48" s="41">
        <v>10.15175</v>
      </c>
      <c r="M48" s="41">
        <v>11.47458</v>
      </c>
      <c r="N48" s="17"/>
    </row>
    <row r="49" spans="1:14" x14ac:dyDescent="0.2">
      <c r="A49" s="48" t="s">
        <v>46</v>
      </c>
      <c r="B49" s="15" t="s">
        <v>14</v>
      </c>
      <c r="C49" s="12"/>
      <c r="D49" s="12"/>
      <c r="E49" s="12"/>
      <c r="F49" s="12"/>
      <c r="G49" s="12"/>
      <c r="H49" s="17"/>
      <c r="I49" s="24">
        <v>17</v>
      </c>
      <c r="J49" s="24">
        <v>17</v>
      </c>
      <c r="K49" s="24">
        <v>21</v>
      </c>
      <c r="L49" s="24">
        <v>21</v>
      </c>
      <c r="M49" s="24">
        <v>21</v>
      </c>
      <c r="N49" s="17"/>
    </row>
    <row r="50" spans="1:14" x14ac:dyDescent="0.2">
      <c r="A50" s="48" t="s">
        <v>47</v>
      </c>
      <c r="B50" s="15" t="s">
        <v>48</v>
      </c>
      <c r="C50" s="12"/>
      <c r="D50" s="12"/>
      <c r="E50" s="12"/>
      <c r="F50" s="12"/>
      <c r="G50" s="12"/>
      <c r="H50" s="17"/>
      <c r="I50" s="49">
        <f t="shared" ref="I50:M50" si="39">I48*I49</f>
        <v>131.06643</v>
      </c>
      <c r="J50" s="49">
        <f t="shared" si="39"/>
        <v>139.24377000000001</v>
      </c>
      <c r="K50" s="49">
        <f t="shared" si="39"/>
        <v>190.53279000000001</v>
      </c>
      <c r="L50" s="49">
        <f t="shared" si="39"/>
        <v>213.18674999999999</v>
      </c>
      <c r="M50" s="49">
        <f t="shared" si="39"/>
        <v>240.96617999999998</v>
      </c>
      <c r="N50" s="17"/>
    </row>
    <row r="51" spans="1:14" x14ac:dyDescent="0.2">
      <c r="A51" s="48" t="s">
        <v>49</v>
      </c>
      <c r="B51" s="15" t="s">
        <v>32</v>
      </c>
      <c r="C51" s="12"/>
      <c r="D51" s="12"/>
      <c r="E51" s="12"/>
      <c r="F51" s="12"/>
      <c r="G51" s="12"/>
      <c r="H51" s="17"/>
      <c r="I51" s="41">
        <v>9</v>
      </c>
      <c r="J51" s="41">
        <v>9</v>
      </c>
      <c r="K51" s="41">
        <v>9</v>
      </c>
      <c r="L51" s="41">
        <v>9</v>
      </c>
      <c r="M51" s="41">
        <v>9</v>
      </c>
      <c r="N51" s="17"/>
    </row>
    <row r="52" spans="1:14" x14ac:dyDescent="0.2">
      <c r="A52" s="19" t="s">
        <v>41</v>
      </c>
      <c r="B52" s="20" t="s">
        <v>50</v>
      </c>
      <c r="C52" s="43"/>
      <c r="D52" s="43"/>
      <c r="E52" s="43"/>
      <c r="F52" s="43"/>
      <c r="G52" s="43"/>
      <c r="H52" s="42"/>
      <c r="I52" s="44">
        <f t="shared" ref="I52:M52" si="40">I50-I51</f>
        <v>122.06643</v>
      </c>
      <c r="J52" s="44">
        <f t="shared" si="40"/>
        <v>130.24377000000001</v>
      </c>
      <c r="K52" s="44">
        <f t="shared" si="40"/>
        <v>181.53279000000001</v>
      </c>
      <c r="L52" s="44">
        <f t="shared" si="40"/>
        <v>204.18674999999999</v>
      </c>
      <c r="M52" s="44">
        <f t="shared" si="40"/>
        <v>231.96617999999998</v>
      </c>
      <c r="N52" s="45">
        <f>SUM(I52:M52)</f>
        <v>869.99591999999996</v>
      </c>
    </row>
    <row r="53" spans="1:14" x14ac:dyDescent="0.2">
      <c r="A53" s="39" t="s">
        <v>51</v>
      </c>
      <c r="B53" s="9" t="s">
        <v>5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x14ac:dyDescent="0.2">
      <c r="A54" s="50" t="s">
        <v>52</v>
      </c>
      <c r="B54" s="15" t="s">
        <v>8</v>
      </c>
      <c r="C54" s="49">
        <v>0</v>
      </c>
      <c r="D54" s="49">
        <v>339.29</v>
      </c>
      <c r="E54" s="49">
        <v>558.70799999999997</v>
      </c>
      <c r="F54" s="49">
        <v>512.14200000000005</v>
      </c>
      <c r="G54" s="49">
        <v>642.95600000000002</v>
      </c>
      <c r="H54" s="42"/>
      <c r="I54" s="49">
        <v>633.28099999999995</v>
      </c>
      <c r="J54" s="49">
        <v>666.89499999999998</v>
      </c>
      <c r="K54" s="49">
        <v>702.19100000000003</v>
      </c>
      <c r="L54" s="49">
        <v>739.25099999999998</v>
      </c>
      <c r="M54" s="49">
        <v>778.16499999999996</v>
      </c>
      <c r="N54" s="42"/>
    </row>
    <row r="55" spans="1:14" x14ac:dyDescent="0.2">
      <c r="A55" s="50" t="s">
        <v>53</v>
      </c>
      <c r="B55" s="15" t="s">
        <v>10</v>
      </c>
      <c r="C55" s="49">
        <v>0</v>
      </c>
      <c r="D55" s="49">
        <v>1.222</v>
      </c>
      <c r="E55" s="49">
        <v>143.23400000000001</v>
      </c>
      <c r="F55" s="49">
        <v>23.504999999999999</v>
      </c>
      <c r="G55" s="49">
        <v>204.374</v>
      </c>
      <c r="H55" s="42"/>
      <c r="I55" s="49">
        <v>28.396000000000001</v>
      </c>
      <c r="J55" s="49">
        <v>31.32</v>
      </c>
      <c r="K55" s="49">
        <v>34.462000000000003</v>
      </c>
      <c r="L55" s="49">
        <v>38.029000000000003</v>
      </c>
      <c r="M55" s="49">
        <v>41.959000000000003</v>
      </c>
      <c r="N55" s="42"/>
    </row>
    <row r="56" spans="1:14" x14ac:dyDescent="0.2">
      <c r="A56" s="19" t="s">
        <v>54</v>
      </c>
      <c r="B56" s="20" t="s">
        <v>55</v>
      </c>
      <c r="C56" s="44">
        <f t="shared" ref="C56:G56" si="41">C54+C55</f>
        <v>0</v>
      </c>
      <c r="D56" s="44">
        <f t="shared" si="41"/>
        <v>340.512</v>
      </c>
      <c r="E56" s="44">
        <f t="shared" si="41"/>
        <v>701.94200000000001</v>
      </c>
      <c r="F56" s="44">
        <f t="shared" si="41"/>
        <v>535.64700000000005</v>
      </c>
      <c r="G56" s="44">
        <f t="shared" si="41"/>
        <v>847.33</v>
      </c>
      <c r="H56" s="45">
        <f>SUM(C56:G56)</f>
        <v>2425.431</v>
      </c>
      <c r="I56" s="44">
        <f t="shared" ref="I56:M56" si="42">I54+I55</f>
        <v>661.67699999999991</v>
      </c>
      <c r="J56" s="44">
        <f t="shared" si="42"/>
        <v>698.21500000000003</v>
      </c>
      <c r="K56" s="44">
        <f t="shared" si="42"/>
        <v>736.65300000000002</v>
      </c>
      <c r="L56" s="44">
        <f t="shared" si="42"/>
        <v>777.28</v>
      </c>
      <c r="M56" s="44">
        <f t="shared" si="42"/>
        <v>820.12400000000002</v>
      </c>
      <c r="N56" s="45">
        <f>SUM(I56:M56)</f>
        <v>3693.9489999999996</v>
      </c>
    </row>
    <row r="57" spans="1:14" x14ac:dyDescent="0.2">
      <c r="A57" s="39" t="s">
        <v>56</v>
      </c>
      <c r="B57" s="9" t="s">
        <v>5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x14ac:dyDescent="0.2">
      <c r="A58" s="14" t="s">
        <v>57</v>
      </c>
      <c r="B58" s="15" t="s">
        <v>8</v>
      </c>
      <c r="C58" s="12"/>
      <c r="D58" s="12"/>
      <c r="E58" s="12"/>
      <c r="F58" s="51">
        <v>2800</v>
      </c>
      <c r="G58" s="51">
        <v>3903</v>
      </c>
      <c r="H58" s="42"/>
      <c r="I58" s="51">
        <v>3903</v>
      </c>
      <c r="J58" s="51">
        <v>3903</v>
      </c>
      <c r="K58" s="51">
        <v>3903</v>
      </c>
      <c r="L58" s="51">
        <v>3903</v>
      </c>
      <c r="M58" s="51">
        <v>3903</v>
      </c>
      <c r="N58" s="42"/>
    </row>
    <row r="59" spans="1:14" x14ac:dyDescent="0.2">
      <c r="A59" s="14" t="s">
        <v>58</v>
      </c>
      <c r="B59" s="15" t="s">
        <v>10</v>
      </c>
      <c r="C59" s="12"/>
      <c r="D59" s="12"/>
      <c r="E59" s="12"/>
      <c r="F59" s="41">
        <v>115</v>
      </c>
      <c r="G59" s="41">
        <v>119</v>
      </c>
      <c r="H59" s="42"/>
      <c r="I59" s="41">
        <v>123</v>
      </c>
      <c r="J59" s="41">
        <v>127</v>
      </c>
      <c r="K59" s="41">
        <v>131</v>
      </c>
      <c r="L59" s="41">
        <v>135</v>
      </c>
      <c r="M59" s="41">
        <v>139</v>
      </c>
      <c r="N59" s="42"/>
    </row>
    <row r="60" spans="1:14" x14ac:dyDescent="0.2">
      <c r="A60" s="48" t="s">
        <v>59</v>
      </c>
      <c r="B60" s="15" t="s">
        <v>60</v>
      </c>
      <c r="C60" s="12"/>
      <c r="D60" s="12"/>
      <c r="E60" s="12"/>
      <c r="F60" s="46">
        <f t="shared" ref="F60:G60" si="43">(F58*F59)/1000</f>
        <v>322</v>
      </c>
      <c r="G60" s="46">
        <f t="shared" si="43"/>
        <v>464.45699999999999</v>
      </c>
      <c r="H60" s="42"/>
      <c r="I60" s="46">
        <f t="shared" ref="I60:M60" si="44">(I58*I59)/1000</f>
        <v>480.06900000000002</v>
      </c>
      <c r="J60" s="46">
        <f t="shared" si="44"/>
        <v>495.68099999999998</v>
      </c>
      <c r="K60" s="46">
        <f t="shared" si="44"/>
        <v>511.29300000000001</v>
      </c>
      <c r="L60" s="46">
        <f t="shared" si="44"/>
        <v>526.90499999999997</v>
      </c>
      <c r="M60" s="46">
        <f t="shared" si="44"/>
        <v>542.51700000000005</v>
      </c>
      <c r="N60" s="42"/>
    </row>
    <row r="61" spans="1:14" x14ac:dyDescent="0.2">
      <c r="A61" s="14" t="s">
        <v>61</v>
      </c>
      <c r="B61" s="15" t="s">
        <v>14</v>
      </c>
      <c r="C61" s="12"/>
      <c r="D61" s="12"/>
      <c r="E61" s="12"/>
      <c r="F61" s="52">
        <v>0.6</v>
      </c>
      <c r="G61" s="52">
        <v>0.6</v>
      </c>
      <c r="H61" s="42"/>
      <c r="I61" s="53">
        <v>0.6</v>
      </c>
      <c r="J61" s="53">
        <v>0.6</v>
      </c>
      <c r="K61" s="53">
        <v>0.6</v>
      </c>
      <c r="L61" s="53">
        <v>0.6</v>
      </c>
      <c r="M61" s="53">
        <v>0.6</v>
      </c>
      <c r="N61" s="42"/>
    </row>
    <row r="62" spans="1:14" x14ac:dyDescent="0.2">
      <c r="A62" s="19" t="s">
        <v>62</v>
      </c>
      <c r="B62" s="20" t="s">
        <v>63</v>
      </c>
      <c r="C62" s="43"/>
      <c r="D62" s="43"/>
      <c r="E62" s="43"/>
      <c r="F62" s="44">
        <f t="shared" ref="F62:G62" si="45">F60*F61</f>
        <v>193.2</v>
      </c>
      <c r="G62" s="44">
        <f t="shared" si="45"/>
        <v>278.67419999999998</v>
      </c>
      <c r="H62" s="45">
        <f>SUM(C62:G62)</f>
        <v>471.87419999999997</v>
      </c>
      <c r="I62" s="44">
        <f t="shared" ref="I62:M62" si="46">I60*I61</f>
        <v>288.04140000000001</v>
      </c>
      <c r="J62" s="44">
        <f t="shared" si="46"/>
        <v>297.40859999999998</v>
      </c>
      <c r="K62" s="44">
        <f t="shared" si="46"/>
        <v>306.7758</v>
      </c>
      <c r="L62" s="44">
        <f t="shared" si="46"/>
        <v>316.14299999999997</v>
      </c>
      <c r="M62" s="44">
        <f t="shared" si="46"/>
        <v>325.5102</v>
      </c>
      <c r="N62" s="45">
        <f>SUM(I62:M62)</f>
        <v>1533.8789999999999</v>
      </c>
    </row>
    <row r="63" spans="1:14" x14ac:dyDescent="0.2">
      <c r="A63" s="14" t="s">
        <v>13</v>
      </c>
      <c r="B63" s="15" t="s">
        <v>32</v>
      </c>
      <c r="C63" s="12"/>
      <c r="D63" s="12"/>
      <c r="E63" s="12"/>
      <c r="F63" s="23">
        <v>36</v>
      </c>
      <c r="G63" s="24">
        <f>F63</f>
        <v>36</v>
      </c>
      <c r="H63" s="42"/>
      <c r="I63" s="24">
        <f>G63</f>
        <v>36</v>
      </c>
      <c r="J63" s="24">
        <f t="shared" ref="J63:M63" si="47">I63</f>
        <v>36</v>
      </c>
      <c r="K63" s="24">
        <f t="shared" si="47"/>
        <v>36</v>
      </c>
      <c r="L63" s="24">
        <f t="shared" si="47"/>
        <v>36</v>
      </c>
      <c r="M63" s="24">
        <f t="shared" si="47"/>
        <v>36</v>
      </c>
      <c r="N63" s="42"/>
    </row>
    <row r="64" spans="1:14" x14ac:dyDescent="0.2">
      <c r="A64" s="19" t="s">
        <v>62</v>
      </c>
      <c r="B64" s="20" t="s">
        <v>64</v>
      </c>
      <c r="C64" s="43"/>
      <c r="D64" s="43"/>
      <c r="E64" s="43"/>
      <c r="F64" s="44">
        <f t="shared" ref="F64:G64" si="48">F62/F63</f>
        <v>5.3666666666666663</v>
      </c>
      <c r="G64" s="44">
        <f t="shared" si="48"/>
        <v>7.7409499999999998</v>
      </c>
      <c r="H64" s="42"/>
      <c r="I64" s="44">
        <f t="shared" ref="I64:M64" si="49">I62/I63</f>
        <v>8.0011500000000009</v>
      </c>
      <c r="J64" s="44">
        <f t="shared" si="49"/>
        <v>8.2613500000000002</v>
      </c>
      <c r="K64" s="44">
        <f t="shared" si="49"/>
        <v>8.5215499999999995</v>
      </c>
      <c r="L64" s="44">
        <f t="shared" si="49"/>
        <v>8.7817499999999988</v>
      </c>
      <c r="M64" s="44">
        <f t="shared" si="49"/>
        <v>9.0419499999999999</v>
      </c>
      <c r="N64" s="42"/>
    </row>
    <row r="65" spans="1:14" x14ac:dyDescent="0.2">
      <c r="A65" s="28"/>
      <c r="B65" s="29" t="s">
        <v>20</v>
      </c>
      <c r="C65" s="31"/>
      <c r="D65" s="31"/>
      <c r="E65" s="31"/>
      <c r="F65" s="46">
        <f>F64/2</f>
        <v>2.6833333333333331</v>
      </c>
      <c r="G65" s="46">
        <f>F65*2</f>
        <v>5.3666666666666663</v>
      </c>
      <c r="H65" s="42"/>
      <c r="I65" s="46">
        <f>G65</f>
        <v>5.3666666666666663</v>
      </c>
      <c r="J65" s="46">
        <f t="shared" ref="J65:M65" si="50">I65</f>
        <v>5.3666666666666663</v>
      </c>
      <c r="K65" s="46">
        <f t="shared" si="50"/>
        <v>5.3666666666666663</v>
      </c>
      <c r="L65" s="46">
        <f t="shared" si="50"/>
        <v>5.3666666666666663</v>
      </c>
      <c r="M65" s="46">
        <f t="shared" si="50"/>
        <v>5.3666666666666663</v>
      </c>
      <c r="N65" s="42"/>
    </row>
    <row r="66" spans="1:14" x14ac:dyDescent="0.2">
      <c r="A66" s="28"/>
      <c r="B66" s="29" t="s">
        <v>21</v>
      </c>
      <c r="C66" s="31"/>
      <c r="D66" s="31"/>
      <c r="E66" s="31"/>
      <c r="F66" s="31"/>
      <c r="G66" s="46">
        <f>G64/2</f>
        <v>3.8704749999999999</v>
      </c>
      <c r="H66" s="42"/>
      <c r="I66" s="46">
        <f>G66*2</f>
        <v>7.7409499999999998</v>
      </c>
      <c r="J66" s="46">
        <f t="shared" ref="J66:M66" si="51">I66</f>
        <v>7.7409499999999998</v>
      </c>
      <c r="K66" s="46">
        <f t="shared" si="51"/>
        <v>7.7409499999999998</v>
      </c>
      <c r="L66" s="46">
        <f t="shared" si="51"/>
        <v>7.7409499999999998</v>
      </c>
      <c r="M66" s="46">
        <f t="shared" si="51"/>
        <v>7.7409499999999998</v>
      </c>
      <c r="N66" s="42"/>
    </row>
    <row r="67" spans="1:14" x14ac:dyDescent="0.2">
      <c r="A67" s="32"/>
      <c r="B67" s="29" t="s">
        <v>22</v>
      </c>
      <c r="C67" s="31"/>
      <c r="D67" s="31"/>
      <c r="E67" s="31"/>
      <c r="F67" s="31"/>
      <c r="G67" s="31"/>
      <c r="H67" s="42"/>
      <c r="I67" s="46">
        <f>I64/2</f>
        <v>4.0005750000000004</v>
      </c>
      <c r="J67" s="46">
        <f>I67*2</f>
        <v>8.0011500000000009</v>
      </c>
      <c r="K67" s="46">
        <f t="shared" ref="K67:M67" si="52">J67</f>
        <v>8.0011500000000009</v>
      </c>
      <c r="L67" s="46">
        <f t="shared" si="52"/>
        <v>8.0011500000000009</v>
      </c>
      <c r="M67" s="46">
        <f t="shared" si="52"/>
        <v>8.0011500000000009</v>
      </c>
      <c r="N67" s="42"/>
    </row>
    <row r="68" spans="1:14" x14ac:dyDescent="0.2">
      <c r="A68" s="32"/>
      <c r="B68" s="29" t="s">
        <v>23</v>
      </c>
      <c r="C68" s="31"/>
      <c r="D68" s="31"/>
      <c r="E68" s="31"/>
      <c r="F68" s="31"/>
      <c r="G68" s="31"/>
      <c r="H68" s="42"/>
      <c r="I68" s="31"/>
      <c r="J68" s="46">
        <f>J64/2</f>
        <v>4.1306750000000001</v>
      </c>
      <c r="K68" s="46">
        <f>J68*2</f>
        <v>8.2613500000000002</v>
      </c>
      <c r="L68" s="46">
        <f t="shared" ref="L68:M68" si="53">K68</f>
        <v>8.2613500000000002</v>
      </c>
      <c r="M68" s="46">
        <f t="shared" si="53"/>
        <v>8.2613500000000002</v>
      </c>
      <c r="N68" s="42"/>
    </row>
    <row r="69" spans="1:14" x14ac:dyDescent="0.2">
      <c r="A69" s="32"/>
      <c r="B69" s="29" t="s">
        <v>24</v>
      </c>
      <c r="C69" s="31"/>
      <c r="D69" s="31"/>
      <c r="E69" s="31"/>
      <c r="F69" s="31"/>
      <c r="G69" s="31"/>
      <c r="H69" s="42"/>
      <c r="I69" s="31"/>
      <c r="J69" s="31"/>
      <c r="K69" s="46">
        <f>K64/2</f>
        <v>4.2607749999999998</v>
      </c>
      <c r="L69" s="46">
        <f>K69*2</f>
        <v>8.5215499999999995</v>
      </c>
      <c r="M69" s="46">
        <f>L69</f>
        <v>8.5215499999999995</v>
      </c>
      <c r="N69" s="42"/>
    </row>
    <row r="70" spans="1:14" x14ac:dyDescent="0.2">
      <c r="A70" s="32"/>
      <c r="B70" s="29" t="s">
        <v>25</v>
      </c>
      <c r="C70" s="31"/>
      <c r="D70" s="31"/>
      <c r="E70" s="31"/>
      <c r="F70" s="31"/>
      <c r="G70" s="31"/>
      <c r="H70" s="42"/>
      <c r="I70" s="31"/>
      <c r="J70" s="31"/>
      <c r="K70" s="31"/>
      <c r="L70" s="46">
        <f>L64/2</f>
        <v>4.3908749999999994</v>
      </c>
      <c r="M70" s="46">
        <f>L70*2</f>
        <v>8.7817499999999988</v>
      </c>
      <c r="N70" s="42"/>
    </row>
    <row r="71" spans="1:14" x14ac:dyDescent="0.2">
      <c r="A71" s="32"/>
      <c r="B71" s="29" t="s">
        <v>26</v>
      </c>
      <c r="C71" s="31"/>
      <c r="D71" s="31"/>
      <c r="E71" s="31"/>
      <c r="F71" s="31"/>
      <c r="G71" s="31"/>
      <c r="H71" s="42"/>
      <c r="I71" s="31"/>
      <c r="J71" s="31"/>
      <c r="K71" s="31"/>
      <c r="L71" s="31"/>
      <c r="M71" s="46">
        <f>M64/2</f>
        <v>4.520975</v>
      </c>
      <c r="N71" s="42"/>
    </row>
    <row r="72" spans="1:14" x14ac:dyDescent="0.2">
      <c r="A72" s="33"/>
      <c r="B72" s="34" t="s">
        <v>27</v>
      </c>
      <c r="C72" s="35">
        <f t="shared" ref="C72:G72" si="54">SUM(C65:C71)</f>
        <v>0</v>
      </c>
      <c r="D72" s="35">
        <f t="shared" si="54"/>
        <v>0</v>
      </c>
      <c r="E72" s="35">
        <f t="shared" si="54"/>
        <v>0</v>
      </c>
      <c r="F72" s="47">
        <f t="shared" si="54"/>
        <v>2.6833333333333331</v>
      </c>
      <c r="G72" s="47">
        <f t="shared" si="54"/>
        <v>9.2371416666666661</v>
      </c>
      <c r="H72" s="45">
        <f>SUM(C72:G72)</f>
        <v>11.920475</v>
      </c>
      <c r="I72" s="47">
        <f t="shared" ref="I72:M72" si="55">SUM(I65:I71)</f>
        <v>17.108191666666666</v>
      </c>
      <c r="J72" s="47">
        <f t="shared" si="55"/>
        <v>25.239441666666668</v>
      </c>
      <c r="K72" s="47">
        <f t="shared" si="55"/>
        <v>33.63089166666667</v>
      </c>
      <c r="L72" s="47">
        <f t="shared" si="55"/>
        <v>42.282541666666667</v>
      </c>
      <c r="M72" s="47">
        <f t="shared" si="55"/>
        <v>51.194391666666668</v>
      </c>
      <c r="N72" s="45">
        <f>SUM(I72:M72)</f>
        <v>169.45545833333333</v>
      </c>
    </row>
    <row r="73" spans="1:14" x14ac:dyDescent="0.2">
      <c r="A73" s="14" t="s">
        <v>65</v>
      </c>
      <c r="B73" s="12" t="s">
        <v>66</v>
      </c>
      <c r="C73" s="12"/>
      <c r="D73" s="12"/>
      <c r="E73" s="12"/>
      <c r="F73" s="52">
        <v>0.4</v>
      </c>
      <c r="G73" s="52">
        <v>0.4</v>
      </c>
      <c r="H73" s="42"/>
      <c r="I73" s="52">
        <v>0.4</v>
      </c>
      <c r="J73" s="52">
        <v>0.4</v>
      </c>
      <c r="K73" s="52">
        <v>0.4</v>
      </c>
      <c r="L73" s="52">
        <v>0.4</v>
      </c>
      <c r="M73" s="52">
        <v>0.4</v>
      </c>
      <c r="N73" s="42"/>
    </row>
    <row r="74" spans="1:14" x14ac:dyDescent="0.2">
      <c r="A74" s="19" t="s">
        <v>62</v>
      </c>
      <c r="B74" s="20" t="s">
        <v>67</v>
      </c>
      <c r="C74" s="43"/>
      <c r="D74" s="43"/>
      <c r="E74" s="43"/>
      <c r="F74" s="44">
        <f t="shared" ref="F74:G74" si="56">F60*F73</f>
        <v>128.80000000000001</v>
      </c>
      <c r="G74" s="44">
        <f t="shared" si="56"/>
        <v>185.78280000000001</v>
      </c>
      <c r="H74" s="45">
        <f>SUM(C74:G74)</f>
        <v>314.58280000000002</v>
      </c>
      <c r="I74" s="44">
        <f t="shared" ref="I74:M74" si="57">I60*I73</f>
        <v>192.02760000000001</v>
      </c>
      <c r="J74" s="44">
        <f t="shared" si="57"/>
        <v>198.2724</v>
      </c>
      <c r="K74" s="44">
        <f t="shared" si="57"/>
        <v>204.5172</v>
      </c>
      <c r="L74" s="44">
        <f t="shared" si="57"/>
        <v>210.762</v>
      </c>
      <c r="M74" s="44">
        <f t="shared" si="57"/>
        <v>217.00680000000003</v>
      </c>
      <c r="N74" s="45">
        <f>SUM(I74:M74)</f>
        <v>1022.5859999999999</v>
      </c>
    </row>
    <row r="75" spans="1:14" x14ac:dyDescent="0.2">
      <c r="A75" s="39" t="s">
        <v>68</v>
      </c>
      <c r="B75" s="9" t="s">
        <v>5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4" x14ac:dyDescent="0.2">
      <c r="A76" s="14" t="s">
        <v>69</v>
      </c>
      <c r="B76" s="15" t="s">
        <v>8</v>
      </c>
      <c r="C76" s="12"/>
      <c r="D76" s="12"/>
      <c r="E76" s="54">
        <v>290</v>
      </c>
      <c r="F76" s="54">
        <v>480</v>
      </c>
      <c r="G76" s="54">
        <v>500</v>
      </c>
      <c r="H76" s="10"/>
      <c r="I76" s="54">
        <f>500+500</f>
        <v>1000</v>
      </c>
      <c r="J76" s="54">
        <f t="shared" ref="J76:L76" si="58">500-500</f>
        <v>0</v>
      </c>
      <c r="K76" s="54">
        <f t="shared" si="58"/>
        <v>0</v>
      </c>
      <c r="L76" s="54">
        <f t="shared" si="58"/>
        <v>0</v>
      </c>
      <c r="M76" s="12">
        <v>0</v>
      </c>
      <c r="N76" s="10"/>
    </row>
    <row r="77" spans="1:14" x14ac:dyDescent="0.2">
      <c r="A77" s="19" t="s">
        <v>70</v>
      </c>
      <c r="B77" s="20" t="s">
        <v>42</v>
      </c>
      <c r="C77" s="43"/>
      <c r="D77" s="43"/>
      <c r="E77" s="44">
        <f t="shared" ref="E77:G77" si="59">E76</f>
        <v>290</v>
      </c>
      <c r="F77" s="44">
        <f t="shared" si="59"/>
        <v>480</v>
      </c>
      <c r="G77" s="44">
        <f t="shared" si="59"/>
        <v>500</v>
      </c>
      <c r="H77" s="45">
        <f>SUM(C77:G77)</f>
        <v>1270</v>
      </c>
      <c r="I77" s="44">
        <f t="shared" ref="I77:L77" si="60">I76</f>
        <v>1000</v>
      </c>
      <c r="J77" s="44">
        <f t="shared" si="60"/>
        <v>0</v>
      </c>
      <c r="K77" s="44">
        <f t="shared" si="60"/>
        <v>0</v>
      </c>
      <c r="L77" s="44">
        <f t="shared" si="60"/>
        <v>0</v>
      </c>
      <c r="M77" s="43">
        <v>0</v>
      </c>
      <c r="N77" s="45">
        <f>SUM(I77:M77)</f>
        <v>1000</v>
      </c>
    </row>
    <row r="78" spans="1:14" x14ac:dyDescent="0.2">
      <c r="A78" s="14" t="s">
        <v>71</v>
      </c>
      <c r="B78" s="15" t="s">
        <v>10</v>
      </c>
      <c r="C78" s="12"/>
      <c r="D78" s="12"/>
      <c r="E78" s="55">
        <v>43.76</v>
      </c>
      <c r="F78" s="56">
        <f t="shared" ref="F78:G78" si="61">E78</f>
        <v>43.76</v>
      </c>
      <c r="G78" s="56">
        <f t="shared" si="61"/>
        <v>43.76</v>
      </c>
      <c r="H78" s="42"/>
      <c r="I78" s="56">
        <f t="shared" ref="I78:J78" si="62">E78</f>
        <v>43.76</v>
      </c>
      <c r="J78" s="56">
        <f t="shared" si="62"/>
        <v>43.76</v>
      </c>
      <c r="K78" s="56">
        <f t="shared" ref="K78:M78" si="63">J78</f>
        <v>43.76</v>
      </c>
      <c r="L78" s="56">
        <f t="shared" si="63"/>
        <v>43.76</v>
      </c>
      <c r="M78" s="56">
        <f t="shared" si="63"/>
        <v>43.76</v>
      </c>
      <c r="N78" s="42"/>
    </row>
    <row r="79" spans="1:14" x14ac:dyDescent="0.2">
      <c r="A79" s="19" t="s">
        <v>70</v>
      </c>
      <c r="B79" s="20" t="s">
        <v>43</v>
      </c>
      <c r="C79" s="43"/>
      <c r="D79" s="43"/>
      <c r="E79" s="44">
        <f t="shared" ref="E79:G79" si="64">E77/E78</f>
        <v>6.6270566727605118</v>
      </c>
      <c r="F79" s="44">
        <f t="shared" si="64"/>
        <v>10.96892138939671</v>
      </c>
      <c r="G79" s="44">
        <f t="shared" si="64"/>
        <v>11.425959780621573</v>
      </c>
      <c r="H79" s="42"/>
      <c r="I79" s="44">
        <f t="shared" ref="I79:M79" si="65">I77/I78</f>
        <v>22.851919561243147</v>
      </c>
      <c r="J79" s="44">
        <f t="shared" si="65"/>
        <v>0</v>
      </c>
      <c r="K79" s="44">
        <f t="shared" si="65"/>
        <v>0</v>
      </c>
      <c r="L79" s="44">
        <f t="shared" si="65"/>
        <v>0</v>
      </c>
      <c r="M79" s="44">
        <f t="shared" si="65"/>
        <v>0</v>
      </c>
      <c r="N79" s="42"/>
    </row>
    <row r="80" spans="1:14" x14ac:dyDescent="0.2">
      <c r="A80" s="28"/>
      <c r="B80" s="29" t="s">
        <v>72</v>
      </c>
      <c r="C80" s="31"/>
      <c r="D80" s="31"/>
      <c r="E80" s="31"/>
      <c r="F80" s="31"/>
      <c r="G80" s="46">
        <f>(E79/12)*2</f>
        <v>1.1045094454600852</v>
      </c>
      <c r="H80" s="42"/>
      <c r="I80" s="46">
        <f>(G80/2)*12</f>
        <v>6.6270566727605118</v>
      </c>
      <c r="J80" s="46">
        <f t="shared" ref="J80:M80" si="66">I80</f>
        <v>6.6270566727605118</v>
      </c>
      <c r="K80" s="46">
        <f t="shared" si="66"/>
        <v>6.6270566727605118</v>
      </c>
      <c r="L80" s="46">
        <f t="shared" si="66"/>
        <v>6.6270566727605118</v>
      </c>
      <c r="M80" s="46">
        <f t="shared" si="66"/>
        <v>6.6270566727605118</v>
      </c>
      <c r="N80" s="17"/>
    </row>
    <row r="81" spans="1:14" x14ac:dyDescent="0.2">
      <c r="A81" s="28"/>
      <c r="B81" s="29" t="s">
        <v>73</v>
      </c>
      <c r="C81" s="31"/>
      <c r="D81" s="31"/>
      <c r="E81" s="31"/>
      <c r="F81" s="31"/>
      <c r="G81" s="31"/>
      <c r="H81" s="42"/>
      <c r="I81" s="31"/>
      <c r="J81" s="46">
        <f>(F79/12)*10</f>
        <v>9.1407678244972583</v>
      </c>
      <c r="K81" s="46">
        <f>(J81/10)*12</f>
        <v>10.968921389396709</v>
      </c>
      <c r="L81" s="46">
        <f t="shared" ref="L81:M81" si="67">K81</f>
        <v>10.968921389396709</v>
      </c>
      <c r="M81" s="46">
        <f t="shared" si="67"/>
        <v>10.968921389396709</v>
      </c>
      <c r="N81" s="17"/>
    </row>
    <row r="82" spans="1:14" x14ac:dyDescent="0.2">
      <c r="A82" s="32"/>
      <c r="B82" s="29" t="s">
        <v>74</v>
      </c>
      <c r="C82" s="31"/>
      <c r="D82" s="31"/>
      <c r="E82" s="31"/>
      <c r="F82" s="31"/>
      <c r="G82" s="31"/>
      <c r="H82" s="42"/>
      <c r="I82" s="31"/>
      <c r="J82" s="46">
        <f>G79/12</f>
        <v>0.95216331505179774</v>
      </c>
      <c r="K82" s="46">
        <f>J82*12</f>
        <v>11.425959780621573</v>
      </c>
      <c r="L82" s="46">
        <f t="shared" ref="L82:M82" si="68">K82</f>
        <v>11.425959780621573</v>
      </c>
      <c r="M82" s="46">
        <f t="shared" si="68"/>
        <v>11.425959780621573</v>
      </c>
      <c r="N82" s="25"/>
    </row>
    <row r="83" spans="1:14" x14ac:dyDescent="0.2">
      <c r="A83" s="32"/>
      <c r="B83" s="29" t="s">
        <v>75</v>
      </c>
      <c r="C83" s="31"/>
      <c r="D83" s="31"/>
      <c r="E83" s="31"/>
      <c r="F83" s="31"/>
      <c r="G83" s="31"/>
      <c r="H83" s="42"/>
      <c r="I83" s="31"/>
      <c r="J83" s="31"/>
      <c r="K83" s="46">
        <f>(I79/2)/12*10</f>
        <v>9.5216331505179781</v>
      </c>
      <c r="L83" s="46">
        <f t="shared" ref="L83:L84" si="69">(K83/10)*12</f>
        <v>11.425959780621575</v>
      </c>
      <c r="M83" s="46">
        <f t="shared" ref="M83:M84" si="70">L83</f>
        <v>11.425959780621575</v>
      </c>
      <c r="N83" s="25"/>
    </row>
    <row r="84" spans="1:14" x14ac:dyDescent="0.2">
      <c r="A84" s="32"/>
      <c r="B84" s="29" t="s">
        <v>76</v>
      </c>
      <c r="C84" s="31"/>
      <c r="D84" s="31"/>
      <c r="E84" s="31"/>
      <c r="F84" s="31"/>
      <c r="G84" s="31"/>
      <c r="H84" s="42"/>
      <c r="I84" s="31"/>
      <c r="J84" s="31"/>
      <c r="K84" s="46">
        <f>(I79/2)/12*10</f>
        <v>9.5216331505179781</v>
      </c>
      <c r="L84" s="46">
        <f t="shared" si="69"/>
        <v>11.425959780621575</v>
      </c>
      <c r="M84" s="46">
        <f t="shared" si="70"/>
        <v>11.425959780621575</v>
      </c>
      <c r="N84" s="25"/>
    </row>
    <row r="85" spans="1:14" x14ac:dyDescent="0.2">
      <c r="A85" s="28"/>
      <c r="B85" s="29" t="s">
        <v>26</v>
      </c>
      <c r="C85" s="31"/>
      <c r="D85" s="31"/>
      <c r="E85" s="31"/>
      <c r="F85" s="31"/>
      <c r="G85" s="31"/>
      <c r="H85" s="42"/>
      <c r="I85" s="31"/>
      <c r="J85" s="31"/>
      <c r="K85" s="31"/>
      <c r="L85" s="31"/>
      <c r="M85" s="46">
        <f>M79</f>
        <v>0</v>
      </c>
      <c r="N85" s="42"/>
    </row>
    <row r="86" spans="1:14" x14ac:dyDescent="0.2">
      <c r="A86" s="33"/>
      <c r="B86" s="34" t="s">
        <v>27</v>
      </c>
      <c r="C86" s="47">
        <f t="shared" ref="C86:G86" si="71">SUM(C80:C85)</f>
        <v>0</v>
      </c>
      <c r="D86" s="47">
        <f t="shared" si="71"/>
        <v>0</v>
      </c>
      <c r="E86" s="47">
        <f t="shared" si="71"/>
        <v>0</v>
      </c>
      <c r="F86" s="47">
        <f t="shared" si="71"/>
        <v>0</v>
      </c>
      <c r="G86" s="47">
        <f t="shared" si="71"/>
        <v>1.1045094454600852</v>
      </c>
      <c r="H86" s="45">
        <f>SUM(C86:G86)</f>
        <v>1.1045094454600852</v>
      </c>
      <c r="I86" s="47">
        <f t="shared" ref="I86:M86" si="72">SUM(I80:I85)</f>
        <v>6.6270566727605118</v>
      </c>
      <c r="J86" s="47">
        <f t="shared" si="72"/>
        <v>16.719987812309569</v>
      </c>
      <c r="K86" s="47">
        <f t="shared" si="72"/>
        <v>48.065204143814753</v>
      </c>
      <c r="L86" s="47">
        <f t="shared" si="72"/>
        <v>51.873857404021948</v>
      </c>
      <c r="M86" s="47">
        <f t="shared" si="72"/>
        <v>51.873857404021948</v>
      </c>
      <c r="N86" s="45">
        <f>SUM(I86:M86)</f>
        <v>175.15996343692873</v>
      </c>
    </row>
    <row r="87" spans="1:14" x14ac:dyDescent="0.2">
      <c r="A87" s="39" t="s">
        <v>77</v>
      </c>
      <c r="B87" s="9" t="s">
        <v>5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1:14" x14ac:dyDescent="0.2">
      <c r="A88" s="57" t="s">
        <v>78</v>
      </c>
      <c r="B88" s="15" t="s">
        <v>8</v>
      </c>
      <c r="C88" s="58"/>
      <c r="D88" s="58"/>
      <c r="E88" s="58"/>
      <c r="F88" s="58"/>
      <c r="G88" s="58"/>
      <c r="H88" s="59"/>
      <c r="I88" s="12"/>
      <c r="J88" s="12"/>
      <c r="K88" s="12"/>
      <c r="L88" s="12"/>
      <c r="M88" s="12"/>
      <c r="N88" s="12"/>
    </row>
    <row r="89" spans="1:14" x14ac:dyDescent="0.2">
      <c r="A89" s="57" t="s">
        <v>79</v>
      </c>
      <c r="B89" s="12" t="s">
        <v>10</v>
      </c>
      <c r="C89" s="58"/>
      <c r="D89" s="58"/>
      <c r="E89" s="58"/>
      <c r="F89" s="58"/>
      <c r="G89" s="58"/>
      <c r="H89" s="59"/>
      <c r="I89" s="12"/>
      <c r="J89" s="12"/>
      <c r="K89" s="12"/>
      <c r="L89" s="12"/>
      <c r="M89" s="12"/>
      <c r="N89" s="12"/>
    </row>
    <row r="90" spans="1:14" x14ac:dyDescent="0.2">
      <c r="A90" s="19" t="s">
        <v>80</v>
      </c>
      <c r="B90" s="20" t="s">
        <v>81</v>
      </c>
      <c r="C90" s="60">
        <f>H90/4</f>
        <v>716.25</v>
      </c>
      <c r="D90" s="60">
        <f t="shared" ref="D90:F90" si="73">C90</f>
        <v>716.25</v>
      </c>
      <c r="E90" s="60">
        <f t="shared" si="73"/>
        <v>716.25</v>
      </c>
      <c r="F90" s="60">
        <f t="shared" si="73"/>
        <v>716.25</v>
      </c>
      <c r="G90" s="61"/>
      <c r="H90" s="62">
        <v>2865</v>
      </c>
      <c r="I90" s="43"/>
      <c r="J90" s="43"/>
      <c r="K90" s="43"/>
      <c r="L90" s="43"/>
      <c r="M90" s="43"/>
      <c r="N90" s="45">
        <f>SUM(I90:M90)</f>
        <v>0</v>
      </c>
    </row>
    <row r="91" spans="1:14" x14ac:dyDescent="0.2">
      <c r="A91" s="14" t="s">
        <v>13</v>
      </c>
      <c r="B91" s="15" t="s">
        <v>14</v>
      </c>
      <c r="C91" s="23">
        <v>36</v>
      </c>
      <c r="D91" s="24">
        <f t="shared" ref="D91:F91" si="74">C91</f>
        <v>36</v>
      </c>
      <c r="E91" s="24">
        <f t="shared" si="74"/>
        <v>36</v>
      </c>
      <c r="F91" s="24">
        <f t="shared" si="74"/>
        <v>36</v>
      </c>
      <c r="G91" s="15"/>
      <c r="H91" s="42"/>
      <c r="I91" s="15"/>
      <c r="J91" s="15"/>
      <c r="K91" s="15"/>
      <c r="L91" s="15"/>
      <c r="M91" s="15"/>
      <c r="N91" s="42"/>
    </row>
    <row r="92" spans="1:14" x14ac:dyDescent="0.2">
      <c r="A92" s="26" t="s">
        <v>80</v>
      </c>
      <c r="B92" s="63" t="s">
        <v>16</v>
      </c>
      <c r="C92" s="64">
        <f t="shared" ref="C92:F92" si="75">C90/C91</f>
        <v>19.895833333333332</v>
      </c>
      <c r="D92" s="64">
        <f t="shared" si="75"/>
        <v>19.895833333333332</v>
      </c>
      <c r="E92" s="64">
        <f t="shared" si="75"/>
        <v>19.895833333333332</v>
      </c>
      <c r="F92" s="64">
        <f t="shared" si="75"/>
        <v>19.895833333333332</v>
      </c>
      <c r="G92" s="65"/>
      <c r="H92" s="42"/>
      <c r="I92" s="65"/>
      <c r="J92" s="65"/>
      <c r="K92" s="65"/>
      <c r="L92" s="65"/>
      <c r="M92" s="65"/>
      <c r="N92" s="42"/>
    </row>
    <row r="93" spans="1:14" x14ac:dyDescent="0.2">
      <c r="A93" s="66"/>
      <c r="B93" s="29" t="s">
        <v>17</v>
      </c>
      <c r="C93" s="46">
        <f>C92/2</f>
        <v>9.9479166666666661</v>
      </c>
      <c r="D93" s="46">
        <f>C93*2</f>
        <v>19.895833333333332</v>
      </c>
      <c r="E93" s="46">
        <f t="shared" ref="E93:G93" si="76">D93</f>
        <v>19.895833333333332</v>
      </c>
      <c r="F93" s="46">
        <f t="shared" si="76"/>
        <v>19.895833333333332</v>
      </c>
      <c r="G93" s="46">
        <f t="shared" si="76"/>
        <v>19.895833333333332</v>
      </c>
      <c r="H93" s="42"/>
      <c r="I93" s="46">
        <f t="shared" ref="I93:I96" si="77">G93</f>
        <v>19.895833333333332</v>
      </c>
      <c r="J93" s="46">
        <f t="shared" ref="J93:M93" si="78">I93</f>
        <v>19.895833333333332</v>
      </c>
      <c r="K93" s="46">
        <f t="shared" si="78"/>
        <v>19.895833333333332</v>
      </c>
      <c r="L93" s="46">
        <f t="shared" si="78"/>
        <v>19.895833333333332</v>
      </c>
      <c r="M93" s="46">
        <f t="shared" si="78"/>
        <v>19.895833333333332</v>
      </c>
      <c r="N93" s="17"/>
    </row>
    <row r="94" spans="1:14" x14ac:dyDescent="0.2">
      <c r="A94" s="66"/>
      <c r="B94" s="29" t="s">
        <v>18</v>
      </c>
      <c r="C94" s="31"/>
      <c r="D94" s="46">
        <f>D92/2</f>
        <v>9.9479166666666661</v>
      </c>
      <c r="E94" s="46">
        <f>D94*2</f>
        <v>19.895833333333332</v>
      </c>
      <c r="F94" s="46">
        <f t="shared" ref="F94:G94" si="79">E94</f>
        <v>19.895833333333332</v>
      </c>
      <c r="G94" s="46">
        <f t="shared" si="79"/>
        <v>19.895833333333332</v>
      </c>
      <c r="H94" s="42"/>
      <c r="I94" s="46">
        <f t="shared" si="77"/>
        <v>19.895833333333332</v>
      </c>
      <c r="J94" s="46">
        <f t="shared" ref="J94:M94" si="80">I94</f>
        <v>19.895833333333332</v>
      </c>
      <c r="K94" s="46">
        <f t="shared" si="80"/>
        <v>19.895833333333332</v>
      </c>
      <c r="L94" s="46">
        <f t="shared" si="80"/>
        <v>19.895833333333332</v>
      </c>
      <c r="M94" s="46">
        <f t="shared" si="80"/>
        <v>19.895833333333332</v>
      </c>
      <c r="N94" s="17"/>
    </row>
    <row r="95" spans="1:14" x14ac:dyDescent="0.2">
      <c r="A95" s="66"/>
      <c r="B95" s="29" t="s">
        <v>19</v>
      </c>
      <c r="C95" s="31"/>
      <c r="D95" s="31"/>
      <c r="E95" s="46">
        <f>E92/2</f>
        <v>9.9479166666666661</v>
      </c>
      <c r="F95" s="46">
        <f>E95*2</f>
        <v>19.895833333333332</v>
      </c>
      <c r="G95" s="46">
        <f>F95</f>
        <v>19.895833333333332</v>
      </c>
      <c r="H95" s="42"/>
      <c r="I95" s="46">
        <f t="shared" si="77"/>
        <v>19.895833333333332</v>
      </c>
      <c r="J95" s="46">
        <f t="shared" ref="J95:M95" si="81">I95</f>
        <v>19.895833333333332</v>
      </c>
      <c r="K95" s="46">
        <f t="shared" si="81"/>
        <v>19.895833333333332</v>
      </c>
      <c r="L95" s="46">
        <f t="shared" si="81"/>
        <v>19.895833333333332</v>
      </c>
      <c r="M95" s="46">
        <f t="shared" si="81"/>
        <v>19.895833333333332</v>
      </c>
      <c r="N95" s="17"/>
    </row>
    <row r="96" spans="1:14" x14ac:dyDescent="0.2">
      <c r="A96" s="66"/>
      <c r="B96" s="29" t="s">
        <v>20</v>
      </c>
      <c r="C96" s="31"/>
      <c r="D96" s="31"/>
      <c r="E96" s="31"/>
      <c r="F96" s="46">
        <f>F92/2</f>
        <v>9.9479166666666661</v>
      </c>
      <c r="G96" s="46">
        <f>F96*2</f>
        <v>19.895833333333332</v>
      </c>
      <c r="H96" s="42"/>
      <c r="I96" s="46">
        <f t="shared" si="77"/>
        <v>19.895833333333332</v>
      </c>
      <c r="J96" s="46">
        <f t="shared" ref="J96:M96" si="82">I96</f>
        <v>19.895833333333332</v>
      </c>
      <c r="K96" s="46">
        <f t="shared" si="82"/>
        <v>19.895833333333332</v>
      </c>
      <c r="L96" s="46">
        <f t="shared" si="82"/>
        <v>19.895833333333332</v>
      </c>
      <c r="M96" s="46">
        <f t="shared" si="82"/>
        <v>19.895833333333332</v>
      </c>
      <c r="N96" s="17"/>
    </row>
    <row r="97" spans="1:14" x14ac:dyDescent="0.2">
      <c r="A97" s="67"/>
      <c r="B97" s="68" t="s">
        <v>27</v>
      </c>
      <c r="C97" s="69">
        <f t="shared" ref="C97:G97" si="83">SUM(C93:C96)</f>
        <v>9.9479166666666661</v>
      </c>
      <c r="D97" s="47">
        <f t="shared" si="83"/>
        <v>29.84375</v>
      </c>
      <c r="E97" s="47">
        <f t="shared" si="83"/>
        <v>49.739583333333329</v>
      </c>
      <c r="F97" s="47">
        <f t="shared" si="83"/>
        <v>69.635416666666671</v>
      </c>
      <c r="G97" s="47">
        <f t="shared" si="83"/>
        <v>79.583333333333329</v>
      </c>
      <c r="H97" s="45">
        <f>SUM(C97:G97)</f>
        <v>238.75</v>
      </c>
      <c r="I97" s="47">
        <f t="shared" ref="I97:M97" si="84">SUM(I93:I96)</f>
        <v>79.583333333333329</v>
      </c>
      <c r="J97" s="47">
        <f t="shared" si="84"/>
        <v>79.583333333333329</v>
      </c>
      <c r="K97" s="47">
        <f t="shared" si="84"/>
        <v>79.583333333333329</v>
      </c>
      <c r="L97" s="47">
        <f t="shared" si="84"/>
        <v>79.583333333333329</v>
      </c>
      <c r="M97" s="47">
        <f t="shared" si="84"/>
        <v>79.583333333333329</v>
      </c>
      <c r="N97" s="45">
        <f>SUM(I97:M97)</f>
        <v>397.91666666666663</v>
      </c>
    </row>
  </sheetData>
  <mergeCells count="1">
    <mergeCell ref="A1:N1"/>
  </mergeCells>
  <printOptions horizontalCentered="1" gridLines="1"/>
  <pageMargins left="0.7" right="0.7" top="0.75" bottom="0.75" header="0" footer="0"/>
  <pageSetup paperSize="3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SEC-25 UPDATED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Thompson, Shayne</cp:lastModifiedBy>
  <dcterms:modified xsi:type="dcterms:W3CDTF">2025-09-22T13:09:53Z</dcterms:modified>
</cp:coreProperties>
</file>