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2" ContentType="application/octet-stream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Treasury\80 - Regulatory\Rate Applications (OEB)\2026 Rate Application\1. Tax\2. 2026-2030 Rate Application\4. Technical Conference\Tax Undertakings\JT4.5\Upload to AoDoc\"/>
    </mc:Choice>
  </mc:AlternateContent>
  <xr:revisionPtr revIDLastSave="0" documentId="13_ncr:1_{5ED93803-36ED-406F-9F1E-59218AB5A1EC}" xr6:coauthVersionLast="47" xr6:coauthVersionMax="47" xr10:uidLastSave="{00000000-0000-0000-0000-000000000000}"/>
  <bookViews>
    <workbookView xWindow="28680" yWindow="30" windowWidth="19440" windowHeight="14880" xr2:uid="{00000000-000D-0000-FFFF-FFFF00000000}"/>
  </bookViews>
  <sheets>
    <sheet name="Sch 8 CCA Test 26" sheetId="2" r:id="rId1"/>
    <sheet name="Sch 8 CCA Test 27" sheetId="3" r:id="rId2"/>
  </sheets>
  <externalReferences>
    <externalReference r:id="rId3"/>
    <externalReference r:id="rId4"/>
    <externalReference r:id="rId5"/>
  </externalReferences>
  <definedNames>
    <definedName name="___INDEX_SHEET___ASAP_Utilities">#REF!</definedName>
    <definedName name="Fed_SB_Bridge">'[1]B. Tax Rates &amp; Exemptions'!$I$29</definedName>
    <definedName name="Fed_SB_Test">'[1]B. Tax Rates &amp; Exemptions'!$J$29</definedName>
    <definedName name="FedTax">'[1]B. Tax Rates &amp; Exemptions'!$J$19</definedName>
    <definedName name="Index">'[1]Table of Contents'!#REF!</definedName>
    <definedName name="LDC_LIST">[2]lists!$AM$1:$AM$80</definedName>
    <definedName name="ontario_SB">'[1]B. Tax Rates &amp; Exemptions'!$K$31</definedName>
    <definedName name="ontariotax">'[1]B. Tax Rates &amp; Exemptions'!$I$21</definedName>
    <definedName name="_xlnm.Print_Area" localSheetId="0">'Sch 8 CCA Test 26'!$A$1:$AB$43</definedName>
    <definedName name="_xlnm.Print_Area" localSheetId="1">'Sch 8 CCA Test 27'!$A$1:$AB$43</definedName>
    <definedName name="ratebase">'[1]A. Data Input Sheet 26-30'!$G$9</definedName>
    <definedName name="ratedescription">[3]hidden1!$D$1:$D$122</definedName>
    <definedName name="Start_13">#REF!</definedName>
    <definedName name="Start_18">'Sch 8 CCA Test 26'!$A$1</definedName>
    <definedName name="Start_19">#REF!</definedName>
    <definedName name="Start_22">#REF!</definedName>
    <definedName name="Start_7">#REF!</definedName>
    <definedName name="units">[3]hidden1!$J$3:$J$8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et8NQWYH/6WUbToLGvNels0eeJvfvfGSoRC+AtMnWDI="/>
    </ext>
  </extLst>
</workbook>
</file>

<file path=xl/calcChain.xml><?xml version="1.0" encoding="utf-8"?>
<calcChain xmlns="http://schemas.openxmlformats.org/spreadsheetml/2006/main">
  <c r="Z43" i="3" l="1"/>
  <c r="Y43" i="3"/>
  <c r="O43" i="3"/>
  <c r="N43" i="3"/>
  <c r="L43" i="3"/>
  <c r="K43" i="3"/>
  <c r="J43" i="3"/>
  <c r="I43" i="3"/>
  <c r="H43" i="3"/>
  <c r="G43" i="3"/>
  <c r="F43" i="3"/>
  <c r="P42" i="3"/>
  <c r="W42" i="3" s="1"/>
  <c r="P41" i="3"/>
  <c r="W41" i="3" s="1"/>
  <c r="P40" i="3"/>
  <c r="W40" i="3" s="1"/>
  <c r="P39" i="3"/>
  <c r="W39" i="3" s="1"/>
  <c r="P38" i="3"/>
  <c r="W38" i="3" s="1"/>
  <c r="P37" i="3"/>
  <c r="W37" i="3" s="1"/>
  <c r="P36" i="3"/>
  <c r="W36" i="3" s="1"/>
  <c r="S35" i="3"/>
  <c r="T35" i="3" s="1"/>
  <c r="V35" i="3" s="1"/>
  <c r="P35" i="3"/>
  <c r="W35" i="3" s="1"/>
  <c r="P34" i="3"/>
  <c r="W34" i="3" s="1"/>
  <c r="P33" i="3"/>
  <c r="Q33" i="3" s="1"/>
  <c r="P32" i="3"/>
  <c r="P31" i="3"/>
  <c r="W31" i="3" s="1"/>
  <c r="P30" i="3"/>
  <c r="W30" i="3" s="1"/>
  <c r="P29" i="3"/>
  <c r="W29" i="3" s="1"/>
  <c r="Q28" i="3"/>
  <c r="P28" i="3"/>
  <c r="P27" i="3"/>
  <c r="P26" i="3"/>
  <c r="P25" i="3"/>
  <c r="W24" i="3"/>
  <c r="S24" i="3"/>
  <c r="T24" i="3" s="1"/>
  <c r="V24" i="3" s="1"/>
  <c r="P24" i="3"/>
  <c r="P23" i="3"/>
  <c r="W23" i="3" s="1"/>
  <c r="P22" i="3"/>
  <c r="W22" i="3" s="1"/>
  <c r="P21" i="3"/>
  <c r="S21" i="3" s="1"/>
  <c r="T21" i="3" s="1"/>
  <c r="V21" i="3" s="1"/>
  <c r="P20" i="3"/>
  <c r="W20" i="3" s="1"/>
  <c r="P19" i="3"/>
  <c r="W19" i="3" s="1"/>
  <c r="P18" i="3"/>
  <c r="W17" i="3"/>
  <c r="S17" i="3"/>
  <c r="T17" i="3" s="1"/>
  <c r="V17" i="3" s="1"/>
  <c r="P17" i="3"/>
  <c r="P16" i="3"/>
  <c r="P15" i="3"/>
  <c r="Q15" i="3" s="1"/>
  <c r="P14" i="3"/>
  <c r="W14" i="3" s="1"/>
  <c r="P13" i="3"/>
  <c r="S13" i="3" s="1"/>
  <c r="T13" i="3" s="1"/>
  <c r="V13" i="3" s="1"/>
  <c r="P12" i="3"/>
  <c r="W12" i="3" s="1"/>
  <c r="P11" i="3"/>
  <c r="P10" i="3"/>
  <c r="S10" i="3" s="1"/>
  <c r="T10" i="3" s="1"/>
  <c r="Z43" i="2"/>
  <c r="Y43" i="2"/>
  <c r="O43" i="2"/>
  <c r="N43" i="2"/>
  <c r="L43" i="2"/>
  <c r="K43" i="2"/>
  <c r="J43" i="2"/>
  <c r="I43" i="2"/>
  <c r="H43" i="2"/>
  <c r="G43" i="2"/>
  <c r="F43" i="2"/>
  <c r="P42" i="2"/>
  <c r="S42" i="2" s="1"/>
  <c r="T42" i="2" s="1"/>
  <c r="V42" i="2" s="1"/>
  <c r="M42" i="2"/>
  <c r="R42" i="2" s="1"/>
  <c r="AA42" i="2" s="1"/>
  <c r="P41" i="2"/>
  <c r="W41" i="2" s="1"/>
  <c r="M41" i="2"/>
  <c r="P40" i="2"/>
  <c r="S40" i="2" s="1"/>
  <c r="T40" i="2" s="1"/>
  <c r="V40" i="2" s="1"/>
  <c r="M40" i="2"/>
  <c r="R40" i="2" s="1"/>
  <c r="AA40" i="2" s="1"/>
  <c r="P39" i="2"/>
  <c r="W39" i="2" s="1"/>
  <c r="M39" i="2"/>
  <c r="R39" i="2" s="1"/>
  <c r="AA39" i="2" s="1"/>
  <c r="P38" i="2"/>
  <c r="S38" i="2" s="1"/>
  <c r="T38" i="2" s="1"/>
  <c r="V38" i="2" s="1"/>
  <c r="M38" i="2"/>
  <c r="R38" i="2" s="1"/>
  <c r="AA38" i="2" s="1"/>
  <c r="P37" i="2"/>
  <c r="W37" i="2" s="1"/>
  <c r="M37" i="2"/>
  <c r="R37" i="2" s="1"/>
  <c r="AA37" i="2" s="1"/>
  <c r="P36" i="2"/>
  <c r="S36" i="2" s="1"/>
  <c r="T36" i="2" s="1"/>
  <c r="V36" i="2" s="1"/>
  <c r="M36" i="2"/>
  <c r="R36" i="2" s="1"/>
  <c r="AA36" i="2" s="1"/>
  <c r="P35" i="2"/>
  <c r="W35" i="2" s="1"/>
  <c r="M35" i="2"/>
  <c r="R35" i="2" s="1"/>
  <c r="AA35" i="2" s="1"/>
  <c r="P34" i="2"/>
  <c r="S34" i="2" s="1"/>
  <c r="T34" i="2" s="1"/>
  <c r="V34" i="2" s="1"/>
  <c r="M34" i="2"/>
  <c r="P33" i="2"/>
  <c r="Q33" i="2" s="1"/>
  <c r="W33" i="2" s="1"/>
  <c r="M33" i="2"/>
  <c r="P32" i="2"/>
  <c r="M32" i="2"/>
  <c r="P31" i="2"/>
  <c r="S31" i="2" s="1"/>
  <c r="T31" i="2" s="1"/>
  <c r="V31" i="2" s="1"/>
  <c r="M31" i="2"/>
  <c r="R31" i="2" s="1"/>
  <c r="AA31" i="2" s="1"/>
  <c r="P30" i="2"/>
  <c r="S30" i="2" s="1"/>
  <c r="T30" i="2" s="1"/>
  <c r="V30" i="2" s="1"/>
  <c r="M30" i="2"/>
  <c r="P29" i="2"/>
  <c r="W29" i="2" s="1"/>
  <c r="M29" i="2"/>
  <c r="R29" i="2" s="1"/>
  <c r="P28" i="2"/>
  <c r="AA28" i="2" s="1"/>
  <c r="M28" i="2"/>
  <c r="R28" i="2" s="1"/>
  <c r="P27" i="2"/>
  <c r="M27" i="2"/>
  <c r="R27" i="2" s="1"/>
  <c r="P26" i="2"/>
  <c r="M26" i="2"/>
  <c r="P25" i="2"/>
  <c r="M25" i="2"/>
  <c r="P24" i="2"/>
  <c r="W24" i="2" s="1"/>
  <c r="M24" i="2"/>
  <c r="P23" i="2"/>
  <c r="S23" i="2" s="1"/>
  <c r="T23" i="2" s="1"/>
  <c r="V23" i="2" s="1"/>
  <c r="M23" i="2"/>
  <c r="R23" i="2" s="1"/>
  <c r="AA23" i="2" s="1"/>
  <c r="P22" i="2"/>
  <c r="W22" i="2" s="1"/>
  <c r="M22" i="2"/>
  <c r="R22" i="2" s="1"/>
  <c r="AA22" i="2" s="1"/>
  <c r="P21" i="2"/>
  <c r="W21" i="2" s="1"/>
  <c r="M21" i="2"/>
  <c r="R21" i="2" s="1"/>
  <c r="AA21" i="2" s="1"/>
  <c r="P20" i="2"/>
  <c r="W20" i="2" s="1"/>
  <c r="M20" i="2"/>
  <c r="P19" i="2"/>
  <c r="W19" i="2" s="1"/>
  <c r="M19" i="2"/>
  <c r="P18" i="2"/>
  <c r="M18" i="2"/>
  <c r="P17" i="2"/>
  <c r="W17" i="2" s="1"/>
  <c r="M17" i="2"/>
  <c r="P16" i="2"/>
  <c r="M16" i="2"/>
  <c r="P15" i="2"/>
  <c r="Q15" i="2" s="1"/>
  <c r="M15" i="2"/>
  <c r="R15" i="2" s="1"/>
  <c r="P14" i="2"/>
  <c r="W14" i="2" s="1"/>
  <c r="M14" i="2"/>
  <c r="P13" i="2"/>
  <c r="W13" i="2" s="1"/>
  <c r="M13" i="2"/>
  <c r="R13" i="2" s="1"/>
  <c r="P12" i="2"/>
  <c r="W12" i="2" s="1"/>
  <c r="M12" i="2"/>
  <c r="P11" i="2"/>
  <c r="Q11" i="2" s="1"/>
  <c r="M11" i="2"/>
  <c r="R11" i="2" s="1"/>
  <c r="P10" i="2"/>
  <c r="M10" i="2"/>
  <c r="S22" i="3" l="1"/>
  <c r="T22" i="3" s="1"/>
  <c r="V22" i="3" s="1"/>
  <c r="S29" i="3"/>
  <c r="T29" i="3" s="1"/>
  <c r="V29" i="3" s="1"/>
  <c r="W13" i="3"/>
  <c r="S41" i="3"/>
  <c r="T41" i="3" s="1"/>
  <c r="V41" i="3" s="1"/>
  <c r="S19" i="3"/>
  <c r="T19" i="3" s="1"/>
  <c r="V19" i="3" s="1"/>
  <c r="W28" i="3"/>
  <c r="S31" i="3"/>
  <c r="T31" i="3" s="1"/>
  <c r="V31" i="3" s="1"/>
  <c r="W21" i="3"/>
  <c r="S37" i="3"/>
  <c r="T37" i="3" s="1"/>
  <c r="V37" i="3" s="1"/>
  <c r="S39" i="3"/>
  <c r="T39" i="3" s="1"/>
  <c r="V39" i="3" s="1"/>
  <c r="W40" i="2"/>
  <c r="S21" i="2"/>
  <c r="T21" i="2" s="1"/>
  <c r="V21" i="2" s="1"/>
  <c r="E43" i="2"/>
  <c r="W31" i="2"/>
  <c r="R34" i="2"/>
  <c r="AA34" i="2" s="1"/>
  <c r="AB34" i="2" s="1"/>
  <c r="E34" i="3" s="1"/>
  <c r="M34" i="3" s="1"/>
  <c r="S17" i="2"/>
  <c r="T17" i="2" s="1"/>
  <c r="V17" i="2" s="1"/>
  <c r="S20" i="2"/>
  <c r="T20" i="2" s="1"/>
  <c r="V20" i="2" s="1"/>
  <c r="W36" i="2"/>
  <c r="S24" i="2"/>
  <c r="T24" i="2" s="1"/>
  <c r="V24" i="2" s="1"/>
  <c r="W30" i="2"/>
  <c r="Q32" i="2"/>
  <c r="S32" i="2" s="1"/>
  <c r="T32" i="2" s="1"/>
  <c r="V32" i="2" s="1"/>
  <c r="W34" i="2"/>
  <c r="W11" i="2"/>
  <c r="S13" i="2"/>
  <c r="T13" i="2" s="1"/>
  <c r="V13" i="2" s="1"/>
  <c r="AA13" i="2" s="1"/>
  <c r="AB13" i="2" s="1"/>
  <c r="E13" i="3" s="1"/>
  <c r="M13" i="3" s="1"/>
  <c r="W38" i="2"/>
  <c r="S11" i="2"/>
  <c r="T11" i="2" s="1"/>
  <c r="V11" i="2" s="1"/>
  <c r="AA11" i="2" s="1"/>
  <c r="AB11" i="2" s="1"/>
  <c r="E11" i="3" s="1"/>
  <c r="M11" i="3" s="1"/>
  <c r="R11" i="3" s="1"/>
  <c r="S19" i="2"/>
  <c r="T19" i="2" s="1"/>
  <c r="V19" i="2" s="1"/>
  <c r="W23" i="2"/>
  <c r="S29" i="2"/>
  <c r="T29" i="2" s="1"/>
  <c r="V29" i="2" s="1"/>
  <c r="S33" i="2"/>
  <c r="T33" i="2" s="1"/>
  <c r="V33" i="2" s="1"/>
  <c r="W42" i="2"/>
  <c r="R41" i="2"/>
  <c r="AA41" i="2" s="1"/>
  <c r="AB41" i="2" s="1"/>
  <c r="E41" i="3" s="1"/>
  <c r="M41" i="3" s="1"/>
  <c r="R41" i="3" s="1"/>
  <c r="AA41" i="3" s="1"/>
  <c r="AB41" i="3" s="1"/>
  <c r="AB37" i="2"/>
  <c r="E37" i="3" s="1"/>
  <c r="M37" i="3" s="1"/>
  <c r="R37" i="3" s="1"/>
  <c r="AA37" i="3" s="1"/>
  <c r="AB37" i="3" s="1"/>
  <c r="Q26" i="3"/>
  <c r="W26" i="3" s="1"/>
  <c r="W33" i="3"/>
  <c r="S33" i="3"/>
  <c r="T33" i="3" s="1"/>
  <c r="V33" i="3" s="1"/>
  <c r="Q18" i="3"/>
  <c r="W18" i="3" s="1"/>
  <c r="P43" i="3"/>
  <c r="Q27" i="2"/>
  <c r="S27" i="2" s="1"/>
  <c r="T27" i="2" s="1"/>
  <c r="V27" i="2" s="1"/>
  <c r="Q26" i="2"/>
  <c r="W26" i="2" s="1"/>
  <c r="Q25" i="2"/>
  <c r="S25" i="2" s="1"/>
  <c r="Q18" i="2"/>
  <c r="S18" i="2" s="1"/>
  <c r="T18" i="2" s="1"/>
  <c r="V18" i="2" s="1"/>
  <c r="W18" i="2"/>
  <c r="Q16" i="2"/>
  <c r="S16" i="2" s="1"/>
  <c r="P43" i="2"/>
  <c r="T28" i="3"/>
  <c r="V28" i="3" s="1"/>
  <c r="V10" i="3"/>
  <c r="S15" i="3"/>
  <c r="T15" i="3" s="1"/>
  <c r="V15" i="3" s="1"/>
  <c r="S12" i="3"/>
  <c r="T12" i="3" s="1"/>
  <c r="V12" i="3" s="1"/>
  <c r="S14" i="3"/>
  <c r="T14" i="3" s="1"/>
  <c r="V14" i="3" s="1"/>
  <c r="W15" i="3"/>
  <c r="Q16" i="3"/>
  <c r="S16" i="3" s="1"/>
  <c r="Q25" i="3"/>
  <c r="S25" i="3" s="1"/>
  <c r="Q32" i="3"/>
  <c r="S32" i="3" s="1"/>
  <c r="S20" i="3"/>
  <c r="T20" i="3" s="1"/>
  <c r="V20" i="3" s="1"/>
  <c r="S28" i="3"/>
  <c r="S30" i="3"/>
  <c r="T30" i="3" s="1"/>
  <c r="V30" i="3" s="1"/>
  <c r="W10" i="3"/>
  <c r="Q27" i="3"/>
  <c r="Q11" i="3"/>
  <c r="S23" i="3"/>
  <c r="T23" i="3" s="1"/>
  <c r="V23" i="3" s="1"/>
  <c r="S34" i="3"/>
  <c r="T34" i="3" s="1"/>
  <c r="V34" i="3" s="1"/>
  <c r="S36" i="3"/>
  <c r="T36" i="3" s="1"/>
  <c r="V36" i="3" s="1"/>
  <c r="S38" i="3"/>
  <c r="T38" i="3" s="1"/>
  <c r="V38" i="3" s="1"/>
  <c r="S40" i="3"/>
  <c r="T40" i="3" s="1"/>
  <c r="V40" i="3" s="1"/>
  <c r="S42" i="3"/>
  <c r="T42" i="3" s="1"/>
  <c r="V42" i="3" s="1"/>
  <c r="R32" i="2"/>
  <c r="AB42" i="2"/>
  <c r="E42" i="3" s="1"/>
  <c r="M42" i="3" s="1"/>
  <c r="R17" i="2"/>
  <c r="AA17" i="2" s="1"/>
  <c r="AB17" i="2" s="1"/>
  <c r="E17" i="3" s="1"/>
  <c r="M17" i="3" s="1"/>
  <c r="R17" i="3" s="1"/>
  <c r="AA17" i="3" s="1"/>
  <c r="AB17" i="3" s="1"/>
  <c r="R16" i="2"/>
  <c r="AB23" i="2"/>
  <c r="E23" i="3" s="1"/>
  <c r="M23" i="3" s="1"/>
  <c r="R23" i="3" s="1"/>
  <c r="AA23" i="3" s="1"/>
  <c r="AB23" i="3" s="1"/>
  <c r="R26" i="2"/>
  <c r="R30" i="2"/>
  <c r="AB36" i="2"/>
  <c r="E36" i="3" s="1"/>
  <c r="M36" i="3" s="1"/>
  <c r="R36" i="3" s="1"/>
  <c r="AA36" i="3" s="1"/>
  <c r="AB36" i="3" s="1"/>
  <c r="R19" i="2"/>
  <c r="AA19" i="2" s="1"/>
  <c r="AB19" i="2" s="1"/>
  <c r="E19" i="3" s="1"/>
  <c r="M19" i="3" s="1"/>
  <c r="R19" i="3" s="1"/>
  <c r="AA19" i="3" s="1"/>
  <c r="AB19" i="3" s="1"/>
  <c r="R25" i="2"/>
  <c r="AB22" i="2"/>
  <c r="E22" i="3" s="1"/>
  <c r="M22" i="3" s="1"/>
  <c r="R22" i="3" s="1"/>
  <c r="AA22" i="3" s="1"/>
  <c r="AA29" i="2"/>
  <c r="AB29" i="2" s="1"/>
  <c r="E29" i="3" s="1"/>
  <c r="M29" i="3" s="1"/>
  <c r="AB35" i="2"/>
  <c r="E35" i="3" s="1"/>
  <c r="M35" i="3" s="1"/>
  <c r="R35" i="3" s="1"/>
  <c r="AA35" i="3" s="1"/>
  <c r="AB40" i="2"/>
  <c r="E40" i="3" s="1"/>
  <c r="M40" i="3" s="1"/>
  <c r="R40" i="3" s="1"/>
  <c r="AA40" i="3" s="1"/>
  <c r="S15" i="2"/>
  <c r="T15" i="2" s="1"/>
  <c r="V15" i="2" s="1"/>
  <c r="R18" i="2"/>
  <c r="AB39" i="2"/>
  <c r="E39" i="3" s="1"/>
  <c r="M39" i="3" s="1"/>
  <c r="R39" i="3" s="1"/>
  <c r="AA39" i="3" s="1"/>
  <c r="R20" i="2"/>
  <c r="AA20" i="2" s="1"/>
  <c r="AB20" i="2" s="1"/>
  <c r="E20" i="3" s="1"/>
  <c r="M20" i="3" s="1"/>
  <c r="R20" i="3" s="1"/>
  <c r="AA20" i="3" s="1"/>
  <c r="AB20" i="3" s="1"/>
  <c r="R24" i="2"/>
  <c r="R33" i="2"/>
  <c r="AB38" i="2"/>
  <c r="E38" i="3" s="1"/>
  <c r="M38" i="3" s="1"/>
  <c r="R38" i="3" s="1"/>
  <c r="AA38" i="3" s="1"/>
  <c r="AB38" i="3" s="1"/>
  <c r="AB28" i="2"/>
  <c r="E28" i="3" s="1"/>
  <c r="M28" i="3" s="1"/>
  <c r="R28" i="3" s="1"/>
  <c r="S10" i="2"/>
  <c r="R12" i="2"/>
  <c r="R14" i="2"/>
  <c r="AA14" i="2" s="1"/>
  <c r="AB14" i="2" s="1"/>
  <c r="E14" i="3" s="1"/>
  <c r="M14" i="3" s="1"/>
  <c r="R14" i="3" s="1"/>
  <c r="AA14" i="3" s="1"/>
  <c r="S22" i="2"/>
  <c r="T22" i="2" s="1"/>
  <c r="V22" i="2" s="1"/>
  <c r="Q28" i="2"/>
  <c r="W28" i="2" s="1"/>
  <c r="S35" i="2"/>
  <c r="T35" i="2" s="1"/>
  <c r="V35" i="2" s="1"/>
  <c r="S37" i="2"/>
  <c r="T37" i="2" s="1"/>
  <c r="V37" i="2" s="1"/>
  <c r="S39" i="2"/>
  <c r="T39" i="2" s="1"/>
  <c r="V39" i="2" s="1"/>
  <c r="S41" i="2"/>
  <c r="T41" i="2" s="1"/>
  <c r="V41" i="2" s="1"/>
  <c r="S12" i="2"/>
  <c r="T12" i="2" s="1"/>
  <c r="V12" i="2" s="1"/>
  <c r="S14" i="2"/>
  <c r="T14" i="2" s="1"/>
  <c r="V14" i="2" s="1"/>
  <c r="W15" i="2"/>
  <c r="R10" i="2"/>
  <c r="AB21" i="2"/>
  <c r="E21" i="3" s="1"/>
  <c r="M21" i="3" s="1"/>
  <c r="R21" i="3" s="1"/>
  <c r="AA21" i="3" s="1"/>
  <c r="M43" i="2"/>
  <c r="W10" i="2"/>
  <c r="AB31" i="2"/>
  <c r="E31" i="3" s="1"/>
  <c r="M31" i="3" s="1"/>
  <c r="R31" i="3" s="1"/>
  <c r="AA31" i="3" s="1"/>
  <c r="R42" i="3" l="1"/>
  <c r="AA42" i="3" s="1"/>
  <c r="AB42" i="3" s="1"/>
  <c r="AB22" i="3"/>
  <c r="AA30" i="2"/>
  <c r="AB30" i="2" s="1"/>
  <c r="E30" i="3" s="1"/>
  <c r="M30" i="3" s="1"/>
  <c r="R30" i="3" s="1"/>
  <c r="AA30" i="3" s="1"/>
  <c r="AB30" i="3" s="1"/>
  <c r="R29" i="3"/>
  <c r="AA29" i="3" s="1"/>
  <c r="AB29" i="3" s="1"/>
  <c r="AA15" i="2"/>
  <c r="AB15" i="2" s="1"/>
  <c r="E15" i="3" s="1"/>
  <c r="M15" i="3" s="1"/>
  <c r="R15" i="3" s="1"/>
  <c r="AA15" i="3" s="1"/>
  <c r="AB15" i="3" s="1"/>
  <c r="R13" i="3"/>
  <c r="AA13" i="3" s="1"/>
  <c r="AB13" i="3" s="1"/>
  <c r="R34" i="3"/>
  <c r="AA34" i="3" s="1"/>
  <c r="AB34" i="3" s="1"/>
  <c r="AA24" i="2"/>
  <c r="AB24" i="2" s="1"/>
  <c r="E24" i="3" s="1"/>
  <c r="M24" i="3" s="1"/>
  <c r="R24" i="3" s="1"/>
  <c r="AA24" i="3" s="1"/>
  <c r="AB24" i="3" s="1"/>
  <c r="AB35" i="3"/>
  <c r="AB31" i="3"/>
  <c r="AB14" i="3"/>
  <c r="AB39" i="3"/>
  <c r="AA28" i="3"/>
  <c r="AB28" i="3" s="1"/>
  <c r="W32" i="2"/>
  <c r="AB40" i="3"/>
  <c r="AB21" i="3"/>
  <c r="S26" i="3"/>
  <c r="T26" i="3" s="1"/>
  <c r="V26" i="3" s="1"/>
  <c r="S18" i="3"/>
  <c r="T18" i="3" s="1"/>
  <c r="V18" i="3" s="1"/>
  <c r="W16" i="3"/>
  <c r="W27" i="2"/>
  <c r="AA27" i="2" s="1"/>
  <c r="AB27" i="2" s="1"/>
  <c r="E27" i="3" s="1"/>
  <c r="M27" i="3" s="1"/>
  <c r="R27" i="3" s="1"/>
  <c r="AA32" i="2"/>
  <c r="AB32" i="2" s="1"/>
  <c r="E32" i="3" s="1"/>
  <c r="M32" i="3" s="1"/>
  <c r="R32" i="3" s="1"/>
  <c r="S26" i="2"/>
  <c r="T26" i="2" s="1"/>
  <c r="V26" i="2" s="1"/>
  <c r="T25" i="2"/>
  <c r="V25" i="2" s="1"/>
  <c r="W25" i="2"/>
  <c r="AA18" i="2"/>
  <c r="AB18" i="2" s="1"/>
  <c r="E18" i="3" s="1"/>
  <c r="M18" i="3" s="1"/>
  <c r="R18" i="3" s="1"/>
  <c r="T16" i="2"/>
  <c r="V16" i="2" s="1"/>
  <c r="W16" i="2"/>
  <c r="W11" i="3"/>
  <c r="Q43" i="3"/>
  <c r="T25" i="3"/>
  <c r="V25" i="3" s="1"/>
  <c r="W25" i="3"/>
  <c r="T32" i="3"/>
  <c r="V32" i="3" s="1"/>
  <c r="W27" i="3"/>
  <c r="S11" i="3"/>
  <c r="T16" i="3"/>
  <c r="V16" i="3" s="1"/>
  <c r="W32" i="3"/>
  <c r="S27" i="3"/>
  <c r="T27" i="3" s="1"/>
  <c r="V27" i="3" s="1"/>
  <c r="S28" i="2"/>
  <c r="T28" i="2" s="1"/>
  <c r="V28" i="2" s="1"/>
  <c r="AA12" i="2"/>
  <c r="AB12" i="2" s="1"/>
  <c r="E12" i="3" s="1"/>
  <c r="M12" i="3" s="1"/>
  <c r="R12" i="3" s="1"/>
  <c r="AA12" i="3" s="1"/>
  <c r="AB12" i="3" s="1"/>
  <c r="AA33" i="2"/>
  <c r="AB33" i="2" s="1"/>
  <c r="E33" i="3" s="1"/>
  <c r="M33" i="3" s="1"/>
  <c r="R33" i="3" s="1"/>
  <c r="AA33" i="3" s="1"/>
  <c r="AB33" i="3" s="1"/>
  <c r="T10" i="2"/>
  <c r="R43" i="2"/>
  <c r="Q43" i="2"/>
  <c r="AA26" i="2"/>
  <c r="AB26" i="2" s="1"/>
  <c r="E26" i="3" s="1"/>
  <c r="M26" i="3" s="1"/>
  <c r="R26" i="3" s="1"/>
  <c r="AA26" i="3" s="1"/>
  <c r="AB26" i="3" s="1"/>
  <c r="AA18" i="3" l="1"/>
  <c r="AB18" i="3" s="1"/>
  <c r="AA32" i="3"/>
  <c r="AB32" i="3" s="1"/>
  <c r="W43" i="2"/>
  <c r="AA27" i="3"/>
  <c r="AB27" i="3" s="1"/>
  <c r="AA16" i="2"/>
  <c r="AB16" i="2" s="1"/>
  <c r="E16" i="3" s="1"/>
  <c r="M16" i="3" s="1"/>
  <c r="R16" i="3" s="1"/>
  <c r="AA25" i="2"/>
  <c r="AB25" i="2" s="1"/>
  <c r="E25" i="3" s="1"/>
  <c r="M25" i="3" s="1"/>
  <c r="R25" i="3" s="1"/>
  <c r="AA25" i="3" s="1"/>
  <c r="AB25" i="3" s="1"/>
  <c r="W43" i="3"/>
  <c r="S43" i="3"/>
  <c r="S43" i="2"/>
  <c r="T11" i="3"/>
  <c r="V10" i="2"/>
  <c r="T43" i="2"/>
  <c r="AA16" i="3" l="1"/>
  <c r="AB16" i="3" s="1"/>
  <c r="V11" i="3"/>
  <c r="T43" i="3"/>
  <c r="V43" i="2"/>
  <c r="AA10" i="2"/>
  <c r="V43" i="3" l="1"/>
  <c r="AA11" i="3"/>
  <c r="AA43" i="2"/>
  <c r="AA45" i="2" s="1"/>
  <c r="AB10" i="2"/>
  <c r="AB43" i="2" l="1"/>
  <c r="AB45" i="2" s="1"/>
  <c r="E10" i="3"/>
  <c r="AB11" i="3"/>
  <c r="M10" i="3" l="1"/>
  <c r="E43" i="3"/>
  <c r="R10" i="3" l="1"/>
  <c r="M43" i="3"/>
  <c r="R43" i="3" l="1"/>
  <c r="AA10" i="3"/>
  <c r="AA43" i="3" l="1"/>
  <c r="AA45" i="3" s="1"/>
  <c r="AB10" i="3"/>
  <c r="AB43" i="3" s="1"/>
  <c r="AB4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amyy</author>
  </authors>
  <commentList>
    <comment ref="C11" authorId="0" shapeId="0" xr:uid="{3F91F6C9-5941-45B9-953B-97BE53ADC518}">
      <text>
        <r>
          <rPr>
            <sz val="8"/>
            <color indexed="81"/>
            <rFont val="Tahoma"/>
            <family val="2"/>
          </rPr>
          <t>Only if election under ONTARIO REGULATION 162/01 ss. 5 or 7 filed in 2001 to have ITR 1102(14) apply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amyy</author>
  </authors>
  <commentList>
    <comment ref="C11" authorId="0" shapeId="0" xr:uid="{69D5153B-7011-457F-8211-11B43466B1D3}">
      <text>
        <r>
          <rPr>
            <sz val="8"/>
            <color indexed="81"/>
            <rFont val="Tahoma"/>
            <family val="2"/>
          </rPr>
          <t>Only if election under ONTARIO REGULATION 162/01 ss. 5 or 7 filed in 2001 to have ITR 1102(14) apply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  <extLst>
    <ext xmlns:r="http://schemas.openxmlformats.org/officeDocument/2006/relationships" uri="GoogleSheetsCustomDataVersion2">
      <go:sheetsCustomData xmlns:go="http://customooxmlschemas.google.com/" roundtripDataSignature="AMtx7mgbDObcp/HXmWakAMJ4RiwqavJ7mg==" r:id="rId1"/>
    </ext>
  </extLst>
</comments>
</file>

<file path=xl/sharedStrings.xml><?xml version="1.0" encoding="utf-8"?>
<sst xmlns="http://schemas.openxmlformats.org/spreadsheetml/2006/main" count="238" uniqueCount="68">
  <si>
    <t>Modified PILS TAX MODEL for 2026 – 2030 Test Years</t>
  </si>
  <si>
    <t>Schedule 8 CCA - Test Year 2026</t>
  </si>
  <si>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</si>
  <si>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</si>
  <si>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</si>
  <si>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</si>
  <si>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</si>
  <si>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designated immediate expensing property (DIEP)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</si>
  <si>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</si>
  <si>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</si>
  <si>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</si>
  <si>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</si>
  <si>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 xml:space="preserve">(9)
Proceeds of dispositions of the DIEP (enter amount from column 8 that relates to the DIEP reported in column 4)
</t>
  </si>
  <si>
    <t>(10)
UCC (column 2 plus column 3 plus or minus column 5 minus column 8)</t>
  </si>
  <si>
    <t xml:space="preserve">(11)
UCC of the DIEP (enter the UCC amount that relates to the DIEP reported in column 4)
</t>
  </si>
  <si>
    <t xml:space="preserve">(12)
Immediate expensing </t>
  </si>
  <si>
    <t>(14)
Cost of acquisitions from column 13 that are accelerated investment incentive properties (AIIP) or properties included in Classes 54 to 56</t>
  </si>
  <si>
    <t>(17) 
Net capital cost additions of AIIP and property included in Classes 54 to 56 acquired during the year (column 14 minus column 16) (if negative, enter "0")</t>
  </si>
  <si>
    <t>(18)
UCC adjustment for AIIP and property included in Classes 54 to 56 acquired during the year (column 17 multiplied by the relevant factor)</t>
  </si>
  <si>
    <t xml:space="preserve"> (19)
UCC adjustment for non-AIIP and property included in Classes 54 to 56 (0.5 multiplied by the result of column 13 minus column 14 minus
column 6 plus column 7 minus
column 8 plus column 9) (if negative, enter "0")</t>
  </si>
  <si>
    <t>(20)
CCA Rate %</t>
  </si>
  <si>
    <t>(21)
Recapture of CCA</t>
  </si>
  <si>
    <t>(22)
Terminal Loss</t>
  </si>
  <si>
    <t>(23)
CCA (for declining balance method, the result of column 15 plus column  18 minus column 19, multiplied by column  20  or a lower amount, plus column 12))</t>
  </si>
  <si>
    <t>(24)
UCC at the end of the test year (column 10 minus column  23)</t>
  </si>
  <si>
    <t>B8</t>
  </si>
  <si>
    <t>NA</t>
  </si>
  <si>
    <t>Eligible Capital Property (acq'd pre Jan 1, 2017)</t>
  </si>
  <si>
    <t>Eligible Capital Property (acq'd post Jan 1, 2017)</t>
  </si>
  <si>
    <t>TOTALS</t>
  </si>
  <si>
    <t>For additional details and guidance on calculating amounts in Schedule 8, refer to the notes to the Canada Revenue Agency published Schedule 8 - Capital Cost Allowance (CCA) (2018 and later tax years):</t>
  </si>
  <si>
    <t>https://www.canada.ca/content/dam/cra-arc/formspubs/pbg/t2sch8/t2sch8-19e.pdf</t>
  </si>
  <si>
    <t xml:space="preserve">1. Please note that Subsection 1100(2) of the Income Tax Regulations provide undepreciated capital cost adjustment factors of eligible zero-emission vehicles and equipment under Class 53, Class 54, Class 55 and Class 56, </t>
  </si>
  <si>
    <t xml:space="preserve">    please assess the applicability of these adjustments and incorporate them in the PILs model as applicable.</t>
  </si>
  <si>
    <t>Schedule 8 CCA - Test Year 2027</t>
  </si>
  <si>
    <t>Buildings, Distribution System (acq'd post 1987)</t>
  </si>
  <si>
    <t>1b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</si>
  <si>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</si>
  <si>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</si>
  <si>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</si>
  <si>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</si>
  <si>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</si>
  <si>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</si>
  <si>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</si>
  <si>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</si>
  <si>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</si>
  <si>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</si>
  <si>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</si>
  <si>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</si>
  <si>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</si>
  <si>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</si>
  <si>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</si>
  <si>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</si>
  <si>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</si>
  <si>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</si>
  <si>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</si>
  <si>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</si>
  <si>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</si>
  <si>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t/>
  </si>
  <si>
    <t>1-staff-1</t>
  </si>
  <si>
    <t>(16)
Proceeds of disposition available to reduce the UCC of AIIP and property included in Classes 54 to 56 (column 8 minus column 9
plus column 6 minus column 13
plus column 14 minus column 7) (if negative, enter "0")</t>
  </si>
  <si>
    <r>
      <t xml:space="preserve">(13)
Cost of acquisitions on remainder of Class (column 3 </t>
    </r>
    <r>
      <rPr>
        <sz val="9"/>
        <rFont val="Arial"/>
        <family val="2"/>
      </rPr>
      <t>minus
column 4 plus
column 11 minus
column 12)</t>
    </r>
  </si>
  <si>
    <r>
      <t xml:space="preserve">(15)
Remaining UCC (column 10 </t>
    </r>
    <r>
      <rPr>
        <sz val="9"/>
        <rFont val="Arial"/>
        <family val="2"/>
      </rPr>
      <t>minus
column 12)
(if negative, enter "0")</t>
    </r>
  </si>
  <si>
    <r>
      <t>Relevant factor</t>
    </r>
    <r>
      <rPr>
        <vertAlign val="superscript"/>
        <sz val="8"/>
        <rFont val="Arial"/>
        <family val="2"/>
      </rPr>
      <t>1</t>
    </r>
  </si>
  <si>
    <r>
      <t xml:space="preserve">13 </t>
    </r>
    <r>
      <rPr>
        <vertAlign val="subscript"/>
        <sz val="9"/>
        <rFont val="Arial"/>
        <family val="2"/>
      </rPr>
      <t>1</t>
    </r>
  </si>
  <si>
    <r>
      <t xml:space="preserve">13 </t>
    </r>
    <r>
      <rPr>
        <vertAlign val="subscript"/>
        <sz val="9"/>
        <rFont val="Arial"/>
        <family val="2"/>
      </rPr>
      <t>2</t>
    </r>
  </si>
  <si>
    <r>
      <t xml:space="preserve">13 </t>
    </r>
    <r>
      <rPr>
        <vertAlign val="subscript"/>
        <sz val="9"/>
        <rFont val="Arial"/>
        <family val="2"/>
      </rPr>
      <t>3</t>
    </r>
  </si>
  <si>
    <r>
      <t xml:space="preserve">13 </t>
    </r>
    <r>
      <rPr>
        <vertAlign val="subscript"/>
        <sz val="9"/>
        <rFont val="Arial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</si>
</sst>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-* #,##0.00_-;\-* #,##0.00_-;_-* &quot;-&quot;??_-;_-@_-"/>
    <numFmt numFmtId="167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indexed="12"/>
      <name val="Algerian"/>
      <family val="5"/>
    </font>
    <font>
      <sz val="14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rgb="FF00B05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9"/>
      <color indexed="12"/>
      <name val="Arial"/>
      <family val="2"/>
    </font>
    <font>
      <vertAlign val="subscript"/>
      <sz val="9"/>
      <name val="Arial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4">
    <xf numFmtId="0" fontId="0" fillId="0" borderId="0" xfId="0"/>
    <xf numFmtId="165" fontId="5" fillId="0" borderId="1" xfId="3" applyNumberFormat="1" applyFont="1" applyFill="1" applyBorder="1" applyProtection="1"/>
    <xf numFmtId="2" fontId="5" fillId="0" borderId="1" xfId="3" applyNumberFormat="1" applyFont="1" applyFill="1" applyBorder="1" applyProtection="1"/>
    <xf numFmtId="165" fontId="5" fillId="0" borderId="1" xfId="3" applyNumberFormat="1" applyFont="1" applyFill="1" applyBorder="1" applyAlignment="1" applyProtection="1">
      <alignment horizontal="right"/>
    </xf>
    <xf numFmtId="165" fontId="5" fillId="0" borderId="1" xfId="3" applyNumberFormat="1" applyFont="1" applyFill="1" applyBorder="1" applyProtection="1">
      <protection locked="0"/>
    </xf>
    <xf numFmtId="164" fontId="5" fillId="0" borderId="1" xfId="3" applyFont="1" applyFill="1" applyBorder="1" applyAlignment="1" applyProtection="1">
      <alignment horizontal="left"/>
    </xf>
    <xf numFmtId="167" fontId="7" fillId="0" borderId="0" xfId="7" applyNumberFormat="1" applyFont="1" applyFill="1"/>
    <xf numFmtId="0" fontId="3" fillId="0" borderId="0" xfId="2" applyFont="1" applyFill="1" applyAlignment="1">
      <alignment horizontal="left" vertical="top" wrapText="1" indent="7"/>
    </xf>
    <xf numFmtId="3" fontId="5" fillId="0" borderId="1" xfId="2" applyNumberFormat="1" applyFont="1" applyFill="1" applyBorder="1" applyAlignment="1" applyProtection="1">
      <alignment horizontal="right"/>
      <protection locked="0"/>
    </xf>
    <xf numFmtId="165" fontId="5" fillId="0" borderId="1" xfId="3" applyNumberFormat="1" applyFont="1" applyFill="1" applyBorder="1" applyAlignment="1" applyProtection="1">
      <alignment horizontal="center"/>
      <protection locked="0"/>
    </xf>
    <xf numFmtId="167" fontId="2" fillId="0" borderId="1" xfId="5" applyNumberFormat="1" applyFont="1" applyFill="1" applyBorder="1" applyProtection="1">
      <protection locked="0"/>
    </xf>
    <xf numFmtId="167" fontId="2" fillId="0" borderId="0" xfId="6" applyNumberFormat="1" applyFont="1" applyFill="1"/>
    <xf numFmtId="167" fontId="2" fillId="0" borderId="0" xfId="5" applyNumberFormat="1" applyFont="1" applyFill="1" applyProtection="1">
      <protection locked="0"/>
    </xf>
    <xf numFmtId="167" fontId="7" fillId="0" borderId="0" xfId="8" applyNumberFormat="1" applyFont="1" applyFill="1"/>
    <xf numFmtId="0" fontId="1" fillId="0" borderId="0" xfId="1" applyFont="1" applyFill="1" applyAlignment="1" applyProtection="1"/>
    <xf numFmtId="0" fontId="2" fillId="0" borderId="0" xfId="2" applyFont="1" applyFill="1"/>
    <xf numFmtId="0" fontId="9" fillId="0" borderId="0" xfId="2" applyFont="1" applyFill="1" applyAlignment="1">
      <alignment vertical="center"/>
    </xf>
    <xf numFmtId="0" fontId="4" fillId="0" borderId="0" xfId="2" applyFont="1" applyFill="1"/>
    <xf numFmtId="0" fontId="10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left"/>
    </xf>
    <xf numFmtId="0" fontId="1" fillId="0" borderId="1" xfId="1" quotePrefix="1" applyFont="1" applyFill="1" applyBorder="1" applyAlignment="1" applyProtection="1">
      <alignment horizontal="center"/>
    </xf>
    <xf numFmtId="9" fontId="12" fillId="0" borderId="1" xfId="4" applyFont="1" applyFill="1" applyBorder="1" applyAlignment="1" applyProtection="1">
      <alignment horizontal="center"/>
    </xf>
    <xf numFmtId="0" fontId="1" fillId="0" borderId="0" xfId="1" quotePrefix="1" applyFont="1" applyFill="1" applyAlignment="1" applyProtection="1">
      <alignment horizontal="center"/>
    </xf>
    <xf numFmtId="0" fontId="5" fillId="0" borderId="1" xfId="2" applyFont="1" applyFill="1" applyBorder="1" applyAlignment="1">
      <alignment horizontal="center" wrapText="1"/>
    </xf>
    <xf numFmtId="9" fontId="12" fillId="0" borderId="1" xfId="4" applyFont="1" applyFill="1" applyBorder="1" applyAlignment="1" applyProtection="1">
      <alignment horizontal="center"/>
      <protection locked="0"/>
    </xf>
    <xf numFmtId="0" fontId="5" fillId="0" borderId="1" xfId="2" applyFont="1" applyFill="1" applyBorder="1" applyAlignment="1" applyProtection="1">
      <alignment horizontal="left"/>
      <protection locked="0"/>
    </xf>
    <xf numFmtId="0" fontId="5" fillId="0" borderId="1" xfId="2" applyFont="1" applyFill="1" applyBorder="1" applyAlignment="1" applyProtection="1">
      <alignment horizontal="center"/>
      <protection locked="0"/>
    </xf>
    <xf numFmtId="0" fontId="12" fillId="0" borderId="3" xfId="2" applyFont="1" applyFill="1" applyBorder="1"/>
    <xf numFmtId="0" fontId="5" fillId="0" borderId="4" xfId="2" applyFont="1" applyFill="1" applyBorder="1" applyAlignment="1">
      <alignment wrapText="1"/>
    </xf>
    <xf numFmtId="165" fontId="5" fillId="0" borderId="4" xfId="3" applyNumberFormat="1" applyFont="1" applyFill="1" applyBorder="1" applyProtection="1"/>
    <xf numFmtId="3" fontId="5" fillId="0" borderId="4" xfId="2" applyNumberFormat="1" applyFont="1" applyFill="1" applyBorder="1"/>
    <xf numFmtId="165" fontId="5" fillId="0" borderId="5" xfId="3" applyNumberFormat="1" applyFont="1" applyFill="1" applyBorder="1" applyProtection="1"/>
    <xf numFmtId="6" fontId="2" fillId="0" borderId="6" xfId="2" applyNumberFormat="1" applyFont="1" applyFill="1" applyBorder="1"/>
    <xf numFmtId="0" fontId="2" fillId="0" borderId="0" xfId="2" applyFont="1" applyFill="1" applyAlignment="1">
      <alignment horizontal="right"/>
    </xf>
    <xf numFmtId="165" fontId="2" fillId="0" borderId="0" xfId="2" applyNumberFormat="1" applyFont="1" applyFill="1"/>
    <xf numFmtId="0" fontId="1" fillId="0" borderId="0" xfId="1" applyFont="1" applyFill="1" applyAlignment="1" applyProtection="1"/>
    <xf numFmtId="0" fontId="3" fillId="0" borderId="0" xfId="2" applyFont="1" applyFill="1" applyAlignment="1">
      <alignment horizontal="left" vertical="top" wrapText="1" indent="7"/>
    </xf>
    <xf numFmtId="0" fontId="4" fillId="0" borderId="0" xfId="2" applyFont="1" applyFill="1" applyAlignment="1">
      <alignment horizontal="left" indent="7"/>
    </xf>
    <xf numFmtId="0" fontId="9" fillId="0" borderId="0" xfId="2" applyFont="1" applyFill="1" applyAlignment="1">
      <alignment horizontal="center" vertical="center"/>
    </xf>
    <xf numFmtId="49" fontId="5" fillId="0" borderId="0" xfId="2" applyNumberFormat="1" applyFont="1" applyFill="1" applyAlignment="1">
      <alignment horizontal="left" vertical="top"/>
    </xf>
  </cellXfs>
  <cellStyles count="9">
    <cellStyle name="Comma" xfId="6" builtinId="3"/>
    <cellStyle name="Comma 11 7" xfId="8" xr:uid="{F52BC8A2-9387-427B-9561-B93446D12D50}"/>
    <cellStyle name="Comma 2" xfId="5" xr:uid="{618BCFD0-034F-4938-927B-DD06C7451394}"/>
    <cellStyle name="Comma 3 23" xfId="7" xr:uid="{C98AE913-95A2-44BD-9146-B9F3E913D0E0}"/>
    <cellStyle name="Currency 2" xfId="3" xr:uid="{AB76C655-B278-4A07-BAB0-7B18E17CC2CA}"/>
    <cellStyle name="Hyperlink 2" xfId="1" xr:uid="{5E5C1AB7-954D-487C-9BFF-D1E6EE380A2B}"/>
    <cellStyle name="Normal" xfId="0" builtinId="0"/>
    <cellStyle name="Normal 2" xfId="2" xr:uid="{73CA0DE5-3EA5-4E6D-8469-A2B0F24B6D32}"/>
    <cellStyle name="Percent 2" xfId="4" xr:uid="{25AD7F92-8025-4638-ABE8-80AD1B23E6C4}"/>
  </cellStyles>
  <dxfs count="63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customschemas.google.com/relationships/workbookmetadata" Target="metadata"/><Relationship Id="rId4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76201</xdr:rowOff>
    </xdr:from>
    <xdr:to>
      <xdr:col>7</xdr:col>
      <xdr:colOff>546848</xdr:colOff>
      <xdr:row>3</xdr:row>
      <xdr:rowOff>286871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BD232E3-40FA-4EE7-A981-0F87B01F0FEF}"/>
            </a:ext>
          </a:extLst>
        </xdr:cNvPr>
        <xdr:cNvGrpSpPr/>
      </xdr:nvGrpSpPr>
      <xdr:grpSpPr>
        <a:xfrm>
          <a:off x="140971" y="76201"/>
          <a:ext cx="10669473" cy="1064110"/>
          <a:chOff x="-7962901" y="-2409824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A8549E38-9859-41FB-B636-486F3D0B0F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7962901" y="-2409824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97133D80-8C66-4915-A3A4-4BE8FF6B6EF2}"/>
              </a:ext>
            </a:extLst>
          </xdr:cNvPr>
          <xdr:cNvSpPr/>
        </xdr:nvSpPr>
        <xdr:spPr>
          <a:xfrm>
            <a:off x="-7825690" y="-170826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Income Tax/PILs Workform for 2025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94C8C1B3-8CB9-4CDE-BAD9-138B5F244E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-7757077" y="-2221349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3FA4DAF1-590B-4E77-91A8-104F31719FEE}"/>
              </a:ext>
            </a:extLst>
          </xdr:cNvPr>
          <xdr:cNvSpPr/>
        </xdr:nvSpPr>
        <xdr:spPr>
          <a:xfrm>
            <a:off x="-7416530" y="-225160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552450</xdr:colOff>
      <xdr:row>32</xdr:row>
      <xdr:rowOff>95250</xdr:rowOff>
    </xdr:to>
    <xdr:sp macro="" textlink="">
      <xdr:nvSpPr>
        <xdr:cNvPr id="1025" name="Text Box 1" hidden="1">
          <a:extLst>
            <a:ext uri="{FF2B5EF4-FFF2-40B4-BE49-F238E27FC236}">
              <a16:creationId xmlns:a16="http://schemas.microsoft.com/office/drawing/2014/main" id="{D1431494-1662-4011-B664-0745026D3DB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76201</xdr:rowOff>
    </xdr:from>
    <xdr:to>
      <xdr:col>7</xdr:col>
      <xdr:colOff>89648</xdr:colOff>
      <xdr:row>3</xdr:row>
      <xdr:rowOff>259976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25672AC-B2AB-4547-90C5-BB7B6F1752D6}"/>
            </a:ext>
          </a:extLst>
        </xdr:cNvPr>
        <xdr:cNvGrpSpPr/>
      </xdr:nvGrpSpPr>
      <xdr:grpSpPr>
        <a:xfrm>
          <a:off x="140971" y="76201"/>
          <a:ext cx="10239487" cy="1044723"/>
          <a:chOff x="-7962901" y="-2409824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4796FEB1-8A11-4CF2-90D0-394DCF844E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7962901" y="-2409824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1B0FCA4C-998D-4B78-A186-2D4BD565DD20}"/>
              </a:ext>
            </a:extLst>
          </xdr:cNvPr>
          <xdr:cNvSpPr/>
        </xdr:nvSpPr>
        <xdr:spPr>
          <a:xfrm>
            <a:off x="-7825690" y="-170826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Income Tax/PILs Workform for 2025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A36DB1D0-F676-4390-B670-8607FEF699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-7757077" y="-2221349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D3A0A0A2-C90D-4862-B694-04B48E18B053}"/>
              </a:ext>
            </a:extLst>
          </xdr:cNvPr>
          <xdr:cNvSpPr/>
        </xdr:nvSpPr>
        <xdr:spPr>
          <a:xfrm>
            <a:off x="-7416530" y="-225160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552450</xdr:colOff>
      <xdr:row>32</xdr:row>
      <xdr:rowOff>95250</xdr:rowOff>
    </xdr:to>
    <xdr:sp macro="" textlink="">
      <xdr:nvSpPr>
        <xdr:cNvPr id="2050" name="Text Box 2" hidden="1">
          <a:extLst>
            <a:ext uri="{FF2B5EF4-FFF2-40B4-BE49-F238E27FC236}">
              <a16:creationId xmlns:a16="http://schemas.microsoft.com/office/drawing/2014/main" id="{52CA0C9D-352C-4460-8A87-F35B9F213E4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552450</xdr:colOff>
      <xdr:row>32</xdr:row>
      <xdr:rowOff>95250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6D9779A-DDF7-48BA-89FB-425B695F020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552450</xdr:colOff>
      <xdr:row>32</xdr:row>
      <xdr:rowOff>95250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AFAA69FC-D746-4A66-8F65-0A90AC3EDF9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552450</xdr:colOff>
      <xdr:row>32</xdr:row>
      <xdr:rowOff>95250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4752FA13-E926-4F14-9BFD-0769035379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297180</xdr:colOff>
      <xdr:row>32</xdr:row>
      <xdr:rowOff>106680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46DD262D-D09A-4328-98C3-7921BEC90EC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55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297180</xdr:colOff>
      <xdr:row>32</xdr:row>
      <xdr:rowOff>106680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BCAE9940-7473-4FEB-8E56-9BE5604B1B4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55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297180</xdr:colOff>
      <xdr:row>32</xdr:row>
      <xdr:rowOff>106680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C2DECC5-92C1-4F55-BB11-E0E7CBB2E6B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55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297180</xdr:colOff>
      <xdr:row>32</xdr:row>
      <xdr:rowOff>106680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7CF4E5D5-8C49-4221-AE12-8E596A8D10A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55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Treasury/80%20-%20Regulatory/Rate%20Applications%20(OEB)/2026%20Rate%20Application/1.%20Tax/2.%202026-2030%20Rate%20Application/3.%20Interrogatories%20IRR%20July%202025/Scenario%203%20July%202025/Update%20July%207-%206-2-1%20(B)%20-%20HOL%202026-2030%20Tax%20Model%20S3.xlsm?6615E375" TargetMode="External"/><Relationship Id="rId1" Type="http://schemas.openxmlformats.org/officeDocument/2006/relationships/externalLinkPath" Target="file:///\\6615E375\Update%20July%207-%206-2-1%20(B)%20-%20HOL%202026-2030%20Tax%20Model%20S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tarioenergyboard-my.sharepoint.com/AbramoMa/Rate%20Applications%20or%20Projects/Electricity/IRM%20model%20for%202013%20filers/oakville/Final%202013%20IRM%20RG%20oakvill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tarioenergyboard-my.sharepoint.com/Market%20Operations/Department%20Applications/Reports/Rates/Electricity%20Rates%20-%20Billing%20Determinants%20Database/2012%20IRM%20DEVELOPMENT/2012%20IRM%20MODEL%20(2ND%20AND%203RD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 26-30"/>
      <sheetName val="B. Tax Rates &amp; Exemptions"/>
      <sheetName val="H0 PILs,Tax Provision Hist 23"/>
      <sheetName val="H1 Sch 1 Taxable Income Hist 23"/>
      <sheetName val="H4 Sch 4 Loss Cfwd Hist 23"/>
      <sheetName val="H13 Sch 13 Reserves Hist 23"/>
      <sheetName val="H8 Sch 8 CCA Hist 23"/>
      <sheetName val="A0 PILs,Tax Provision Bridge 24"/>
      <sheetName val="A1 Taxable Income Bridge 24"/>
      <sheetName val="A4 Sch 4 Loss Bridge 24"/>
      <sheetName val="A8 Sch 8 CCA Bridge 24"/>
      <sheetName val="A13 Sch 13 Reserves Bridge 24"/>
      <sheetName val="B0 PILs,Tax Provision Bridge 25"/>
      <sheetName val="B1 Taxable Income Bridge 25"/>
      <sheetName val="B4 Sch 4 Loss Cfwd Bridge 25"/>
      <sheetName val="B8 Sch 8 CCA Bridge 25"/>
      <sheetName val="B13 Sch 13 Reserves Bridge 25"/>
      <sheetName val="T0 PILs,Tax Provision Test 26"/>
      <sheetName val="T1 Sch 1 Taxable Income Test 26"/>
      <sheetName val="T4 Sch 4 Loss Cfwd Test 26"/>
      <sheetName val="T8 Sch 8 CCA Test 26"/>
      <sheetName val="T13 Sch 13 Reserves Test 26"/>
      <sheetName val="C1 PIL Tax Provision Test 27-30"/>
      <sheetName val="C2 Sch 8 CCA Test 27"/>
      <sheetName val="C3 Sch 8 CCA Test 28"/>
      <sheetName val="C4 Sch 8 CCA Test 29"/>
      <sheetName val="C5 Sch 8 CCA Test 30"/>
    </sheetNames>
    <sheetDataSet>
      <sheetData sheetId="0" refreshError="1"/>
      <sheetData sheetId="1"/>
      <sheetData sheetId="2" refreshError="1"/>
      <sheetData sheetId="3" refreshError="1"/>
      <sheetData sheetId="4">
        <row r="9">
          <cell r="G9">
            <v>1521247059</v>
          </cell>
        </row>
      </sheetData>
      <sheetData sheetId="5">
        <row r="19">
          <cell r="J19">
            <v>0.15000000000000002</v>
          </cell>
        </row>
        <row r="21">
          <cell r="I21">
            <v>0.115</v>
          </cell>
        </row>
        <row r="29">
          <cell r="I29">
            <v>0.09</v>
          </cell>
          <cell r="J29">
            <v>0.09</v>
          </cell>
        </row>
        <row r="31">
          <cell r="K31">
            <v>3.2000000000000001E-2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2">
          <cell r="B12">
            <v>1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>
        <row r="10">
          <cell r="AB10">
            <v>114062846.0544</v>
          </cell>
        </row>
      </sheetData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Cost Allocation for Def-Var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  <cell r="J3" t="str">
            <v>$</v>
          </cell>
        </row>
        <row r="4">
          <cell r="D4" t="str">
            <v>Deferral / Variance Account Rate Rider (GA) – if applicable</v>
          </cell>
          <cell r="J4" t="str">
            <v>$/kWh</v>
          </cell>
        </row>
        <row r="5">
          <cell r="D5" t="str">
            <v>Distribution Volumetric Rate</v>
          </cell>
          <cell r="J5" t="str">
            <v>$/kW</v>
          </cell>
        </row>
        <row r="6">
          <cell r="D6" t="str">
            <v>Distribution Wheeling Service Rate</v>
          </cell>
          <cell r="J6" t="str">
            <v>$/kVA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nada.ca/content/dam/cra-arc/formspubs/pbg/t2sch8/t2sch8-19e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anada.ca/content/dam/cra-arc/formspubs/pbg/t2sch8/t2sch8-19e.pdf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99928-2A10-4C7C-8471-C460FCB83DE6}">
  <sheetPr codeName="Sheet6">
    <pageSetUpPr fitToPage="1"/>
  </sheetPr>
  <dimension ref="A1:AJ52"/>
  <sheetViews>
    <sheetView tabSelected="1" zoomScale="70" zoomScaleNormal="70" workbookViewId="0"/>
  </sheetViews>
  <sheetFormatPr defaultColWidth="9.109375" defaultRowHeight="13.2" x14ac:dyDescent="0.25"/>
  <cols>
    <col min="1" max="1" width="3.5546875" style="15" customWidth="1"/>
    <col min="2" max="2" width="11.5546875" style="15" bestFit="1" customWidth="1"/>
    <col min="3" max="3" width="72.88671875" style="15" customWidth="1"/>
    <col min="4" max="4" width="12.5546875" style="15" bestFit="1" customWidth="1"/>
    <col min="5" max="5" width="17.88671875" style="15" bestFit="1" customWidth="1"/>
    <col min="6" max="6" width="16.109375" style="15" bestFit="1" customWidth="1"/>
    <col min="7" max="12" width="15.109375" style="15" customWidth="1"/>
    <col min="13" max="13" width="17.88671875" style="15" bestFit="1" customWidth="1"/>
    <col min="14" max="15" width="15.109375" style="15" customWidth="1"/>
    <col min="16" max="17" width="16.6640625" style="15" bestFit="1" customWidth="1"/>
    <col min="18" max="18" width="17.88671875" style="15" bestFit="1" customWidth="1"/>
    <col min="19" max="19" width="15.109375" style="15" customWidth="1"/>
    <col min="20" max="20" width="16.109375" style="15" bestFit="1" customWidth="1"/>
    <col min="21" max="21" width="7.88671875" style="15" customWidth="1"/>
    <col min="22" max="26" width="15.109375" style="15" customWidth="1"/>
    <col min="27" max="27" width="16.44140625" style="15" bestFit="1" customWidth="1"/>
    <col min="28" max="28" width="17.33203125" style="15" bestFit="1" customWidth="1"/>
    <col min="29" max="16384" width="9.109375" style="15"/>
  </cols>
  <sheetData>
    <row r="1" spans="1:29" ht="22.8" x14ac:dyDescent="0.25">
      <c r="A1" s="14"/>
      <c r="B1" s="40"/>
      <c r="C1" s="40"/>
      <c r="D1" s="40"/>
      <c r="E1" s="40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9" ht="17.399999999999999" x14ac:dyDescent="0.3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9" ht="27.75" customHeight="1" x14ac:dyDescent="0.3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9" ht="54.75" customHeight="1" x14ac:dyDescent="0.3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9" ht="22.8" x14ac:dyDescent="0.25">
      <c r="A5" s="42" t="s">
        <v>0</v>
      </c>
      <c r="B5" s="42"/>
      <c r="C5" s="42"/>
      <c r="D5" s="42"/>
      <c r="E5" s="42"/>
      <c r="F5" s="42"/>
      <c r="G5" s="42"/>
      <c r="H5" s="42"/>
      <c r="I5" s="42"/>
    </row>
    <row r="7" spans="1:29" ht="17.399999999999999" x14ac:dyDescent="0.3">
      <c r="B7" s="17" t="s">
        <v>1</v>
      </c>
    </row>
    <row r="9" spans="1:29" ht="260.39999999999998" customHeight="1" x14ac:dyDescent="0.25">
      <c r="B9" s="18" t="s">
        <v>2</v>
      </c>
      <c r="C9" s="19" t="s">
        <v>3</v>
      </c>
      <c r="D9" s="18" t="s">
        <v>4</v>
      </c>
      <c r="E9" s="18" t="s">
        <v>5</v>
      </c>
      <c r="F9" s="18" t="s">
        <v>6</v>
      </c>
      <c r="G9" s="18" t="s">
        <v>7</v>
      </c>
      <c r="H9" s="18" t="s">
        <v>8</v>
      </c>
      <c r="I9" s="18" t="s">
        <v>9</v>
      </c>
      <c r="J9" s="18" t="s">
        <v>10</v>
      </c>
      <c r="K9" s="18" t="s">
        <v>11</v>
      </c>
      <c r="L9" s="18" t="s">
        <v>12</v>
      </c>
      <c r="M9" s="18" t="s">
        <v>13</v>
      </c>
      <c r="N9" s="18" t="s">
        <v>14</v>
      </c>
      <c r="O9" s="18" t="s">
        <v>15</v>
      </c>
      <c r="P9" s="18" t="s">
        <v>61</v>
      </c>
      <c r="Q9" s="18" t="s">
        <v>16</v>
      </c>
      <c r="R9" s="18" t="s">
        <v>62</v>
      </c>
      <c r="S9" s="20" t="s">
        <v>60</v>
      </c>
      <c r="T9" s="20" t="s">
        <v>17</v>
      </c>
      <c r="U9" s="18" t="s">
        <v>63</v>
      </c>
      <c r="V9" s="20" t="s">
        <v>18</v>
      </c>
      <c r="W9" s="20" t="s">
        <v>19</v>
      </c>
      <c r="X9" s="20" t="s">
        <v>20</v>
      </c>
      <c r="Y9" s="20" t="s">
        <v>21</v>
      </c>
      <c r="Z9" s="20" t="s">
        <v>22</v>
      </c>
      <c r="AA9" s="20" t="s">
        <v>23</v>
      </c>
      <c r="AB9" s="20" t="s">
        <v>24</v>
      </c>
      <c r="AC9" s="21"/>
    </row>
    <row r="10" spans="1:29" x14ac:dyDescent="0.25">
      <c r="B10" s="22">
        <v>1</v>
      </c>
      <c r="C10" s="23" t="s">
        <v>35</v>
      </c>
      <c r="D10" s="24" t="s">
        <v>25</v>
      </c>
      <c r="E10" s="3">
        <v>118815464.64</v>
      </c>
      <c r="F10" s="8"/>
      <c r="G10" s="8"/>
      <c r="H10" s="8"/>
      <c r="I10" s="8"/>
      <c r="J10" s="8"/>
      <c r="K10" s="8"/>
      <c r="L10" s="8"/>
      <c r="M10" s="1">
        <f>IFERROR(E10+F10+H10-K10,0)</f>
        <v>118815464.64</v>
      </c>
      <c r="N10" s="8"/>
      <c r="O10" s="8"/>
      <c r="P10" s="1">
        <f>+F10-G10+N10-O10</f>
        <v>0</v>
      </c>
      <c r="Q10" s="8"/>
      <c r="R10" s="1">
        <f>IF((M10-O10)&lt;0,0,M10-O10)</f>
        <v>118815464.64</v>
      </c>
      <c r="S10" s="1">
        <f>IF((K10-L10+I10-P10+Q10-J10)&lt;0,0,(K10-L10+I10-P10+Q10-J10))</f>
        <v>0</v>
      </c>
      <c r="T10" s="1">
        <f>IF((Q10-S10)&lt;0,0,(Q10-S10))</f>
        <v>0</v>
      </c>
      <c r="U10" s="2">
        <v>0</v>
      </c>
      <c r="V10" s="1">
        <f>T10*U10</f>
        <v>0</v>
      </c>
      <c r="W10" s="1">
        <f>IF((0.5*(P10-Q10-I10+J10-K10+L10))&lt;0,0,(0.5*(P10-Q10-I10+J10-K10+L10)))</f>
        <v>0</v>
      </c>
      <c r="X10" s="25">
        <v>0.04</v>
      </c>
      <c r="Y10" s="9"/>
      <c r="Z10" s="9"/>
      <c r="AA10" s="1">
        <f>IF(OR(R10&lt;=0,Z10&gt;0),0,(R10+V10-W10)*X10)</f>
        <v>4752618.5855999999</v>
      </c>
      <c r="AB10" s="1">
        <f>IF(M10&lt;0,0,M10-Z10-AA10)</f>
        <v>114062846.0544</v>
      </c>
      <c r="AC10" s="26"/>
    </row>
    <row r="11" spans="1:29" x14ac:dyDescent="0.25">
      <c r="B11" s="22" t="s">
        <v>36</v>
      </c>
      <c r="C11" s="23" t="s">
        <v>37</v>
      </c>
      <c r="D11" s="24" t="s">
        <v>25</v>
      </c>
      <c r="E11" s="3">
        <v>75562636.602800012</v>
      </c>
      <c r="F11" s="10">
        <v>5797997.4800000004</v>
      </c>
      <c r="G11" s="8"/>
      <c r="H11" s="8"/>
      <c r="I11" s="8"/>
      <c r="J11" s="8"/>
      <c r="K11" s="8"/>
      <c r="L11" s="8"/>
      <c r="M11" s="1">
        <f t="shared" ref="M11:M41" si="0">IFERROR(E11+F11+H11-K11,"")</f>
        <v>81360634.082800016</v>
      </c>
      <c r="N11" s="8"/>
      <c r="O11" s="8"/>
      <c r="P11" s="1">
        <f t="shared" ref="P11:P42" si="1">+F11-G11+N11-O11</f>
        <v>5797997.4800000004</v>
      </c>
      <c r="Q11" s="8">
        <f>P11</f>
        <v>5797997.4800000004</v>
      </c>
      <c r="R11" s="1">
        <f t="shared" ref="R11:R42" si="2">IF((M11-O11)&lt;0,0,M11-O11)</f>
        <v>81360634.082800016</v>
      </c>
      <c r="S11" s="1">
        <f t="shared" ref="S11:S42" si="3">IF((K11-L11+I11-P11+Q11-J11)&lt;0,0,(K11-L11+I11-P11+Q11-J11))</f>
        <v>0</v>
      </c>
      <c r="T11" s="1">
        <f>IF((Q11-S11)&lt;0,0,(Q11-S11))</f>
        <v>5797997.4800000004</v>
      </c>
      <c r="U11" s="2">
        <v>0</v>
      </c>
      <c r="V11" s="1">
        <f t="shared" ref="V11:V42" si="4">T11*U11</f>
        <v>0</v>
      </c>
      <c r="W11" s="1">
        <f t="shared" ref="W11:W42" si="5">IF((0.5*(P11-Q11-I11+J11-K11+L11))&lt;0,0,(0.5*(P11-Q11-I11+J11-K11+L11)))</f>
        <v>0</v>
      </c>
      <c r="X11" s="25">
        <v>0.06</v>
      </c>
      <c r="Y11" s="9"/>
      <c r="Z11" s="9"/>
      <c r="AA11" s="1">
        <f>IF(OR(R11&lt;=0,Z11&gt;0),0,(R11+V11-W11)*X11)</f>
        <v>4881638.0449680006</v>
      </c>
      <c r="AB11" s="1">
        <f t="shared" ref="AB11:AB42" si="6">IF(M11&lt;0,0,M11-Z11-AA11)</f>
        <v>76478996.037832022</v>
      </c>
      <c r="AC11" s="26"/>
    </row>
    <row r="12" spans="1:29" x14ac:dyDescent="0.25">
      <c r="B12" s="22">
        <v>2</v>
      </c>
      <c r="C12" s="23" t="s">
        <v>38</v>
      </c>
      <c r="D12" s="24" t="s">
        <v>25</v>
      </c>
      <c r="E12" s="3">
        <v>32150241.899999999</v>
      </c>
      <c r="F12" s="5"/>
      <c r="G12" s="5"/>
      <c r="H12" s="8"/>
      <c r="I12" s="8"/>
      <c r="J12" s="8"/>
      <c r="K12" s="8"/>
      <c r="L12" s="8"/>
      <c r="M12" s="1">
        <f t="shared" si="0"/>
        <v>32150241.899999999</v>
      </c>
      <c r="N12" s="8"/>
      <c r="O12" s="8"/>
      <c r="P12" s="1">
        <f t="shared" si="1"/>
        <v>0</v>
      </c>
      <c r="Q12" s="8"/>
      <c r="R12" s="1">
        <f t="shared" si="2"/>
        <v>32150241.899999999</v>
      </c>
      <c r="S12" s="1">
        <f t="shared" si="3"/>
        <v>0</v>
      </c>
      <c r="T12" s="1">
        <f t="shared" ref="T12:T42" si="7">IF((Q12-S12)&lt;0,0,(Q12-S12))</f>
        <v>0</v>
      </c>
      <c r="U12" s="2"/>
      <c r="V12" s="1">
        <f t="shared" si="4"/>
        <v>0</v>
      </c>
      <c r="W12" s="1">
        <f t="shared" si="5"/>
        <v>0</v>
      </c>
      <c r="X12" s="25">
        <v>0.06</v>
      </c>
      <c r="Y12" s="9"/>
      <c r="Z12" s="9"/>
      <c r="AA12" s="1">
        <f t="shared" ref="AA12:AA42" si="8">IF(OR(R12&lt;=0,Z12&gt;0),0,(R12+V12-W12)*X12)</f>
        <v>1929014.5139999997</v>
      </c>
      <c r="AB12" s="1">
        <f t="shared" si="6"/>
        <v>30221227.386</v>
      </c>
      <c r="AC12" s="26"/>
    </row>
    <row r="13" spans="1:29" x14ac:dyDescent="0.25">
      <c r="B13" s="22">
        <v>3</v>
      </c>
      <c r="C13" s="23" t="s">
        <v>39</v>
      </c>
      <c r="D13" s="24" t="s">
        <v>25</v>
      </c>
      <c r="E13" s="3">
        <v>3906115.95</v>
      </c>
      <c r="F13" s="5"/>
      <c r="G13" s="5"/>
      <c r="H13" s="8"/>
      <c r="I13" s="8"/>
      <c r="J13" s="8"/>
      <c r="K13" s="8"/>
      <c r="L13" s="8"/>
      <c r="M13" s="1">
        <f t="shared" si="0"/>
        <v>3906115.95</v>
      </c>
      <c r="N13" s="8"/>
      <c r="O13" s="8"/>
      <c r="P13" s="1">
        <f t="shared" si="1"/>
        <v>0</v>
      </c>
      <c r="Q13" s="8"/>
      <c r="R13" s="1">
        <f t="shared" si="2"/>
        <v>3906115.95</v>
      </c>
      <c r="S13" s="1">
        <f t="shared" si="3"/>
        <v>0</v>
      </c>
      <c r="T13" s="1">
        <f t="shared" si="7"/>
        <v>0</v>
      </c>
      <c r="U13" s="2"/>
      <c r="V13" s="1">
        <f t="shared" si="4"/>
        <v>0</v>
      </c>
      <c r="W13" s="1">
        <f t="shared" si="5"/>
        <v>0</v>
      </c>
      <c r="X13" s="25">
        <v>0.05</v>
      </c>
      <c r="Y13" s="9"/>
      <c r="Z13" s="9"/>
      <c r="AA13" s="1">
        <f t="shared" si="8"/>
        <v>195305.79750000002</v>
      </c>
      <c r="AB13" s="1">
        <f t="shared" si="6"/>
        <v>3710810.1525000003</v>
      </c>
      <c r="AC13" s="26"/>
    </row>
    <row r="14" spans="1:29" x14ac:dyDescent="0.25">
      <c r="B14" s="22">
        <v>6</v>
      </c>
      <c r="C14" s="23" t="s">
        <v>40</v>
      </c>
      <c r="D14" s="24" t="s">
        <v>25</v>
      </c>
      <c r="E14" s="3">
        <v>0</v>
      </c>
      <c r="F14" s="8"/>
      <c r="G14" s="8"/>
      <c r="H14" s="8"/>
      <c r="I14" s="8"/>
      <c r="J14" s="8"/>
      <c r="K14" s="8"/>
      <c r="L14" s="8"/>
      <c r="M14" s="1">
        <f t="shared" si="0"/>
        <v>0</v>
      </c>
      <c r="N14" s="8"/>
      <c r="O14" s="8"/>
      <c r="P14" s="1">
        <f t="shared" si="1"/>
        <v>0</v>
      </c>
      <c r="Q14" s="8"/>
      <c r="R14" s="1">
        <f t="shared" si="2"/>
        <v>0</v>
      </c>
      <c r="S14" s="1">
        <f t="shared" si="3"/>
        <v>0</v>
      </c>
      <c r="T14" s="1">
        <f t="shared" si="7"/>
        <v>0</v>
      </c>
      <c r="U14" s="2">
        <v>0</v>
      </c>
      <c r="V14" s="1">
        <f t="shared" si="4"/>
        <v>0</v>
      </c>
      <c r="W14" s="1">
        <f t="shared" si="5"/>
        <v>0</v>
      </c>
      <c r="X14" s="25">
        <v>0.1</v>
      </c>
      <c r="Y14" s="9"/>
      <c r="Z14" s="9"/>
      <c r="AA14" s="1">
        <f t="shared" si="8"/>
        <v>0</v>
      </c>
      <c r="AB14" s="1">
        <f t="shared" si="6"/>
        <v>0</v>
      </c>
      <c r="AC14" s="26"/>
    </row>
    <row r="15" spans="1:29" ht="12.75" customHeight="1" x14ac:dyDescent="0.25">
      <c r="B15" s="22">
        <v>8</v>
      </c>
      <c r="C15" s="23" t="s">
        <v>41</v>
      </c>
      <c r="D15" s="24" t="s">
        <v>25</v>
      </c>
      <c r="E15" s="3">
        <v>5650100.3839999996</v>
      </c>
      <c r="F15" s="10">
        <v>1724232</v>
      </c>
      <c r="G15" s="8"/>
      <c r="H15" s="8"/>
      <c r="I15" s="8"/>
      <c r="J15" s="8"/>
      <c r="K15" s="8"/>
      <c r="L15" s="8"/>
      <c r="M15" s="1">
        <f t="shared" si="0"/>
        <v>7374332.3839999996</v>
      </c>
      <c r="N15" s="8"/>
      <c r="O15" s="8"/>
      <c r="P15" s="1">
        <f t="shared" si="1"/>
        <v>1724232</v>
      </c>
      <c r="Q15" s="8">
        <f t="shared" ref="Q15:Q16" si="9">P15</f>
        <v>1724232</v>
      </c>
      <c r="R15" s="1">
        <f t="shared" si="2"/>
        <v>7374332.3839999996</v>
      </c>
      <c r="S15" s="1">
        <f t="shared" si="3"/>
        <v>0</v>
      </c>
      <c r="T15" s="1">
        <f t="shared" si="7"/>
        <v>1724232</v>
      </c>
      <c r="U15" s="2">
        <v>0</v>
      </c>
      <c r="V15" s="1">
        <f t="shared" si="4"/>
        <v>0</v>
      </c>
      <c r="W15" s="1">
        <f t="shared" si="5"/>
        <v>0</v>
      </c>
      <c r="X15" s="25">
        <v>0.2</v>
      </c>
      <c r="Y15" s="9"/>
      <c r="Z15" s="9"/>
      <c r="AA15" s="1">
        <f t="shared" si="8"/>
        <v>1474866.4768000001</v>
      </c>
      <c r="AB15" s="1">
        <f t="shared" si="6"/>
        <v>5899465.9071999993</v>
      </c>
      <c r="AC15" s="26"/>
    </row>
    <row r="16" spans="1:29" ht="12.75" customHeight="1" x14ac:dyDescent="0.25">
      <c r="B16" s="22">
        <v>10</v>
      </c>
      <c r="C16" s="23" t="s">
        <v>42</v>
      </c>
      <c r="D16" s="24" t="s">
        <v>25</v>
      </c>
      <c r="E16" s="3">
        <v>6851793.4450000003</v>
      </c>
      <c r="F16" s="10">
        <v>12098563</v>
      </c>
      <c r="G16" s="8"/>
      <c r="H16" s="8"/>
      <c r="I16" s="8"/>
      <c r="J16" s="8"/>
      <c r="K16" s="8">
        <v>132000</v>
      </c>
      <c r="L16" s="8"/>
      <c r="M16" s="1">
        <f t="shared" si="0"/>
        <v>18818356.445</v>
      </c>
      <c r="N16" s="8"/>
      <c r="O16" s="8"/>
      <c r="P16" s="1">
        <f t="shared" si="1"/>
        <v>12098563</v>
      </c>
      <c r="Q16" s="8">
        <f t="shared" si="9"/>
        <v>12098563</v>
      </c>
      <c r="R16" s="1">
        <f t="shared" si="2"/>
        <v>18818356.445</v>
      </c>
      <c r="S16" s="1">
        <f t="shared" si="3"/>
        <v>132000</v>
      </c>
      <c r="T16" s="1">
        <f t="shared" si="7"/>
        <v>11966563</v>
      </c>
      <c r="U16" s="2">
        <v>0</v>
      </c>
      <c r="V16" s="1">
        <f t="shared" si="4"/>
        <v>0</v>
      </c>
      <c r="W16" s="1">
        <f t="shared" si="5"/>
        <v>0</v>
      </c>
      <c r="X16" s="25">
        <v>0.3</v>
      </c>
      <c r="Y16" s="9"/>
      <c r="Z16" s="9"/>
      <c r="AA16" s="1">
        <f>IF(OR(R16&lt;=0,Z16&gt;0),0,(R16+V16-W16)*X16)</f>
        <v>5645506.9335000003</v>
      </c>
      <c r="AB16" s="1">
        <f t="shared" si="6"/>
        <v>13172849.511500001</v>
      </c>
      <c r="AC16" s="26"/>
    </row>
    <row r="17" spans="2:29" ht="12.75" customHeight="1" x14ac:dyDescent="0.25">
      <c r="B17" s="22">
        <v>10.1</v>
      </c>
      <c r="C17" s="23" t="s">
        <v>43</v>
      </c>
      <c r="D17" s="24" t="s">
        <v>25</v>
      </c>
      <c r="E17" s="3">
        <v>0</v>
      </c>
      <c r="F17" s="8"/>
      <c r="G17" s="8"/>
      <c r="H17" s="8"/>
      <c r="I17" s="8"/>
      <c r="J17" s="8"/>
      <c r="K17" s="8"/>
      <c r="L17" s="8"/>
      <c r="M17" s="1">
        <f t="shared" si="0"/>
        <v>0</v>
      </c>
      <c r="N17" s="8"/>
      <c r="O17" s="8"/>
      <c r="P17" s="1">
        <f t="shared" si="1"/>
        <v>0</v>
      </c>
      <c r="Q17" s="8"/>
      <c r="R17" s="1">
        <f t="shared" si="2"/>
        <v>0</v>
      </c>
      <c r="S17" s="1">
        <f t="shared" si="3"/>
        <v>0</v>
      </c>
      <c r="T17" s="1">
        <f t="shared" si="7"/>
        <v>0</v>
      </c>
      <c r="U17" s="2">
        <v>0</v>
      </c>
      <c r="V17" s="1">
        <f t="shared" si="4"/>
        <v>0</v>
      </c>
      <c r="W17" s="1">
        <f t="shared" si="5"/>
        <v>0</v>
      </c>
      <c r="X17" s="25">
        <v>0.3</v>
      </c>
      <c r="Y17" s="9"/>
      <c r="Z17" s="9"/>
      <c r="AA17" s="1">
        <f t="shared" si="8"/>
        <v>0</v>
      </c>
      <c r="AB17" s="1">
        <f t="shared" si="6"/>
        <v>0</v>
      </c>
      <c r="AC17" s="26"/>
    </row>
    <row r="18" spans="2:29" ht="12.75" customHeight="1" x14ac:dyDescent="0.25">
      <c r="B18" s="22">
        <v>12</v>
      </c>
      <c r="C18" s="23" t="s">
        <v>44</v>
      </c>
      <c r="D18" s="24" t="s">
        <v>25</v>
      </c>
      <c r="E18" s="3">
        <v>0</v>
      </c>
      <c r="F18" s="10">
        <v>6918198</v>
      </c>
      <c r="G18" s="8"/>
      <c r="H18" s="8"/>
      <c r="I18" s="8"/>
      <c r="J18" s="8"/>
      <c r="K18" s="8"/>
      <c r="L18" s="8"/>
      <c r="M18" s="1">
        <f t="shared" si="0"/>
        <v>6918198</v>
      </c>
      <c r="N18" s="8"/>
      <c r="O18" s="8"/>
      <c r="P18" s="1">
        <f t="shared" si="1"/>
        <v>6918198</v>
      </c>
      <c r="Q18" s="8">
        <f>P18</f>
        <v>6918198</v>
      </c>
      <c r="R18" s="1">
        <f t="shared" si="2"/>
        <v>6918198</v>
      </c>
      <c r="S18" s="1">
        <f t="shared" si="3"/>
        <v>0</v>
      </c>
      <c r="T18" s="1">
        <f t="shared" si="7"/>
        <v>6918198</v>
      </c>
      <c r="U18" s="2">
        <v>0</v>
      </c>
      <c r="V18" s="1">
        <f t="shared" si="4"/>
        <v>0</v>
      </c>
      <c r="W18" s="1">
        <f t="shared" si="5"/>
        <v>0</v>
      </c>
      <c r="X18" s="25">
        <v>1</v>
      </c>
      <c r="Y18" s="9"/>
      <c r="Z18" s="9"/>
      <c r="AA18" s="1">
        <f t="shared" si="8"/>
        <v>6918198</v>
      </c>
      <c r="AB18" s="1">
        <f t="shared" si="6"/>
        <v>0</v>
      </c>
      <c r="AC18" s="26"/>
    </row>
    <row r="19" spans="2:29" ht="12.75" customHeight="1" x14ac:dyDescent="0.35">
      <c r="B19" s="27" t="s">
        <v>64</v>
      </c>
      <c r="C19" s="23" t="s">
        <v>45</v>
      </c>
      <c r="D19" s="24" t="s">
        <v>25</v>
      </c>
      <c r="E19" s="3">
        <v>0</v>
      </c>
      <c r="F19" s="8"/>
      <c r="G19" s="8"/>
      <c r="H19" s="8"/>
      <c r="I19" s="8"/>
      <c r="J19" s="8"/>
      <c r="K19" s="8"/>
      <c r="L19" s="8"/>
      <c r="M19" s="1">
        <f t="shared" si="0"/>
        <v>0</v>
      </c>
      <c r="N19" s="8"/>
      <c r="O19" s="8"/>
      <c r="P19" s="1">
        <f t="shared" si="1"/>
        <v>0</v>
      </c>
      <c r="Q19" s="8"/>
      <c r="R19" s="1">
        <f t="shared" si="2"/>
        <v>0</v>
      </c>
      <c r="S19" s="1">
        <f t="shared" si="3"/>
        <v>0</v>
      </c>
      <c r="T19" s="1">
        <f t="shared" si="7"/>
        <v>0</v>
      </c>
      <c r="U19" s="2">
        <v>0</v>
      </c>
      <c r="V19" s="1">
        <f t="shared" si="4"/>
        <v>0</v>
      </c>
      <c r="W19" s="1">
        <f t="shared" si="5"/>
        <v>0</v>
      </c>
      <c r="X19" s="28" t="s">
        <v>26</v>
      </c>
      <c r="Y19" s="9"/>
      <c r="Z19" s="9"/>
      <c r="AA19" s="1">
        <f t="shared" si="8"/>
        <v>0</v>
      </c>
      <c r="AB19" s="1">
        <f t="shared" si="6"/>
        <v>0</v>
      </c>
      <c r="AC19" s="26"/>
    </row>
    <row r="20" spans="2:29" ht="12.75" customHeight="1" x14ac:dyDescent="0.35">
      <c r="B20" s="27" t="s">
        <v>65</v>
      </c>
      <c r="C20" s="23" t="s">
        <v>46</v>
      </c>
      <c r="D20" s="24" t="s">
        <v>25</v>
      </c>
      <c r="E20" s="3">
        <v>0</v>
      </c>
      <c r="F20" s="8"/>
      <c r="G20" s="8"/>
      <c r="H20" s="8"/>
      <c r="I20" s="8"/>
      <c r="J20" s="8"/>
      <c r="K20" s="8"/>
      <c r="L20" s="8"/>
      <c r="M20" s="1">
        <f t="shared" si="0"/>
        <v>0</v>
      </c>
      <c r="N20" s="8"/>
      <c r="O20" s="8"/>
      <c r="P20" s="1">
        <f t="shared" si="1"/>
        <v>0</v>
      </c>
      <c r="Q20" s="8"/>
      <c r="R20" s="1">
        <f t="shared" si="2"/>
        <v>0</v>
      </c>
      <c r="S20" s="1">
        <f t="shared" si="3"/>
        <v>0</v>
      </c>
      <c r="T20" s="1">
        <f t="shared" si="7"/>
        <v>0</v>
      </c>
      <c r="U20" s="2">
        <v>0</v>
      </c>
      <c r="V20" s="1">
        <f t="shared" si="4"/>
        <v>0</v>
      </c>
      <c r="W20" s="1">
        <f t="shared" si="5"/>
        <v>0</v>
      </c>
      <c r="X20" s="28" t="s">
        <v>26</v>
      </c>
      <c r="Y20" s="9"/>
      <c r="Z20" s="9"/>
      <c r="AA20" s="1">
        <f t="shared" si="8"/>
        <v>0</v>
      </c>
      <c r="AB20" s="1">
        <f t="shared" si="6"/>
        <v>0</v>
      </c>
      <c r="AC20" s="26"/>
    </row>
    <row r="21" spans="2:29" ht="12.75" customHeight="1" x14ac:dyDescent="0.35">
      <c r="B21" s="27" t="s">
        <v>66</v>
      </c>
      <c r="C21" s="23" t="s">
        <v>47</v>
      </c>
      <c r="D21" s="24" t="s">
        <v>25</v>
      </c>
      <c r="E21" s="3">
        <v>0</v>
      </c>
      <c r="F21" s="8"/>
      <c r="G21" s="8"/>
      <c r="H21" s="8"/>
      <c r="I21" s="8"/>
      <c r="J21" s="8"/>
      <c r="K21" s="8"/>
      <c r="L21" s="8"/>
      <c r="M21" s="1">
        <f t="shared" si="0"/>
        <v>0</v>
      </c>
      <c r="N21" s="8"/>
      <c r="O21" s="8"/>
      <c r="P21" s="1">
        <f t="shared" si="1"/>
        <v>0</v>
      </c>
      <c r="Q21" s="8"/>
      <c r="R21" s="1">
        <f t="shared" si="2"/>
        <v>0</v>
      </c>
      <c r="S21" s="1">
        <f t="shared" si="3"/>
        <v>0</v>
      </c>
      <c r="T21" s="1">
        <f t="shared" si="7"/>
        <v>0</v>
      </c>
      <c r="U21" s="2">
        <v>0</v>
      </c>
      <c r="V21" s="1">
        <f t="shared" si="4"/>
        <v>0</v>
      </c>
      <c r="W21" s="1">
        <f t="shared" si="5"/>
        <v>0</v>
      </c>
      <c r="X21" s="28" t="s">
        <v>26</v>
      </c>
      <c r="Y21" s="9"/>
      <c r="Z21" s="9"/>
      <c r="AA21" s="1">
        <f t="shared" si="8"/>
        <v>0</v>
      </c>
      <c r="AB21" s="1">
        <f t="shared" si="6"/>
        <v>0</v>
      </c>
      <c r="AC21" s="26"/>
    </row>
    <row r="22" spans="2:29" ht="12.75" customHeight="1" x14ac:dyDescent="0.35">
      <c r="B22" s="27" t="s">
        <v>67</v>
      </c>
      <c r="C22" s="23" t="s">
        <v>48</v>
      </c>
      <c r="D22" s="24" t="s">
        <v>25</v>
      </c>
      <c r="E22" s="3">
        <v>0</v>
      </c>
      <c r="F22" s="8"/>
      <c r="G22" s="8"/>
      <c r="H22" s="8"/>
      <c r="I22" s="8"/>
      <c r="J22" s="8"/>
      <c r="K22" s="8"/>
      <c r="L22" s="8"/>
      <c r="M22" s="1">
        <f t="shared" si="0"/>
        <v>0</v>
      </c>
      <c r="N22" s="8"/>
      <c r="O22" s="8"/>
      <c r="P22" s="1">
        <f t="shared" si="1"/>
        <v>0</v>
      </c>
      <c r="Q22" s="8"/>
      <c r="R22" s="1">
        <f t="shared" si="2"/>
        <v>0</v>
      </c>
      <c r="S22" s="1">
        <f t="shared" si="3"/>
        <v>0</v>
      </c>
      <c r="T22" s="1">
        <f t="shared" si="7"/>
        <v>0</v>
      </c>
      <c r="U22" s="2">
        <v>0</v>
      </c>
      <c r="V22" s="1">
        <f t="shared" si="4"/>
        <v>0</v>
      </c>
      <c r="W22" s="1">
        <f t="shared" si="5"/>
        <v>0</v>
      </c>
      <c r="X22" s="28" t="s">
        <v>26</v>
      </c>
      <c r="Y22" s="9"/>
      <c r="Z22" s="9"/>
      <c r="AA22" s="1">
        <f t="shared" si="8"/>
        <v>0</v>
      </c>
      <c r="AB22" s="1">
        <f t="shared" si="6"/>
        <v>0</v>
      </c>
      <c r="AC22" s="26"/>
    </row>
    <row r="23" spans="2:29" ht="12.75" customHeight="1" x14ac:dyDescent="0.25">
      <c r="B23" s="22">
        <v>14</v>
      </c>
      <c r="C23" s="23" t="s">
        <v>49</v>
      </c>
      <c r="D23" s="24" t="s">
        <v>25</v>
      </c>
      <c r="E23" s="3">
        <v>0</v>
      </c>
      <c r="F23" s="8"/>
      <c r="G23" s="8"/>
      <c r="H23" s="8"/>
      <c r="I23" s="8"/>
      <c r="J23" s="8"/>
      <c r="K23" s="8"/>
      <c r="L23" s="8"/>
      <c r="M23" s="1">
        <f t="shared" si="0"/>
        <v>0</v>
      </c>
      <c r="N23" s="8"/>
      <c r="O23" s="8"/>
      <c r="P23" s="1">
        <f t="shared" si="1"/>
        <v>0</v>
      </c>
      <c r="Q23" s="8"/>
      <c r="R23" s="1">
        <f t="shared" si="2"/>
        <v>0</v>
      </c>
      <c r="S23" s="1">
        <f t="shared" si="3"/>
        <v>0</v>
      </c>
      <c r="T23" s="1">
        <f t="shared" si="7"/>
        <v>0</v>
      </c>
      <c r="U23" s="2">
        <v>0</v>
      </c>
      <c r="V23" s="1">
        <f t="shared" si="4"/>
        <v>0</v>
      </c>
      <c r="W23" s="1">
        <f t="shared" si="5"/>
        <v>0</v>
      </c>
      <c r="X23" s="28" t="s">
        <v>26</v>
      </c>
      <c r="Y23" s="9"/>
      <c r="Z23" s="9"/>
      <c r="AA23" s="1">
        <f t="shared" si="8"/>
        <v>0</v>
      </c>
      <c r="AB23" s="1">
        <f t="shared" si="6"/>
        <v>0</v>
      </c>
      <c r="AC23" s="26"/>
    </row>
    <row r="24" spans="2:29" ht="12.75" customHeight="1" x14ac:dyDescent="0.25">
      <c r="B24" s="22">
        <v>14.1</v>
      </c>
      <c r="C24" s="29" t="s">
        <v>27</v>
      </c>
      <c r="D24" s="24" t="s">
        <v>25</v>
      </c>
      <c r="E24" s="3">
        <v>6486929.4900000002</v>
      </c>
      <c r="F24" s="5"/>
      <c r="G24" s="5"/>
      <c r="H24" s="8"/>
      <c r="I24" s="8"/>
      <c r="J24" s="8"/>
      <c r="K24" s="8"/>
      <c r="L24" s="8"/>
      <c r="M24" s="1">
        <f t="shared" si="0"/>
        <v>6486929.4900000002</v>
      </c>
      <c r="N24" s="8"/>
      <c r="O24" s="8"/>
      <c r="P24" s="1">
        <f t="shared" si="1"/>
        <v>0</v>
      </c>
      <c r="Q24" s="8"/>
      <c r="R24" s="1">
        <f>IF((M24-O24)&lt;0,0,M24-O24)</f>
        <v>6486929.4900000002</v>
      </c>
      <c r="S24" s="1">
        <f>IF((K24-L24+I24-P24+Q24-J24)&lt;0,0,(K24-L24+I24-P24+Q24-J24))</f>
        <v>0</v>
      </c>
      <c r="T24" s="1">
        <f t="shared" si="7"/>
        <v>0</v>
      </c>
      <c r="U24" s="2"/>
      <c r="V24" s="1">
        <f t="shared" si="4"/>
        <v>0</v>
      </c>
      <c r="W24" s="1">
        <f t="shared" si="5"/>
        <v>0</v>
      </c>
      <c r="X24" s="25">
        <v>7.0000000000000007E-2</v>
      </c>
      <c r="Y24" s="9"/>
      <c r="Z24" s="9"/>
      <c r="AA24" s="1">
        <f t="shared" si="8"/>
        <v>454085.06430000009</v>
      </c>
      <c r="AB24" s="1">
        <f t="shared" si="6"/>
        <v>6032844.4257000005</v>
      </c>
      <c r="AC24" s="26"/>
    </row>
    <row r="25" spans="2:29" ht="12.75" customHeight="1" x14ac:dyDescent="0.25">
      <c r="B25" s="22">
        <v>14.1</v>
      </c>
      <c r="C25" s="29" t="s">
        <v>28</v>
      </c>
      <c r="D25" s="24" t="s">
        <v>25</v>
      </c>
      <c r="E25" s="3">
        <v>42913163.9155</v>
      </c>
      <c r="F25" s="10">
        <v>7696835.9500000002</v>
      </c>
      <c r="G25" s="8"/>
      <c r="H25" s="8"/>
      <c r="I25" s="8"/>
      <c r="J25" s="8"/>
      <c r="K25" s="8"/>
      <c r="L25" s="8"/>
      <c r="M25" s="1">
        <f t="shared" si="0"/>
        <v>50609999.865500003</v>
      </c>
      <c r="N25" s="8"/>
      <c r="O25" s="8"/>
      <c r="P25" s="1">
        <f t="shared" si="1"/>
        <v>7696835.9500000002</v>
      </c>
      <c r="Q25" s="8">
        <f t="shared" ref="Q25:Q28" si="10">P25</f>
        <v>7696835.9500000002</v>
      </c>
      <c r="R25" s="1">
        <f t="shared" si="2"/>
        <v>50609999.865500003</v>
      </c>
      <c r="S25" s="1">
        <f t="shared" si="3"/>
        <v>0</v>
      </c>
      <c r="T25" s="1">
        <f t="shared" si="7"/>
        <v>7696835.9500000002</v>
      </c>
      <c r="U25" s="2">
        <v>0</v>
      </c>
      <c r="V25" s="1">
        <f t="shared" si="4"/>
        <v>0</v>
      </c>
      <c r="W25" s="1">
        <f t="shared" si="5"/>
        <v>0</v>
      </c>
      <c r="X25" s="25">
        <v>0.05</v>
      </c>
      <c r="Y25" s="9"/>
      <c r="Z25" s="9"/>
      <c r="AA25" s="1">
        <f t="shared" si="8"/>
        <v>2530499.9932750002</v>
      </c>
      <c r="AB25" s="1">
        <f t="shared" si="6"/>
        <v>48079499.872225001</v>
      </c>
      <c r="AC25" s="26"/>
    </row>
    <row r="26" spans="2:29" ht="12.75" customHeight="1" x14ac:dyDescent="0.25">
      <c r="B26" s="22">
        <v>17</v>
      </c>
      <c r="C26" s="23" t="s">
        <v>50</v>
      </c>
      <c r="D26" s="24" t="s">
        <v>25</v>
      </c>
      <c r="E26" s="3">
        <v>1209762.28</v>
      </c>
      <c r="F26" s="10">
        <v>230566.29</v>
      </c>
      <c r="G26" s="8"/>
      <c r="H26" s="8"/>
      <c r="I26" s="8"/>
      <c r="J26" s="8"/>
      <c r="K26" s="8"/>
      <c r="L26" s="8"/>
      <c r="M26" s="1">
        <f t="shared" si="0"/>
        <v>1440328.57</v>
      </c>
      <c r="N26" s="8"/>
      <c r="O26" s="8"/>
      <c r="P26" s="1">
        <f t="shared" si="1"/>
        <v>230566.29</v>
      </c>
      <c r="Q26" s="8">
        <f t="shared" si="10"/>
        <v>230566.29</v>
      </c>
      <c r="R26" s="1">
        <f t="shared" si="2"/>
        <v>1440328.57</v>
      </c>
      <c r="S26" s="1">
        <f t="shared" si="3"/>
        <v>0</v>
      </c>
      <c r="T26" s="1">
        <f t="shared" si="7"/>
        <v>230566.29</v>
      </c>
      <c r="U26" s="2">
        <v>0</v>
      </c>
      <c r="V26" s="1">
        <f t="shared" si="4"/>
        <v>0</v>
      </c>
      <c r="W26" s="1">
        <f t="shared" si="5"/>
        <v>0</v>
      </c>
      <c r="X26" s="25">
        <v>0.08</v>
      </c>
      <c r="Y26" s="9"/>
      <c r="Z26" s="9"/>
      <c r="AA26" s="1">
        <f t="shared" si="8"/>
        <v>115226.2856</v>
      </c>
      <c r="AB26" s="1">
        <f t="shared" si="6"/>
        <v>1325102.2844</v>
      </c>
      <c r="AC26" s="26"/>
    </row>
    <row r="27" spans="2:29" ht="12.75" customHeight="1" x14ac:dyDescent="0.3">
      <c r="B27" s="22">
        <v>42</v>
      </c>
      <c r="C27" s="23" t="s">
        <v>51</v>
      </c>
      <c r="D27" s="24" t="s">
        <v>25</v>
      </c>
      <c r="E27" s="3">
        <v>1024866.1368000001</v>
      </c>
      <c r="F27" s="6">
        <v>1181846</v>
      </c>
      <c r="G27" s="8"/>
      <c r="H27" s="8"/>
      <c r="I27" s="8"/>
      <c r="J27" s="8"/>
      <c r="K27" s="8"/>
      <c r="L27" s="8"/>
      <c r="M27" s="1">
        <f t="shared" si="0"/>
        <v>2206712.1368</v>
      </c>
      <c r="N27" s="8"/>
      <c r="O27" s="8"/>
      <c r="P27" s="1">
        <f t="shared" si="1"/>
        <v>1181846</v>
      </c>
      <c r="Q27" s="8">
        <f t="shared" si="10"/>
        <v>1181846</v>
      </c>
      <c r="R27" s="1">
        <f t="shared" si="2"/>
        <v>2206712.1368</v>
      </c>
      <c r="S27" s="1">
        <f t="shared" si="3"/>
        <v>0</v>
      </c>
      <c r="T27" s="1">
        <f t="shared" si="7"/>
        <v>1181846</v>
      </c>
      <c r="U27" s="2">
        <v>0</v>
      </c>
      <c r="V27" s="1">
        <f t="shared" si="4"/>
        <v>0</v>
      </c>
      <c r="W27" s="1">
        <f t="shared" si="5"/>
        <v>0</v>
      </c>
      <c r="X27" s="25">
        <v>0.12</v>
      </c>
      <c r="Y27" s="9"/>
      <c r="Z27" s="9"/>
      <c r="AA27" s="1">
        <f t="shared" si="8"/>
        <v>264805.45641599997</v>
      </c>
      <c r="AB27" s="1">
        <f t="shared" si="6"/>
        <v>1941906.6803840001</v>
      </c>
      <c r="AC27" s="26"/>
    </row>
    <row r="28" spans="2:29" ht="12.75" customHeight="1" x14ac:dyDescent="0.25">
      <c r="B28" s="22">
        <v>43.1</v>
      </c>
      <c r="C28" s="23" t="s">
        <v>52</v>
      </c>
      <c r="D28" s="24" t="s">
        <v>25</v>
      </c>
      <c r="E28" s="3">
        <v>205953.902</v>
      </c>
      <c r="F28" s="10"/>
      <c r="G28" s="8"/>
      <c r="H28" s="8"/>
      <c r="I28" s="8"/>
      <c r="J28" s="8"/>
      <c r="K28" s="8"/>
      <c r="L28" s="8"/>
      <c r="M28" s="1">
        <f t="shared" si="0"/>
        <v>205953.902</v>
      </c>
      <c r="N28" s="8"/>
      <c r="O28" s="8"/>
      <c r="P28" s="1">
        <f t="shared" si="1"/>
        <v>0</v>
      </c>
      <c r="Q28" s="8">
        <f t="shared" si="10"/>
        <v>0</v>
      </c>
      <c r="R28" s="1">
        <f t="shared" si="2"/>
        <v>205953.902</v>
      </c>
      <c r="S28" s="1">
        <f t="shared" si="3"/>
        <v>0</v>
      </c>
      <c r="T28" s="1">
        <f t="shared" si="7"/>
        <v>0</v>
      </c>
      <c r="U28" s="2">
        <v>0</v>
      </c>
      <c r="V28" s="1">
        <f t="shared" si="4"/>
        <v>0</v>
      </c>
      <c r="W28" s="1">
        <f t="shared" si="5"/>
        <v>0</v>
      </c>
      <c r="X28" s="25">
        <v>0.3</v>
      </c>
      <c r="Y28" s="9"/>
      <c r="Z28" s="9"/>
      <c r="AA28" s="1">
        <f>P28*0.55+E28*X28</f>
        <v>61786.170599999998</v>
      </c>
      <c r="AB28" s="1">
        <f t="shared" si="6"/>
        <v>144167.73139999999</v>
      </c>
      <c r="AC28" s="26"/>
    </row>
    <row r="29" spans="2:29" ht="12.75" customHeight="1" x14ac:dyDescent="0.25">
      <c r="B29" s="22">
        <v>43.2</v>
      </c>
      <c r="C29" s="23" t="s">
        <v>52</v>
      </c>
      <c r="D29" s="24" t="s">
        <v>25</v>
      </c>
      <c r="E29" s="3">
        <v>99059.5</v>
      </c>
      <c r="F29" s="8"/>
      <c r="G29" s="8"/>
      <c r="H29" s="8"/>
      <c r="I29" s="8"/>
      <c r="J29" s="8"/>
      <c r="K29" s="8"/>
      <c r="L29" s="8"/>
      <c r="M29" s="1">
        <f t="shared" si="0"/>
        <v>99059.5</v>
      </c>
      <c r="N29" s="8"/>
      <c r="O29" s="8"/>
      <c r="P29" s="1">
        <f t="shared" si="1"/>
        <v>0</v>
      </c>
      <c r="Q29" s="8"/>
      <c r="R29" s="1">
        <f t="shared" si="2"/>
        <v>99059.5</v>
      </c>
      <c r="S29" s="1">
        <f t="shared" si="3"/>
        <v>0</v>
      </c>
      <c r="T29" s="1">
        <f t="shared" si="7"/>
        <v>0</v>
      </c>
      <c r="U29" s="2">
        <v>0</v>
      </c>
      <c r="V29" s="1">
        <f t="shared" si="4"/>
        <v>0</v>
      </c>
      <c r="W29" s="1">
        <f t="shared" si="5"/>
        <v>0</v>
      </c>
      <c r="X29" s="25">
        <v>0.5</v>
      </c>
      <c r="Y29" s="9"/>
      <c r="Z29" s="9"/>
      <c r="AA29" s="1">
        <f t="shared" si="8"/>
        <v>49529.75</v>
      </c>
      <c r="AB29" s="1">
        <f t="shared" si="6"/>
        <v>49529.75</v>
      </c>
      <c r="AC29" s="26"/>
    </row>
    <row r="30" spans="2:29" ht="12.75" customHeight="1" x14ac:dyDescent="0.25">
      <c r="B30" s="22">
        <v>45</v>
      </c>
      <c r="C30" s="23" t="s">
        <v>53</v>
      </c>
      <c r="D30" s="24" t="s">
        <v>25</v>
      </c>
      <c r="E30" s="3">
        <v>36.299999999999997</v>
      </c>
      <c r="F30" s="5"/>
      <c r="G30" s="5"/>
      <c r="H30" s="8"/>
      <c r="I30" s="8"/>
      <c r="J30" s="8"/>
      <c r="K30" s="8"/>
      <c r="L30" s="8"/>
      <c r="M30" s="1">
        <f t="shared" si="0"/>
        <v>36.299999999999997</v>
      </c>
      <c r="N30" s="8"/>
      <c r="O30" s="8"/>
      <c r="P30" s="1">
        <f t="shared" si="1"/>
        <v>0</v>
      </c>
      <c r="Q30" s="8"/>
      <c r="R30" s="1">
        <f t="shared" si="2"/>
        <v>36.299999999999997</v>
      </c>
      <c r="S30" s="1">
        <f t="shared" si="3"/>
        <v>0</v>
      </c>
      <c r="T30" s="1">
        <f t="shared" si="7"/>
        <v>0</v>
      </c>
      <c r="U30" s="2"/>
      <c r="V30" s="1">
        <f t="shared" si="4"/>
        <v>0</v>
      </c>
      <c r="W30" s="1">
        <f t="shared" si="5"/>
        <v>0</v>
      </c>
      <c r="X30" s="25">
        <v>0.45</v>
      </c>
      <c r="Y30" s="9"/>
      <c r="Z30" s="9"/>
      <c r="AA30" s="1">
        <f t="shared" si="8"/>
        <v>16.335000000000001</v>
      </c>
      <c r="AB30" s="1">
        <f t="shared" si="6"/>
        <v>19.964999999999996</v>
      </c>
      <c r="AC30" s="26"/>
    </row>
    <row r="31" spans="2:29" ht="12.75" customHeight="1" x14ac:dyDescent="0.25">
      <c r="B31" s="22">
        <v>46</v>
      </c>
      <c r="C31" s="23" t="s">
        <v>54</v>
      </c>
      <c r="D31" s="24" t="s">
        <v>25</v>
      </c>
      <c r="E31" s="3">
        <v>0</v>
      </c>
      <c r="F31" s="8"/>
      <c r="G31" s="8"/>
      <c r="H31" s="8"/>
      <c r="I31" s="8"/>
      <c r="J31" s="8"/>
      <c r="K31" s="8"/>
      <c r="L31" s="8"/>
      <c r="M31" s="1">
        <f t="shared" si="0"/>
        <v>0</v>
      </c>
      <c r="N31" s="8"/>
      <c r="O31" s="8"/>
      <c r="P31" s="1">
        <f t="shared" si="1"/>
        <v>0</v>
      </c>
      <c r="Q31" s="8"/>
      <c r="R31" s="1">
        <f t="shared" si="2"/>
        <v>0</v>
      </c>
      <c r="S31" s="1">
        <f t="shared" si="3"/>
        <v>0</v>
      </c>
      <c r="T31" s="1">
        <f t="shared" si="7"/>
        <v>0</v>
      </c>
      <c r="U31" s="2">
        <v>0</v>
      </c>
      <c r="V31" s="1">
        <f t="shared" si="4"/>
        <v>0</v>
      </c>
      <c r="W31" s="1">
        <f t="shared" si="5"/>
        <v>0</v>
      </c>
      <c r="X31" s="25">
        <v>0.3</v>
      </c>
      <c r="Y31" s="9"/>
      <c r="Z31" s="9"/>
      <c r="AA31" s="1">
        <f t="shared" si="8"/>
        <v>0</v>
      </c>
      <c r="AB31" s="1">
        <f t="shared" si="6"/>
        <v>0</v>
      </c>
      <c r="AC31" s="26"/>
    </row>
    <row r="32" spans="2:29" ht="14.4" x14ac:dyDescent="0.3">
      <c r="B32" s="22">
        <v>47</v>
      </c>
      <c r="C32" s="23" t="s">
        <v>55</v>
      </c>
      <c r="D32" s="24" t="s">
        <v>25</v>
      </c>
      <c r="E32" s="3">
        <v>716432530.48800004</v>
      </c>
      <c r="F32" s="6">
        <v>167953617</v>
      </c>
      <c r="G32" s="8"/>
      <c r="H32" s="8"/>
      <c r="I32" s="8"/>
      <c r="J32" s="8"/>
      <c r="K32" s="8"/>
      <c r="L32" s="8"/>
      <c r="M32" s="1">
        <f t="shared" si="0"/>
        <v>884386147.48800004</v>
      </c>
      <c r="N32" s="8"/>
      <c r="O32" s="8"/>
      <c r="P32" s="1">
        <f t="shared" si="1"/>
        <v>167953617</v>
      </c>
      <c r="Q32" s="8">
        <f t="shared" ref="Q32:Q33" si="11">P32</f>
        <v>167953617</v>
      </c>
      <c r="R32" s="1">
        <f t="shared" si="2"/>
        <v>884386147.48800004</v>
      </c>
      <c r="S32" s="1">
        <f t="shared" si="3"/>
        <v>0</v>
      </c>
      <c r="T32" s="1">
        <f t="shared" si="7"/>
        <v>167953617</v>
      </c>
      <c r="U32" s="2">
        <v>0</v>
      </c>
      <c r="V32" s="1">
        <f t="shared" si="4"/>
        <v>0</v>
      </c>
      <c r="W32" s="1">
        <f t="shared" si="5"/>
        <v>0</v>
      </c>
      <c r="X32" s="25">
        <v>0.08</v>
      </c>
      <c r="Y32" s="9"/>
      <c r="Z32" s="9"/>
      <c r="AA32" s="1">
        <f t="shared" si="8"/>
        <v>70750891.799040005</v>
      </c>
      <c r="AB32" s="1">
        <f t="shared" si="6"/>
        <v>813635255.68896008</v>
      </c>
      <c r="AC32" s="26"/>
    </row>
    <row r="33" spans="2:36" x14ac:dyDescent="0.25">
      <c r="B33" s="22">
        <v>50</v>
      </c>
      <c r="C33" s="23" t="s">
        <v>56</v>
      </c>
      <c r="D33" s="24" t="s">
        <v>25</v>
      </c>
      <c r="E33" s="3">
        <v>1343095.0289999994</v>
      </c>
      <c r="F33" s="10">
        <v>4651940</v>
      </c>
      <c r="G33" s="8"/>
      <c r="H33" s="8"/>
      <c r="I33" s="8"/>
      <c r="J33" s="8"/>
      <c r="K33" s="8"/>
      <c r="L33" s="8"/>
      <c r="M33" s="1">
        <f t="shared" si="0"/>
        <v>5995035.0289999992</v>
      </c>
      <c r="N33" s="8"/>
      <c r="O33" s="8"/>
      <c r="P33" s="1">
        <f t="shared" si="1"/>
        <v>4651940</v>
      </c>
      <c r="Q33" s="8">
        <f t="shared" si="11"/>
        <v>4651940</v>
      </c>
      <c r="R33" s="1">
        <f t="shared" si="2"/>
        <v>5995035.0289999992</v>
      </c>
      <c r="S33" s="1">
        <f t="shared" si="3"/>
        <v>0</v>
      </c>
      <c r="T33" s="1">
        <f t="shared" si="7"/>
        <v>4651940</v>
      </c>
      <c r="U33" s="2">
        <v>0</v>
      </c>
      <c r="V33" s="1">
        <f t="shared" si="4"/>
        <v>0</v>
      </c>
      <c r="W33" s="1">
        <f t="shared" si="5"/>
        <v>0</v>
      </c>
      <c r="X33" s="25">
        <v>0.55000000000000004</v>
      </c>
      <c r="Y33" s="9"/>
      <c r="Z33" s="9"/>
      <c r="AA33" s="1">
        <f t="shared" si="8"/>
        <v>3297269.2659499999</v>
      </c>
      <c r="AB33" s="1">
        <f t="shared" si="6"/>
        <v>2697765.7630499993</v>
      </c>
      <c r="AC33" s="26"/>
    </row>
    <row r="34" spans="2:36" x14ac:dyDescent="0.25">
      <c r="B34" s="22">
        <v>95</v>
      </c>
      <c r="C34" s="23" t="s">
        <v>57</v>
      </c>
      <c r="D34" s="24" t="s">
        <v>25</v>
      </c>
      <c r="E34" s="3">
        <v>0</v>
      </c>
      <c r="F34" s="8"/>
      <c r="G34" s="8"/>
      <c r="H34" s="8"/>
      <c r="I34" s="8"/>
      <c r="J34" s="8"/>
      <c r="K34" s="8"/>
      <c r="L34" s="8"/>
      <c r="M34" s="1">
        <f t="shared" si="0"/>
        <v>0</v>
      </c>
      <c r="N34" s="8"/>
      <c r="O34" s="8"/>
      <c r="P34" s="1">
        <f t="shared" si="1"/>
        <v>0</v>
      </c>
      <c r="Q34" s="8"/>
      <c r="R34" s="1">
        <f t="shared" si="2"/>
        <v>0</v>
      </c>
      <c r="S34" s="1">
        <f t="shared" si="3"/>
        <v>0</v>
      </c>
      <c r="T34" s="1">
        <f t="shared" si="7"/>
        <v>0</v>
      </c>
      <c r="U34" s="2">
        <v>0</v>
      </c>
      <c r="V34" s="1">
        <f t="shared" si="4"/>
        <v>0</v>
      </c>
      <c r="W34" s="1">
        <f t="shared" si="5"/>
        <v>0</v>
      </c>
      <c r="X34" s="25">
        <v>0</v>
      </c>
      <c r="Y34" s="9"/>
      <c r="Z34" s="9"/>
      <c r="AA34" s="1">
        <f t="shared" si="8"/>
        <v>0</v>
      </c>
      <c r="AB34" s="1">
        <f t="shared" si="6"/>
        <v>0</v>
      </c>
      <c r="AC34" s="26"/>
    </row>
    <row r="35" spans="2:36" x14ac:dyDescent="0.25">
      <c r="B35" s="30" t="s">
        <v>58</v>
      </c>
      <c r="C35" s="29" t="s">
        <v>58</v>
      </c>
      <c r="D35" s="24" t="s">
        <v>25</v>
      </c>
      <c r="E35" s="3">
        <v>0</v>
      </c>
      <c r="F35" s="8"/>
      <c r="G35" s="8"/>
      <c r="H35" s="8"/>
      <c r="I35" s="8"/>
      <c r="J35" s="8"/>
      <c r="K35" s="8"/>
      <c r="L35" s="8"/>
      <c r="M35" s="1">
        <f t="shared" si="0"/>
        <v>0</v>
      </c>
      <c r="N35" s="8"/>
      <c r="O35" s="8"/>
      <c r="P35" s="1">
        <f t="shared" si="1"/>
        <v>0</v>
      </c>
      <c r="Q35" s="8"/>
      <c r="R35" s="1">
        <f t="shared" si="2"/>
        <v>0</v>
      </c>
      <c r="S35" s="1">
        <f t="shared" si="3"/>
        <v>0</v>
      </c>
      <c r="T35" s="1">
        <f t="shared" si="7"/>
        <v>0</v>
      </c>
      <c r="U35" s="2"/>
      <c r="V35" s="4">
        <f t="shared" si="4"/>
        <v>0</v>
      </c>
      <c r="W35" s="1">
        <f t="shared" si="5"/>
        <v>0</v>
      </c>
      <c r="X35" s="28"/>
      <c r="Y35" s="9"/>
      <c r="Z35" s="9"/>
      <c r="AA35" s="1">
        <f t="shared" si="8"/>
        <v>0</v>
      </c>
      <c r="AB35" s="1">
        <f t="shared" si="6"/>
        <v>0</v>
      </c>
    </row>
    <row r="36" spans="2:36" x14ac:dyDescent="0.25">
      <c r="B36" s="30" t="s">
        <v>58</v>
      </c>
      <c r="C36" s="29" t="s">
        <v>58</v>
      </c>
      <c r="D36" s="24" t="s">
        <v>25</v>
      </c>
      <c r="E36" s="3">
        <v>0</v>
      </c>
      <c r="F36" s="8"/>
      <c r="G36" s="8"/>
      <c r="H36" s="8"/>
      <c r="I36" s="8"/>
      <c r="J36" s="8"/>
      <c r="K36" s="8"/>
      <c r="L36" s="8"/>
      <c r="M36" s="1">
        <f t="shared" si="0"/>
        <v>0</v>
      </c>
      <c r="N36" s="8"/>
      <c r="O36" s="8"/>
      <c r="P36" s="1">
        <f t="shared" si="1"/>
        <v>0</v>
      </c>
      <c r="Q36" s="8"/>
      <c r="R36" s="1">
        <f t="shared" si="2"/>
        <v>0</v>
      </c>
      <c r="S36" s="1">
        <f t="shared" si="3"/>
        <v>0</v>
      </c>
      <c r="T36" s="1">
        <f t="shared" si="7"/>
        <v>0</v>
      </c>
      <c r="U36" s="2"/>
      <c r="V36" s="4">
        <f t="shared" si="4"/>
        <v>0</v>
      </c>
      <c r="W36" s="1">
        <f t="shared" si="5"/>
        <v>0</v>
      </c>
      <c r="X36" s="28"/>
      <c r="Y36" s="9"/>
      <c r="Z36" s="9"/>
      <c r="AA36" s="1">
        <f t="shared" si="8"/>
        <v>0</v>
      </c>
      <c r="AB36" s="1">
        <f t="shared" si="6"/>
        <v>0</v>
      </c>
    </row>
    <row r="37" spans="2:36" x14ac:dyDescent="0.25">
      <c r="B37" s="30" t="s">
        <v>58</v>
      </c>
      <c r="C37" s="29" t="s">
        <v>58</v>
      </c>
      <c r="D37" s="24" t="s">
        <v>25</v>
      </c>
      <c r="E37" s="3">
        <v>0</v>
      </c>
      <c r="F37" s="8"/>
      <c r="G37" s="8"/>
      <c r="H37" s="8"/>
      <c r="I37" s="8"/>
      <c r="J37" s="8"/>
      <c r="K37" s="8"/>
      <c r="L37" s="8"/>
      <c r="M37" s="1">
        <f t="shared" si="0"/>
        <v>0</v>
      </c>
      <c r="N37" s="8"/>
      <c r="O37" s="8"/>
      <c r="P37" s="1">
        <f t="shared" si="1"/>
        <v>0</v>
      </c>
      <c r="Q37" s="8"/>
      <c r="R37" s="1">
        <f t="shared" si="2"/>
        <v>0</v>
      </c>
      <c r="S37" s="1">
        <f t="shared" si="3"/>
        <v>0</v>
      </c>
      <c r="T37" s="1">
        <f t="shared" si="7"/>
        <v>0</v>
      </c>
      <c r="U37" s="2"/>
      <c r="V37" s="4">
        <f t="shared" si="4"/>
        <v>0</v>
      </c>
      <c r="W37" s="1">
        <f t="shared" si="5"/>
        <v>0</v>
      </c>
      <c r="X37" s="28"/>
      <c r="Y37" s="9"/>
      <c r="Z37" s="9"/>
      <c r="AA37" s="1">
        <f t="shared" si="8"/>
        <v>0</v>
      </c>
      <c r="AB37" s="1">
        <f t="shared" si="6"/>
        <v>0</v>
      </c>
    </row>
    <row r="38" spans="2:36" x14ac:dyDescent="0.25">
      <c r="B38" s="30" t="s">
        <v>58</v>
      </c>
      <c r="C38" s="29" t="s">
        <v>58</v>
      </c>
      <c r="D38" s="24" t="s">
        <v>25</v>
      </c>
      <c r="E38" s="3">
        <v>0</v>
      </c>
      <c r="F38" s="8"/>
      <c r="G38" s="8"/>
      <c r="H38" s="8"/>
      <c r="I38" s="8"/>
      <c r="J38" s="8"/>
      <c r="K38" s="8"/>
      <c r="L38" s="8"/>
      <c r="M38" s="1">
        <f t="shared" si="0"/>
        <v>0</v>
      </c>
      <c r="N38" s="8"/>
      <c r="O38" s="8"/>
      <c r="P38" s="1">
        <f t="shared" si="1"/>
        <v>0</v>
      </c>
      <c r="Q38" s="8"/>
      <c r="R38" s="1">
        <f t="shared" si="2"/>
        <v>0</v>
      </c>
      <c r="S38" s="1">
        <f t="shared" si="3"/>
        <v>0</v>
      </c>
      <c r="T38" s="1">
        <f t="shared" si="7"/>
        <v>0</v>
      </c>
      <c r="U38" s="2"/>
      <c r="V38" s="4">
        <f t="shared" si="4"/>
        <v>0</v>
      </c>
      <c r="W38" s="1">
        <f t="shared" si="5"/>
        <v>0</v>
      </c>
      <c r="X38" s="28"/>
      <c r="Y38" s="9"/>
      <c r="Z38" s="9"/>
      <c r="AA38" s="1">
        <f t="shared" si="8"/>
        <v>0</v>
      </c>
      <c r="AB38" s="1">
        <f t="shared" si="6"/>
        <v>0</v>
      </c>
    </row>
    <row r="39" spans="2:36" x14ac:dyDescent="0.25">
      <c r="B39" s="30" t="s">
        <v>58</v>
      </c>
      <c r="C39" s="29" t="s">
        <v>58</v>
      </c>
      <c r="D39" s="24" t="s">
        <v>25</v>
      </c>
      <c r="E39" s="3">
        <v>0</v>
      </c>
      <c r="F39" s="8"/>
      <c r="G39" s="8"/>
      <c r="H39" s="8"/>
      <c r="I39" s="8"/>
      <c r="J39" s="8"/>
      <c r="K39" s="8"/>
      <c r="L39" s="8"/>
      <c r="M39" s="1">
        <f t="shared" si="0"/>
        <v>0</v>
      </c>
      <c r="N39" s="8"/>
      <c r="O39" s="8"/>
      <c r="P39" s="1">
        <f t="shared" si="1"/>
        <v>0</v>
      </c>
      <c r="Q39" s="8"/>
      <c r="R39" s="1">
        <f t="shared" si="2"/>
        <v>0</v>
      </c>
      <c r="S39" s="1">
        <f t="shared" si="3"/>
        <v>0</v>
      </c>
      <c r="T39" s="1">
        <f t="shared" si="7"/>
        <v>0</v>
      </c>
      <c r="U39" s="2"/>
      <c r="V39" s="4">
        <f t="shared" si="4"/>
        <v>0</v>
      </c>
      <c r="W39" s="1">
        <f t="shared" si="5"/>
        <v>0</v>
      </c>
      <c r="X39" s="28"/>
      <c r="Y39" s="9"/>
      <c r="Z39" s="9"/>
      <c r="AA39" s="1">
        <f t="shared" si="8"/>
        <v>0</v>
      </c>
      <c r="AB39" s="1">
        <f t="shared" si="6"/>
        <v>0</v>
      </c>
    </row>
    <row r="40" spans="2:36" x14ac:dyDescent="0.25">
      <c r="B40" s="30" t="s">
        <v>58</v>
      </c>
      <c r="C40" s="29" t="s">
        <v>58</v>
      </c>
      <c r="D40" s="24" t="s">
        <v>25</v>
      </c>
      <c r="E40" s="3">
        <v>0</v>
      </c>
      <c r="F40" s="8"/>
      <c r="G40" s="8"/>
      <c r="H40" s="8"/>
      <c r="I40" s="8"/>
      <c r="J40" s="8"/>
      <c r="K40" s="8"/>
      <c r="L40" s="8"/>
      <c r="M40" s="1">
        <f t="shared" si="0"/>
        <v>0</v>
      </c>
      <c r="N40" s="8"/>
      <c r="O40" s="8"/>
      <c r="P40" s="1">
        <f t="shared" si="1"/>
        <v>0</v>
      </c>
      <c r="Q40" s="8"/>
      <c r="R40" s="1">
        <f t="shared" si="2"/>
        <v>0</v>
      </c>
      <c r="S40" s="1">
        <f t="shared" si="3"/>
        <v>0</v>
      </c>
      <c r="T40" s="1">
        <f t="shared" si="7"/>
        <v>0</v>
      </c>
      <c r="U40" s="2"/>
      <c r="V40" s="4">
        <f t="shared" si="4"/>
        <v>0</v>
      </c>
      <c r="W40" s="1">
        <f t="shared" si="5"/>
        <v>0</v>
      </c>
      <c r="X40" s="28"/>
      <c r="Y40" s="9"/>
      <c r="Z40" s="9"/>
      <c r="AA40" s="1">
        <f t="shared" si="8"/>
        <v>0</v>
      </c>
      <c r="AB40" s="1">
        <f t="shared" si="6"/>
        <v>0</v>
      </c>
    </row>
    <row r="41" spans="2:36" x14ac:dyDescent="0.25">
      <c r="B41" s="30" t="s">
        <v>58</v>
      </c>
      <c r="C41" s="29" t="s">
        <v>58</v>
      </c>
      <c r="D41" s="24" t="s">
        <v>25</v>
      </c>
      <c r="E41" s="3">
        <v>0</v>
      </c>
      <c r="F41" s="8"/>
      <c r="G41" s="8"/>
      <c r="H41" s="8"/>
      <c r="I41" s="8"/>
      <c r="J41" s="8"/>
      <c r="K41" s="8"/>
      <c r="L41" s="8"/>
      <c r="M41" s="1">
        <f t="shared" si="0"/>
        <v>0</v>
      </c>
      <c r="N41" s="8"/>
      <c r="O41" s="8"/>
      <c r="P41" s="1">
        <f t="shared" si="1"/>
        <v>0</v>
      </c>
      <c r="Q41" s="8"/>
      <c r="R41" s="1">
        <f t="shared" si="2"/>
        <v>0</v>
      </c>
      <c r="S41" s="1">
        <f t="shared" si="3"/>
        <v>0</v>
      </c>
      <c r="T41" s="1">
        <f t="shared" si="7"/>
        <v>0</v>
      </c>
      <c r="U41" s="2"/>
      <c r="V41" s="4">
        <f t="shared" si="4"/>
        <v>0</v>
      </c>
      <c r="W41" s="1">
        <f t="shared" si="5"/>
        <v>0</v>
      </c>
      <c r="X41" s="28"/>
      <c r="Y41" s="9"/>
      <c r="Z41" s="9"/>
      <c r="AA41" s="1">
        <f t="shared" si="8"/>
        <v>0</v>
      </c>
      <c r="AB41" s="1">
        <f>IF(M41&lt;0,0,M41-Z41-AA41)</f>
        <v>0</v>
      </c>
    </row>
    <row r="42" spans="2:36" ht="13.8" thickBot="1" x14ac:dyDescent="0.3">
      <c r="B42" s="30" t="s">
        <v>58</v>
      </c>
      <c r="C42" s="29" t="s">
        <v>58</v>
      </c>
      <c r="D42" s="24" t="s">
        <v>25</v>
      </c>
      <c r="E42" s="3">
        <v>0</v>
      </c>
      <c r="F42" s="8"/>
      <c r="G42" s="8"/>
      <c r="H42" s="8"/>
      <c r="I42" s="8"/>
      <c r="J42" s="8"/>
      <c r="K42" s="8"/>
      <c r="L42" s="8"/>
      <c r="M42" s="1">
        <f>IFERROR(E42+F42+H42-K42,"")</f>
        <v>0</v>
      </c>
      <c r="N42" s="8"/>
      <c r="O42" s="8"/>
      <c r="P42" s="1">
        <f t="shared" si="1"/>
        <v>0</v>
      </c>
      <c r="Q42" s="8"/>
      <c r="R42" s="1">
        <f t="shared" si="2"/>
        <v>0</v>
      </c>
      <c r="S42" s="1">
        <f t="shared" si="3"/>
        <v>0</v>
      </c>
      <c r="T42" s="1">
        <f t="shared" si="7"/>
        <v>0</v>
      </c>
      <c r="U42" s="2"/>
      <c r="V42" s="4">
        <f t="shared" si="4"/>
        <v>0</v>
      </c>
      <c r="W42" s="1">
        <f t="shared" si="5"/>
        <v>0</v>
      </c>
      <c r="X42" s="28"/>
      <c r="Y42" s="9"/>
      <c r="Z42" s="9"/>
      <c r="AA42" s="1">
        <f t="shared" si="8"/>
        <v>0</v>
      </c>
      <c r="AB42" s="1">
        <f t="shared" si="6"/>
        <v>0</v>
      </c>
    </row>
    <row r="43" spans="2:36" ht="13.8" thickBot="1" x14ac:dyDescent="0.3">
      <c r="B43" s="31"/>
      <c r="C43" s="32" t="s">
        <v>29</v>
      </c>
      <c r="D43" s="32"/>
      <c r="E43" s="33">
        <f>SUM(E10:E42)</f>
        <v>1012651749.9631001</v>
      </c>
      <c r="F43" s="33">
        <f>SUM(F10:F42)</f>
        <v>208253795.72</v>
      </c>
      <c r="G43" s="33">
        <f>SUM(G10:G42)</f>
        <v>0</v>
      </c>
      <c r="H43" s="33">
        <f>SUM(H10:H42)</f>
        <v>0</v>
      </c>
      <c r="I43" s="33">
        <f t="shared" ref="I43:J43" si="12">SUM(I10:I42)</f>
        <v>0</v>
      </c>
      <c r="J43" s="33">
        <f t="shared" si="12"/>
        <v>0</v>
      </c>
      <c r="K43" s="33">
        <f>SUM(K10:K42)</f>
        <v>132000</v>
      </c>
      <c r="L43" s="33">
        <f>SUM(L10:L42)</f>
        <v>0</v>
      </c>
      <c r="M43" s="33">
        <f t="shared" ref="M43:T43" si="13">SUM(M10:M42)</f>
        <v>1220773545.6831</v>
      </c>
      <c r="N43" s="33">
        <f t="shared" si="13"/>
        <v>0</v>
      </c>
      <c r="O43" s="33">
        <f t="shared" si="13"/>
        <v>0</v>
      </c>
      <c r="P43" s="33">
        <f t="shared" si="13"/>
        <v>208253795.72</v>
      </c>
      <c r="Q43" s="33">
        <f>SUM(Q10:Q42)</f>
        <v>208253795.72</v>
      </c>
      <c r="R43" s="33">
        <f t="shared" si="13"/>
        <v>1220773545.6831</v>
      </c>
      <c r="S43" s="33">
        <f t="shared" si="13"/>
        <v>132000</v>
      </c>
      <c r="T43" s="33">
        <f t="shared" si="13"/>
        <v>208121795.72</v>
      </c>
      <c r="U43" s="33"/>
      <c r="V43" s="33">
        <f t="shared" ref="V43:W43" si="14">SUM(V10:V42)</f>
        <v>0</v>
      </c>
      <c r="W43" s="33">
        <f t="shared" si="14"/>
        <v>0</v>
      </c>
      <c r="X43" s="34"/>
      <c r="Y43" s="35">
        <f>SUM(Y10:Y42)</f>
        <v>0</v>
      </c>
      <c r="Z43" s="35">
        <f>SUM(Z10:Z42)</f>
        <v>0</v>
      </c>
      <c r="AA43" s="35">
        <f>SUM(AA10:AA42)</f>
        <v>103321258.47254901</v>
      </c>
      <c r="AB43" s="35">
        <f>SUM(AB10:AB42)</f>
        <v>1117452287.2105513</v>
      </c>
    </row>
    <row r="44" spans="2:36" x14ac:dyDescent="0.25">
      <c r="Z44" s="15" t="s">
        <v>59</v>
      </c>
      <c r="AA44" s="36">
        <v>103321258</v>
      </c>
      <c r="AB44" s="36">
        <v>1117452287</v>
      </c>
    </row>
    <row r="45" spans="2:36" x14ac:dyDescent="0.25">
      <c r="E45" s="37"/>
      <c r="F45" s="11"/>
      <c r="AA45" s="38">
        <f>AA43-AA44</f>
        <v>0.47254900634288788</v>
      </c>
      <c r="AB45" s="38">
        <f>AB43-AB44</f>
        <v>0.21055126190185547</v>
      </c>
    </row>
    <row r="46" spans="2:36" x14ac:dyDescent="0.25">
      <c r="B46" s="43" t="s">
        <v>30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</row>
    <row r="47" spans="2:36" x14ac:dyDescent="0.25">
      <c r="B47" s="39" t="s">
        <v>31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</row>
    <row r="51" spans="2:2" x14ac:dyDescent="0.25">
      <c r="B51" s="15" t="s">
        <v>32</v>
      </c>
    </row>
    <row r="52" spans="2:2" x14ac:dyDescent="0.25">
      <c r="B52" s="15" t="s">
        <v>33</v>
      </c>
    </row>
  </sheetData>
  <mergeCells count="7">
    <mergeCell ref="B47:AJ47"/>
    <mergeCell ref="B1:E1"/>
    <mergeCell ref="B2:W2"/>
    <mergeCell ref="B3:W3"/>
    <mergeCell ref="B4:W4"/>
    <mergeCell ref="A5:I5"/>
    <mergeCell ref="B46:AJ46"/>
  </mergeCells>
  <conditionalFormatting sqref="B15:C18 B23:C23 C19:C22 B10:K10 B26:C42 B11:C12 F11:K11 F15:K23 E11:E42 F26:G29 F31:K32 F34:K42 G33:K33">
    <cfRule type="expression" dxfId="62" priority="32" stopIfTrue="1">
      <formula>LEN(B10)&gt;0</formula>
    </cfRule>
  </conditionalFormatting>
  <conditionalFormatting sqref="B14:C14 G14:K14">
    <cfRule type="expression" dxfId="61" priority="31" stopIfTrue="1">
      <formula>LEN(B14)&gt;0</formula>
    </cfRule>
  </conditionalFormatting>
  <conditionalFormatting sqref="B13:C13">
    <cfRule type="expression" dxfId="60" priority="30" stopIfTrue="1">
      <formula>LEN(B13)&gt;0</formula>
    </cfRule>
  </conditionalFormatting>
  <conditionalFormatting sqref="B24">
    <cfRule type="expression" dxfId="59" priority="29" stopIfTrue="1">
      <formula>LEN(B24)&gt;0</formula>
    </cfRule>
  </conditionalFormatting>
  <conditionalFormatting sqref="B25 G25">
    <cfRule type="expression" dxfId="58" priority="28" stopIfTrue="1">
      <formula>LEN(B25)&gt;0</formula>
    </cfRule>
  </conditionalFormatting>
  <conditionalFormatting sqref="C24:C25">
    <cfRule type="expression" dxfId="57" priority="27" stopIfTrue="1">
      <formula>LEN(C24)&gt;0</formula>
    </cfRule>
  </conditionalFormatting>
  <conditionalFormatting sqref="F12:F13">
    <cfRule type="expression" dxfId="56" priority="26" stopIfTrue="1">
      <formula>LEN(F12)&gt;0</formula>
    </cfRule>
  </conditionalFormatting>
  <conditionalFormatting sqref="G12:G13">
    <cfRule type="expression" dxfId="55" priority="25" stopIfTrue="1">
      <formula>LEN(G12)&gt;0</formula>
    </cfRule>
  </conditionalFormatting>
  <conditionalFormatting sqref="F24:G24">
    <cfRule type="expression" dxfId="54" priority="24" stopIfTrue="1">
      <formula>LEN(F24)&gt;0</formula>
    </cfRule>
  </conditionalFormatting>
  <conditionalFormatting sqref="F30:G30">
    <cfRule type="expression" dxfId="53" priority="23" stopIfTrue="1">
      <formula>LEN(F30)&gt;0</formula>
    </cfRule>
  </conditionalFormatting>
  <conditionalFormatting sqref="H12:K13">
    <cfRule type="expression" dxfId="52" priority="22" stopIfTrue="1">
      <formula>LEN(H12)&gt;0</formula>
    </cfRule>
  </conditionalFormatting>
  <conditionalFormatting sqref="H24:K30">
    <cfRule type="expression" dxfId="51" priority="21" stopIfTrue="1">
      <formula>LEN(H24)&gt;0</formula>
    </cfRule>
  </conditionalFormatting>
  <conditionalFormatting sqref="U35:U42">
    <cfRule type="expression" dxfId="50" priority="20" stopIfTrue="1">
      <formula>ISBLANK(U35)</formula>
    </cfRule>
  </conditionalFormatting>
  <conditionalFormatting sqref="X24:X25 X34:X42 Z35:Z42">
    <cfRule type="expression" dxfId="49" priority="19" stopIfTrue="1">
      <formula>ISBLANK(X24)</formula>
    </cfRule>
  </conditionalFormatting>
  <conditionalFormatting sqref="V35:V42">
    <cfRule type="expression" dxfId="48" priority="18" stopIfTrue="1">
      <formula>ISBLANK(V35)</formula>
    </cfRule>
  </conditionalFormatting>
  <conditionalFormatting sqref="D11:D42">
    <cfRule type="expression" dxfId="47" priority="17" stopIfTrue="1">
      <formula>LEN(D11)&gt;0</formula>
    </cfRule>
  </conditionalFormatting>
  <conditionalFormatting sqref="Y35:Y42">
    <cfRule type="expression" dxfId="46" priority="16" stopIfTrue="1">
      <formula>ISBLANK(Y35)</formula>
    </cfRule>
  </conditionalFormatting>
  <conditionalFormatting sqref="O10:O42">
    <cfRule type="expression" dxfId="45" priority="15" stopIfTrue="1">
      <formula>LEN(O10)&gt;0</formula>
    </cfRule>
  </conditionalFormatting>
  <conditionalFormatting sqref="Q10:Q13 Q17:Q42">
    <cfRule type="expression" dxfId="44" priority="14" stopIfTrue="1">
      <formula>LEN(Q10)&gt;0</formula>
    </cfRule>
  </conditionalFormatting>
  <conditionalFormatting sqref="L31:L42 L10:L11 L15:L23">
    <cfRule type="expression" dxfId="43" priority="13" stopIfTrue="1">
      <formula>LEN(L10)&gt;0</formula>
    </cfRule>
  </conditionalFormatting>
  <conditionalFormatting sqref="L14">
    <cfRule type="expression" dxfId="42" priority="12" stopIfTrue="1">
      <formula>LEN(L14)&gt;0</formula>
    </cfRule>
  </conditionalFormatting>
  <conditionalFormatting sqref="L12:L13">
    <cfRule type="expression" dxfId="41" priority="11" stopIfTrue="1">
      <formula>LEN(L12)&gt;0</formula>
    </cfRule>
  </conditionalFormatting>
  <conditionalFormatting sqref="L24:L30">
    <cfRule type="expression" dxfId="40" priority="10" stopIfTrue="1">
      <formula>LEN(L24)&gt;0</formula>
    </cfRule>
  </conditionalFormatting>
  <conditionalFormatting sqref="N31:N42 N10:N11 N15:N23">
    <cfRule type="expression" dxfId="39" priority="9" stopIfTrue="1">
      <formula>LEN(N10)&gt;0</formula>
    </cfRule>
  </conditionalFormatting>
  <conditionalFormatting sqref="N14">
    <cfRule type="expression" dxfId="38" priority="8" stopIfTrue="1">
      <formula>LEN(N14)&gt;0</formula>
    </cfRule>
  </conditionalFormatting>
  <conditionalFormatting sqref="N12:N13">
    <cfRule type="expression" dxfId="37" priority="7" stopIfTrue="1">
      <formula>LEN(N12)&gt;0</formula>
    </cfRule>
  </conditionalFormatting>
  <conditionalFormatting sqref="N24:N30">
    <cfRule type="expression" dxfId="36" priority="6" stopIfTrue="1">
      <formula>LEN(N24)&gt;0</formula>
    </cfRule>
  </conditionalFormatting>
  <conditionalFormatting sqref="F14">
    <cfRule type="expression" dxfId="35" priority="5" stopIfTrue="1">
      <formula>LEN(F14)&gt;0</formula>
    </cfRule>
  </conditionalFormatting>
  <conditionalFormatting sqref="Q14">
    <cfRule type="expression" dxfId="34" priority="4" stopIfTrue="1">
      <formula>LEN(Q14)&gt;0</formula>
    </cfRule>
  </conditionalFormatting>
  <conditionalFormatting sqref="F25">
    <cfRule type="expression" dxfId="33" priority="3" stopIfTrue="1">
      <formula>LEN(F25)&gt;0</formula>
    </cfRule>
  </conditionalFormatting>
  <conditionalFormatting sqref="Q15:Q16">
    <cfRule type="expression" dxfId="32" priority="2" stopIfTrue="1">
      <formula>LEN(Q15)&gt;0</formula>
    </cfRule>
  </conditionalFormatting>
  <conditionalFormatting sqref="F33">
    <cfRule type="expression" dxfId="31" priority="1" stopIfTrue="1">
      <formula>LEN(F33)&gt;0</formula>
    </cfRule>
  </conditionalFormatting>
  <hyperlinks>
    <hyperlink ref="D10" location="'B8 Sch 8 CCA Bridge'!A1" display="B8" xr:uid="{31DE71CC-F0BF-4D8A-B566-77F009BAC28D}"/>
    <hyperlink ref="B47" r:id="rId1" xr:uid="{EAB93CC2-733B-458F-8F29-7CA379B22DB9}"/>
    <hyperlink ref="D11:D42" location="'B8 Sch 8 CCA Bridge'!A1" display="B8" xr:uid="{5709F4C5-E4E6-480B-9039-C1B44932B4C7}"/>
  </hyperlinks>
  <pageMargins left="0.35433070866141703" right="0.15748031496063" top="0.39370078740157499" bottom="0.39370078740157499" header="0.511811023622047" footer="0.511811023622047"/>
  <pageSetup paperSize="3" scale="45" orientation="landscape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AA3BD-1F6A-456E-A1B0-D9ACF46A8229}">
  <sheetPr codeName="Sheet25">
    <pageSetUpPr fitToPage="1"/>
  </sheetPr>
  <dimension ref="A1:AJ52"/>
  <sheetViews>
    <sheetView zoomScale="85" zoomScaleNormal="85" workbookViewId="0"/>
  </sheetViews>
  <sheetFormatPr defaultColWidth="9.109375" defaultRowHeight="13.2" x14ac:dyDescent="0.25"/>
  <cols>
    <col min="1" max="1" width="3.5546875" style="15" customWidth="1"/>
    <col min="2" max="2" width="11.5546875" style="15" bestFit="1" customWidth="1"/>
    <col min="3" max="3" width="72.88671875" style="15" customWidth="1"/>
    <col min="4" max="4" width="12.5546875" style="15" bestFit="1" customWidth="1"/>
    <col min="5" max="5" width="17.88671875" style="15" bestFit="1" customWidth="1"/>
    <col min="6" max="6" width="16.109375" style="15" bestFit="1" customWidth="1"/>
    <col min="7" max="12" width="15.109375" style="15" customWidth="1"/>
    <col min="13" max="13" width="18.109375" style="15" bestFit="1" customWidth="1"/>
    <col min="14" max="15" width="15.109375" style="15" customWidth="1"/>
    <col min="16" max="17" width="16.109375" style="15" bestFit="1" customWidth="1"/>
    <col min="18" max="18" width="18.109375" style="15" bestFit="1" customWidth="1"/>
    <col min="19" max="19" width="15.109375" style="15" customWidth="1"/>
    <col min="20" max="20" width="16.109375" style="15" bestFit="1" customWidth="1"/>
    <col min="21" max="21" width="7.88671875" style="15" customWidth="1"/>
    <col min="22" max="26" width="15.109375" style="15" customWidth="1"/>
    <col min="27" max="27" width="16.109375" style="15" bestFit="1" customWidth="1"/>
    <col min="28" max="28" width="17.88671875" style="15" bestFit="1" customWidth="1"/>
    <col min="29" max="16384" width="9.109375" style="15"/>
  </cols>
  <sheetData>
    <row r="1" spans="1:29" ht="22.8" x14ac:dyDescent="0.25">
      <c r="A1" s="14"/>
      <c r="B1" s="40"/>
      <c r="C1" s="40"/>
      <c r="D1" s="40"/>
      <c r="E1" s="40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9" ht="17.399999999999999" x14ac:dyDescent="0.3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9" ht="27.75" customHeight="1" x14ac:dyDescent="0.3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9" ht="54.75" customHeight="1" x14ac:dyDescent="0.3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9" ht="22.8" x14ac:dyDescent="0.25">
      <c r="A5" s="42" t="s">
        <v>0</v>
      </c>
      <c r="B5" s="42"/>
      <c r="C5" s="42"/>
      <c r="D5" s="42"/>
      <c r="E5" s="42"/>
      <c r="F5" s="42"/>
      <c r="G5" s="42"/>
      <c r="H5" s="16"/>
      <c r="I5" s="16"/>
    </row>
    <row r="7" spans="1:29" ht="17.399999999999999" x14ac:dyDescent="0.3">
      <c r="B7" s="17" t="s">
        <v>34</v>
      </c>
    </row>
    <row r="9" spans="1:29" ht="260.39999999999998" customHeight="1" x14ac:dyDescent="0.25">
      <c r="B9" s="18" t="s">
        <v>2</v>
      </c>
      <c r="C9" s="19" t="s">
        <v>3</v>
      </c>
      <c r="D9" s="18" t="s">
        <v>4</v>
      </c>
      <c r="E9" s="18" t="s">
        <v>5</v>
      </c>
      <c r="F9" s="18" t="s">
        <v>6</v>
      </c>
      <c r="G9" s="18" t="s">
        <v>7</v>
      </c>
      <c r="H9" s="18" t="s">
        <v>8</v>
      </c>
      <c r="I9" s="18" t="s">
        <v>9</v>
      </c>
      <c r="J9" s="18" t="s">
        <v>10</v>
      </c>
      <c r="K9" s="18" t="s">
        <v>11</v>
      </c>
      <c r="L9" s="18" t="s">
        <v>12</v>
      </c>
      <c r="M9" s="18" t="s">
        <v>13</v>
      </c>
      <c r="N9" s="18" t="s">
        <v>14</v>
      </c>
      <c r="O9" s="18" t="s">
        <v>15</v>
      </c>
      <c r="P9" s="18" t="s">
        <v>61</v>
      </c>
      <c r="Q9" s="18" t="s">
        <v>16</v>
      </c>
      <c r="R9" s="18" t="s">
        <v>62</v>
      </c>
      <c r="S9" s="20" t="s">
        <v>60</v>
      </c>
      <c r="T9" s="20" t="s">
        <v>17</v>
      </c>
      <c r="U9" s="18" t="s">
        <v>63</v>
      </c>
      <c r="V9" s="20" t="s">
        <v>18</v>
      </c>
      <c r="W9" s="20" t="s">
        <v>19</v>
      </c>
      <c r="X9" s="20" t="s">
        <v>20</v>
      </c>
      <c r="Y9" s="20" t="s">
        <v>21</v>
      </c>
      <c r="Z9" s="20" t="s">
        <v>22</v>
      </c>
      <c r="AA9" s="20" t="s">
        <v>23</v>
      </c>
      <c r="AB9" s="20" t="s">
        <v>24</v>
      </c>
      <c r="AC9" s="21"/>
    </row>
    <row r="10" spans="1:29" x14ac:dyDescent="0.25">
      <c r="B10" s="22">
        <v>1</v>
      </c>
      <c r="C10" s="23" t="s">
        <v>35</v>
      </c>
      <c r="D10" s="24" t="s">
        <v>25</v>
      </c>
      <c r="E10" s="3">
        <f>'Sch 8 CCA Test 26'!AB10</f>
        <v>114062846.0544</v>
      </c>
      <c r="F10" s="8"/>
      <c r="G10" s="8"/>
      <c r="H10" s="8"/>
      <c r="I10" s="8"/>
      <c r="J10" s="8"/>
      <c r="K10" s="8"/>
      <c r="L10" s="8"/>
      <c r="M10" s="1">
        <f>IFERROR(E10+F10+H10-K10,0)</f>
        <v>114062846.0544</v>
      </c>
      <c r="N10" s="8"/>
      <c r="O10" s="8"/>
      <c r="P10" s="1">
        <f>+F10-G10+N10-O10</f>
        <v>0</v>
      </c>
      <c r="Q10" s="8"/>
      <c r="R10" s="1">
        <f>IF((M10-O10)&lt;0,0,M10-O10)</f>
        <v>114062846.0544</v>
      </c>
      <c r="S10" s="1">
        <f>IF((K10-L10+I10-P10+Q10-J10)&lt;0,0,(K10-L10+I10-P10+Q10-J10))</f>
        <v>0</v>
      </c>
      <c r="T10" s="1">
        <f>IF((Q10-S10)&lt;0,0,(Q10-S10))</f>
        <v>0</v>
      </c>
      <c r="U10" s="2">
        <v>0</v>
      </c>
      <c r="V10" s="1">
        <f>T10*U10</f>
        <v>0</v>
      </c>
      <c r="W10" s="1">
        <f>IF((0.5*(P10-Q10-I10+J10-K10+L10))&lt;0,0,(0.5*(P10-Q10-I10+J10-K10+L10)))</f>
        <v>0</v>
      </c>
      <c r="X10" s="25">
        <v>0.04</v>
      </c>
      <c r="Y10" s="9"/>
      <c r="Z10" s="9"/>
      <c r="AA10" s="1">
        <f>IF(OR(R10&lt;=0,Z10&gt;0),0,(R10+V10-W10)*X10)</f>
        <v>4562513.8421759997</v>
      </c>
      <c r="AB10" s="1">
        <f>IF(M10&lt;0,0,M10-Z10-AA10)</f>
        <v>109500332.21222399</v>
      </c>
      <c r="AC10" s="26"/>
    </row>
    <row r="11" spans="1:29" x14ac:dyDescent="0.25">
      <c r="B11" s="22" t="s">
        <v>36</v>
      </c>
      <c r="C11" s="23" t="s">
        <v>37</v>
      </c>
      <c r="D11" s="24" t="s">
        <v>25</v>
      </c>
      <c r="E11" s="3">
        <f>'Sch 8 CCA Test 26'!AB11</f>
        <v>76478996.037832022</v>
      </c>
      <c r="F11" s="12">
        <v>17776090.039999999</v>
      </c>
      <c r="G11" s="8"/>
      <c r="H11" s="8"/>
      <c r="I11" s="8"/>
      <c r="J11" s="8"/>
      <c r="K11" s="8"/>
      <c r="L11" s="8"/>
      <c r="M11" s="1">
        <f t="shared" ref="M11:M41" si="0">IFERROR(E11+F11+H11-K11,"")</f>
        <v>94255086.077832013</v>
      </c>
      <c r="N11" s="8"/>
      <c r="O11" s="8"/>
      <c r="P11" s="1">
        <f t="shared" ref="P11:P42" si="1">+F11-G11+N11-O11</f>
        <v>17776090.039999999</v>
      </c>
      <c r="Q11" s="8">
        <f>P11</f>
        <v>17776090.039999999</v>
      </c>
      <c r="R11" s="1">
        <f t="shared" ref="R11:R42" si="2">IF((M11-O11)&lt;0,0,M11-O11)</f>
        <v>94255086.077832013</v>
      </c>
      <c r="S11" s="1">
        <f t="shared" ref="S11:S42" si="3">IF((K11-L11+I11-P11+Q11-J11)&lt;0,0,(K11-L11+I11-P11+Q11-J11))</f>
        <v>0</v>
      </c>
      <c r="T11" s="1">
        <f t="shared" ref="T11:T42" si="4">IF((Q11-S11)&lt;0,0,(Q11-S11))</f>
        <v>17776090.039999999</v>
      </c>
      <c r="U11" s="2">
        <v>0</v>
      </c>
      <c r="V11" s="1">
        <f t="shared" ref="V11:V42" si="5">T11*U11</f>
        <v>0</v>
      </c>
      <c r="W11" s="1">
        <f t="shared" ref="W11:W42" si="6">IF((0.5*(P11-Q11-I11+J11-K11+L11))&lt;0,0,(0.5*(P11-Q11-I11+J11-K11+L11)))</f>
        <v>0</v>
      </c>
      <c r="X11" s="25">
        <v>0.06</v>
      </c>
      <c r="Y11" s="9"/>
      <c r="Z11" s="9"/>
      <c r="AA11" s="1">
        <f t="shared" ref="AA11:AA42" si="7">IF(OR(R11&lt;=0,Z11&gt;0),0,(R11+V11-W11)*X11)</f>
        <v>5655305.1646699207</v>
      </c>
      <c r="AB11" s="1">
        <f t="shared" ref="AB11:AB42" si="8">IF(M11&lt;0,0,M11-Z11-AA11)</f>
        <v>88599780.913162097</v>
      </c>
      <c r="AC11" s="26"/>
    </row>
    <row r="12" spans="1:29" x14ac:dyDescent="0.25">
      <c r="B12" s="22">
        <v>2</v>
      </c>
      <c r="C12" s="23" t="s">
        <v>38</v>
      </c>
      <c r="D12" s="24" t="s">
        <v>25</v>
      </c>
      <c r="E12" s="3">
        <f>'Sch 8 CCA Test 26'!AB12</f>
        <v>30221227.386</v>
      </c>
      <c r="F12" s="5"/>
      <c r="G12" s="5"/>
      <c r="H12" s="8"/>
      <c r="I12" s="8"/>
      <c r="J12" s="8"/>
      <c r="K12" s="8"/>
      <c r="L12" s="8"/>
      <c r="M12" s="1">
        <f t="shared" si="0"/>
        <v>30221227.386</v>
      </c>
      <c r="N12" s="8"/>
      <c r="O12" s="8"/>
      <c r="P12" s="1">
        <f t="shared" si="1"/>
        <v>0</v>
      </c>
      <c r="Q12" s="8"/>
      <c r="R12" s="1">
        <f t="shared" si="2"/>
        <v>30221227.386</v>
      </c>
      <c r="S12" s="1">
        <f t="shared" si="3"/>
        <v>0</v>
      </c>
      <c r="T12" s="1">
        <f t="shared" si="4"/>
        <v>0</v>
      </c>
      <c r="U12" s="2"/>
      <c r="V12" s="1">
        <f t="shared" si="5"/>
        <v>0</v>
      </c>
      <c r="W12" s="1">
        <f t="shared" si="6"/>
        <v>0</v>
      </c>
      <c r="X12" s="25">
        <v>0.06</v>
      </c>
      <c r="Y12" s="9"/>
      <c r="Z12" s="9"/>
      <c r="AA12" s="1">
        <f t="shared" si="7"/>
        <v>1813273.64316</v>
      </c>
      <c r="AB12" s="1">
        <f t="shared" si="8"/>
        <v>28407953.742839999</v>
      </c>
      <c r="AC12" s="26"/>
    </row>
    <row r="13" spans="1:29" x14ac:dyDescent="0.25">
      <c r="B13" s="22">
        <v>3</v>
      </c>
      <c r="C13" s="23" t="s">
        <v>39</v>
      </c>
      <c r="D13" s="24" t="s">
        <v>25</v>
      </c>
      <c r="E13" s="3">
        <f>'Sch 8 CCA Test 26'!AB13</f>
        <v>3710810.1525000003</v>
      </c>
      <c r="F13" s="5"/>
      <c r="G13" s="5"/>
      <c r="H13" s="8"/>
      <c r="I13" s="8"/>
      <c r="J13" s="8"/>
      <c r="K13" s="8"/>
      <c r="L13" s="8"/>
      <c r="M13" s="1">
        <f t="shared" si="0"/>
        <v>3710810.1525000003</v>
      </c>
      <c r="N13" s="8"/>
      <c r="O13" s="8"/>
      <c r="P13" s="1">
        <f t="shared" si="1"/>
        <v>0</v>
      </c>
      <c r="Q13" s="8"/>
      <c r="R13" s="1">
        <f t="shared" si="2"/>
        <v>3710810.1525000003</v>
      </c>
      <c r="S13" s="1">
        <f t="shared" si="3"/>
        <v>0</v>
      </c>
      <c r="T13" s="1">
        <f t="shared" si="4"/>
        <v>0</v>
      </c>
      <c r="U13" s="2"/>
      <c r="V13" s="1">
        <f t="shared" si="5"/>
        <v>0</v>
      </c>
      <c r="W13" s="1">
        <f t="shared" si="6"/>
        <v>0</v>
      </c>
      <c r="X13" s="25">
        <v>0.05</v>
      </c>
      <c r="Y13" s="9"/>
      <c r="Z13" s="9"/>
      <c r="AA13" s="1">
        <f t="shared" si="7"/>
        <v>185540.50762500003</v>
      </c>
      <c r="AB13" s="1">
        <f t="shared" si="8"/>
        <v>3525269.6448750002</v>
      </c>
      <c r="AC13" s="26"/>
    </row>
    <row r="14" spans="1:29" x14ac:dyDescent="0.25">
      <c r="B14" s="22">
        <v>6</v>
      </c>
      <c r="C14" s="23" t="s">
        <v>40</v>
      </c>
      <c r="D14" s="24" t="s">
        <v>25</v>
      </c>
      <c r="E14" s="3">
        <f>'Sch 8 CCA Test 26'!AB14</f>
        <v>0</v>
      </c>
      <c r="F14" s="8"/>
      <c r="G14" s="8"/>
      <c r="H14" s="8"/>
      <c r="I14" s="8"/>
      <c r="J14" s="8"/>
      <c r="K14" s="8"/>
      <c r="L14" s="8"/>
      <c r="M14" s="1">
        <f t="shared" si="0"/>
        <v>0</v>
      </c>
      <c r="N14" s="8"/>
      <c r="O14" s="8"/>
      <c r="P14" s="1">
        <f t="shared" si="1"/>
        <v>0</v>
      </c>
      <c r="Q14" s="8"/>
      <c r="R14" s="1">
        <f t="shared" si="2"/>
        <v>0</v>
      </c>
      <c r="S14" s="1">
        <f t="shared" si="3"/>
        <v>0</v>
      </c>
      <c r="T14" s="1">
        <f t="shared" si="4"/>
        <v>0</v>
      </c>
      <c r="U14" s="2">
        <v>0</v>
      </c>
      <c r="V14" s="1">
        <f t="shared" si="5"/>
        <v>0</v>
      </c>
      <c r="W14" s="1">
        <f t="shared" si="6"/>
        <v>0</v>
      </c>
      <c r="X14" s="25">
        <v>0.1</v>
      </c>
      <c r="Y14" s="9"/>
      <c r="Z14" s="9"/>
      <c r="AA14" s="1">
        <f t="shared" si="7"/>
        <v>0</v>
      </c>
      <c r="AB14" s="1">
        <f t="shared" si="8"/>
        <v>0</v>
      </c>
      <c r="AC14" s="26"/>
    </row>
    <row r="15" spans="1:29" ht="12.75" customHeight="1" x14ac:dyDescent="0.25">
      <c r="B15" s="22">
        <v>8</v>
      </c>
      <c r="C15" s="23" t="s">
        <v>41</v>
      </c>
      <c r="D15" s="24" t="s">
        <v>25</v>
      </c>
      <c r="E15" s="3">
        <f>'Sch 8 CCA Test 26'!AB15</f>
        <v>5899465.9071999993</v>
      </c>
      <c r="F15" s="10">
        <v>1776188.1</v>
      </c>
      <c r="G15" s="8"/>
      <c r="H15" s="8"/>
      <c r="I15" s="8"/>
      <c r="J15" s="8"/>
      <c r="K15" s="8"/>
      <c r="L15" s="8"/>
      <c r="M15" s="1">
        <f t="shared" si="0"/>
        <v>7675654.0071999989</v>
      </c>
      <c r="N15" s="8"/>
      <c r="O15" s="8"/>
      <c r="P15" s="1">
        <f t="shared" si="1"/>
        <v>1776188.1</v>
      </c>
      <c r="Q15" s="8">
        <f t="shared" ref="Q15:Q16" si="9">P15</f>
        <v>1776188.1</v>
      </c>
      <c r="R15" s="1">
        <f t="shared" si="2"/>
        <v>7675654.0071999989</v>
      </c>
      <c r="S15" s="1">
        <f t="shared" si="3"/>
        <v>0</v>
      </c>
      <c r="T15" s="1">
        <f t="shared" si="4"/>
        <v>1776188.1</v>
      </c>
      <c r="U15" s="2">
        <v>0</v>
      </c>
      <c r="V15" s="1">
        <f t="shared" si="5"/>
        <v>0</v>
      </c>
      <c r="W15" s="1">
        <f t="shared" si="6"/>
        <v>0</v>
      </c>
      <c r="X15" s="25">
        <v>0.2</v>
      </c>
      <c r="Y15" s="9"/>
      <c r="Z15" s="9"/>
      <c r="AA15" s="1">
        <f t="shared" si="7"/>
        <v>1535130.8014399998</v>
      </c>
      <c r="AB15" s="1">
        <f t="shared" si="8"/>
        <v>6140523.2057599993</v>
      </c>
      <c r="AC15" s="26"/>
    </row>
    <row r="16" spans="1:29" ht="12.75" customHeight="1" x14ac:dyDescent="0.25">
      <c r="B16" s="22">
        <v>10</v>
      </c>
      <c r="C16" s="23" t="s">
        <v>42</v>
      </c>
      <c r="D16" s="24" t="s">
        <v>25</v>
      </c>
      <c r="E16" s="3">
        <f>'Sch 8 CCA Test 26'!AB16</f>
        <v>13172849.511500001</v>
      </c>
      <c r="F16" s="10">
        <v>14206484.110000001</v>
      </c>
      <c r="G16" s="8"/>
      <c r="H16" s="8"/>
      <c r="I16" s="8"/>
      <c r="J16" s="8"/>
      <c r="K16" s="8">
        <v>132000</v>
      </c>
      <c r="L16" s="8"/>
      <c r="M16" s="1">
        <f t="shared" si="0"/>
        <v>27247333.6215</v>
      </c>
      <c r="N16" s="8"/>
      <c r="O16" s="8"/>
      <c r="P16" s="1">
        <f t="shared" si="1"/>
        <v>14206484.110000001</v>
      </c>
      <c r="Q16" s="8">
        <f t="shared" si="9"/>
        <v>14206484.110000001</v>
      </c>
      <c r="R16" s="1">
        <f t="shared" si="2"/>
        <v>27247333.6215</v>
      </c>
      <c r="S16" s="1">
        <f t="shared" si="3"/>
        <v>132000</v>
      </c>
      <c r="T16" s="1">
        <f t="shared" si="4"/>
        <v>14074484.110000001</v>
      </c>
      <c r="U16" s="2">
        <v>0</v>
      </c>
      <c r="V16" s="1">
        <f t="shared" si="5"/>
        <v>0</v>
      </c>
      <c r="W16" s="1">
        <f t="shared" si="6"/>
        <v>0</v>
      </c>
      <c r="X16" s="25">
        <v>0.3</v>
      </c>
      <c r="Y16" s="9"/>
      <c r="Z16" s="9"/>
      <c r="AA16" s="1">
        <f>IF(OR(R16&lt;=0,Z16&gt;0),0,(R16+V16-W16)*X16)</f>
        <v>8174200.0864499994</v>
      </c>
      <c r="AB16" s="1">
        <f t="shared" si="8"/>
        <v>19073133.535050001</v>
      </c>
      <c r="AC16" s="26"/>
    </row>
    <row r="17" spans="2:29" ht="12.75" customHeight="1" x14ac:dyDescent="0.25">
      <c r="B17" s="22">
        <v>10.1</v>
      </c>
      <c r="C17" s="23" t="s">
        <v>43</v>
      </c>
      <c r="D17" s="24" t="s">
        <v>25</v>
      </c>
      <c r="E17" s="3">
        <f>'Sch 8 CCA Test 26'!AB17</f>
        <v>0</v>
      </c>
      <c r="F17" s="8"/>
      <c r="G17" s="8"/>
      <c r="H17" s="8"/>
      <c r="I17" s="8"/>
      <c r="J17" s="8"/>
      <c r="K17" s="8"/>
      <c r="L17" s="8"/>
      <c r="M17" s="1">
        <f t="shared" si="0"/>
        <v>0</v>
      </c>
      <c r="N17" s="8"/>
      <c r="O17" s="8"/>
      <c r="P17" s="1">
        <f t="shared" si="1"/>
        <v>0</v>
      </c>
      <c r="Q17" s="8"/>
      <c r="R17" s="1">
        <f t="shared" si="2"/>
        <v>0</v>
      </c>
      <c r="S17" s="1">
        <f t="shared" si="3"/>
        <v>0</v>
      </c>
      <c r="T17" s="1">
        <f t="shared" si="4"/>
        <v>0</v>
      </c>
      <c r="U17" s="2">
        <v>0</v>
      </c>
      <c r="V17" s="1">
        <f t="shared" si="5"/>
        <v>0</v>
      </c>
      <c r="W17" s="1">
        <f t="shared" si="6"/>
        <v>0</v>
      </c>
      <c r="X17" s="25">
        <v>0.3</v>
      </c>
      <c r="Y17" s="9"/>
      <c r="Z17" s="9"/>
      <c r="AA17" s="1">
        <f t="shared" si="7"/>
        <v>0</v>
      </c>
      <c r="AB17" s="1">
        <f t="shared" si="8"/>
        <v>0</v>
      </c>
      <c r="AC17" s="26"/>
    </row>
    <row r="18" spans="2:29" ht="12.75" customHeight="1" x14ac:dyDescent="0.3">
      <c r="B18" s="22">
        <v>12</v>
      </c>
      <c r="C18" s="23" t="s">
        <v>44</v>
      </c>
      <c r="D18" s="24" t="s">
        <v>25</v>
      </c>
      <c r="E18" s="3">
        <f>'Sch 8 CCA Test 26'!AB18</f>
        <v>0</v>
      </c>
      <c r="F18" s="13">
        <v>7197592.7666965406</v>
      </c>
      <c r="G18" s="8"/>
      <c r="H18" s="8"/>
      <c r="I18" s="8"/>
      <c r="J18" s="8"/>
      <c r="K18" s="8"/>
      <c r="L18" s="8"/>
      <c r="M18" s="1">
        <f t="shared" si="0"/>
        <v>7197592.7666965406</v>
      </c>
      <c r="N18" s="8"/>
      <c r="O18" s="8"/>
      <c r="P18" s="1">
        <f t="shared" si="1"/>
        <v>7197592.7666965406</v>
      </c>
      <c r="Q18" s="8">
        <f>P18</f>
        <v>7197592.7666965406</v>
      </c>
      <c r="R18" s="1">
        <f t="shared" si="2"/>
        <v>7197592.7666965406</v>
      </c>
      <c r="S18" s="1">
        <f t="shared" si="3"/>
        <v>0</v>
      </c>
      <c r="T18" s="1">
        <f t="shared" si="4"/>
        <v>7197592.7666965406</v>
      </c>
      <c r="U18" s="2">
        <v>0</v>
      </c>
      <c r="V18" s="1">
        <f t="shared" si="5"/>
        <v>0</v>
      </c>
      <c r="W18" s="1">
        <f t="shared" si="6"/>
        <v>0</v>
      </c>
      <c r="X18" s="25">
        <v>1</v>
      </c>
      <c r="Y18" s="9"/>
      <c r="Z18" s="9"/>
      <c r="AA18" s="1">
        <f t="shared" si="7"/>
        <v>7197592.7666965406</v>
      </c>
      <c r="AB18" s="1">
        <f t="shared" si="8"/>
        <v>0</v>
      </c>
      <c r="AC18" s="26"/>
    </row>
    <row r="19" spans="2:29" ht="12.75" customHeight="1" x14ac:dyDescent="0.35">
      <c r="B19" s="27" t="s">
        <v>64</v>
      </c>
      <c r="C19" s="23" t="s">
        <v>45</v>
      </c>
      <c r="D19" s="24" t="s">
        <v>25</v>
      </c>
      <c r="E19" s="3">
        <f>'Sch 8 CCA Test 26'!AB19</f>
        <v>0</v>
      </c>
      <c r="F19" s="8"/>
      <c r="G19" s="8"/>
      <c r="H19" s="8"/>
      <c r="I19" s="8"/>
      <c r="J19" s="8"/>
      <c r="K19" s="8"/>
      <c r="L19" s="8"/>
      <c r="M19" s="1">
        <f t="shared" si="0"/>
        <v>0</v>
      </c>
      <c r="N19" s="8"/>
      <c r="O19" s="8"/>
      <c r="P19" s="1">
        <f t="shared" si="1"/>
        <v>0</v>
      </c>
      <c r="Q19" s="8"/>
      <c r="R19" s="1">
        <f t="shared" si="2"/>
        <v>0</v>
      </c>
      <c r="S19" s="1">
        <f t="shared" si="3"/>
        <v>0</v>
      </c>
      <c r="T19" s="1">
        <f t="shared" si="4"/>
        <v>0</v>
      </c>
      <c r="U19" s="2">
        <v>0</v>
      </c>
      <c r="V19" s="1">
        <f t="shared" si="5"/>
        <v>0</v>
      </c>
      <c r="W19" s="1">
        <f t="shared" si="6"/>
        <v>0</v>
      </c>
      <c r="X19" s="28" t="s">
        <v>26</v>
      </c>
      <c r="Y19" s="9"/>
      <c r="Z19" s="9"/>
      <c r="AA19" s="1">
        <f t="shared" si="7"/>
        <v>0</v>
      </c>
      <c r="AB19" s="1">
        <f t="shared" si="8"/>
        <v>0</v>
      </c>
      <c r="AC19" s="26"/>
    </row>
    <row r="20" spans="2:29" ht="12.75" customHeight="1" x14ac:dyDescent="0.35">
      <c r="B20" s="27" t="s">
        <v>65</v>
      </c>
      <c r="C20" s="23" t="s">
        <v>46</v>
      </c>
      <c r="D20" s="24" t="s">
        <v>25</v>
      </c>
      <c r="E20" s="3">
        <f>'Sch 8 CCA Test 26'!AB20</f>
        <v>0</v>
      </c>
      <c r="F20" s="8"/>
      <c r="G20" s="8"/>
      <c r="H20" s="8"/>
      <c r="I20" s="8"/>
      <c r="J20" s="8"/>
      <c r="K20" s="8"/>
      <c r="L20" s="8"/>
      <c r="M20" s="1">
        <f t="shared" si="0"/>
        <v>0</v>
      </c>
      <c r="N20" s="8"/>
      <c r="O20" s="8"/>
      <c r="P20" s="1">
        <f t="shared" si="1"/>
        <v>0</v>
      </c>
      <c r="Q20" s="8"/>
      <c r="R20" s="1">
        <f t="shared" si="2"/>
        <v>0</v>
      </c>
      <c r="S20" s="1">
        <f t="shared" si="3"/>
        <v>0</v>
      </c>
      <c r="T20" s="1">
        <f t="shared" si="4"/>
        <v>0</v>
      </c>
      <c r="U20" s="2">
        <v>0</v>
      </c>
      <c r="V20" s="1">
        <f t="shared" si="5"/>
        <v>0</v>
      </c>
      <c r="W20" s="1">
        <f t="shared" si="6"/>
        <v>0</v>
      </c>
      <c r="X20" s="28" t="s">
        <v>26</v>
      </c>
      <c r="Y20" s="9"/>
      <c r="Z20" s="9"/>
      <c r="AA20" s="1">
        <f t="shared" si="7"/>
        <v>0</v>
      </c>
      <c r="AB20" s="1">
        <f t="shared" si="8"/>
        <v>0</v>
      </c>
      <c r="AC20" s="26"/>
    </row>
    <row r="21" spans="2:29" ht="12.75" customHeight="1" x14ac:dyDescent="0.35">
      <c r="B21" s="27" t="s">
        <v>66</v>
      </c>
      <c r="C21" s="23" t="s">
        <v>47</v>
      </c>
      <c r="D21" s="24" t="s">
        <v>25</v>
      </c>
      <c r="E21" s="3">
        <f>'Sch 8 CCA Test 26'!AB21</f>
        <v>0</v>
      </c>
      <c r="F21" s="8"/>
      <c r="G21" s="8"/>
      <c r="H21" s="8"/>
      <c r="I21" s="8"/>
      <c r="J21" s="8"/>
      <c r="K21" s="8"/>
      <c r="L21" s="8"/>
      <c r="M21" s="1">
        <f t="shared" si="0"/>
        <v>0</v>
      </c>
      <c r="N21" s="8"/>
      <c r="O21" s="8"/>
      <c r="P21" s="1">
        <f t="shared" si="1"/>
        <v>0</v>
      </c>
      <c r="Q21" s="8"/>
      <c r="R21" s="1">
        <f t="shared" si="2"/>
        <v>0</v>
      </c>
      <c r="S21" s="1">
        <f t="shared" si="3"/>
        <v>0</v>
      </c>
      <c r="T21" s="1">
        <f t="shared" si="4"/>
        <v>0</v>
      </c>
      <c r="U21" s="2">
        <v>0</v>
      </c>
      <c r="V21" s="1">
        <f t="shared" si="5"/>
        <v>0</v>
      </c>
      <c r="W21" s="1">
        <f t="shared" si="6"/>
        <v>0</v>
      </c>
      <c r="X21" s="28" t="s">
        <v>26</v>
      </c>
      <c r="Y21" s="9"/>
      <c r="Z21" s="9"/>
      <c r="AA21" s="1">
        <f t="shared" si="7"/>
        <v>0</v>
      </c>
      <c r="AB21" s="1">
        <f t="shared" si="8"/>
        <v>0</v>
      </c>
      <c r="AC21" s="26"/>
    </row>
    <row r="22" spans="2:29" ht="12.75" customHeight="1" x14ac:dyDescent="0.35">
      <c r="B22" s="27" t="s">
        <v>67</v>
      </c>
      <c r="C22" s="23" t="s">
        <v>48</v>
      </c>
      <c r="D22" s="24" t="s">
        <v>25</v>
      </c>
      <c r="E22" s="3">
        <f>'Sch 8 CCA Test 26'!AB22</f>
        <v>0</v>
      </c>
      <c r="F22" s="8"/>
      <c r="G22" s="8"/>
      <c r="H22" s="8"/>
      <c r="I22" s="8"/>
      <c r="J22" s="8"/>
      <c r="K22" s="8"/>
      <c r="L22" s="8"/>
      <c r="M22" s="1">
        <f t="shared" si="0"/>
        <v>0</v>
      </c>
      <c r="N22" s="8"/>
      <c r="O22" s="8"/>
      <c r="P22" s="1">
        <f t="shared" si="1"/>
        <v>0</v>
      </c>
      <c r="Q22" s="8"/>
      <c r="R22" s="1">
        <f t="shared" si="2"/>
        <v>0</v>
      </c>
      <c r="S22" s="1">
        <f t="shared" si="3"/>
        <v>0</v>
      </c>
      <c r="T22" s="1">
        <f t="shared" si="4"/>
        <v>0</v>
      </c>
      <c r="U22" s="2">
        <v>0</v>
      </c>
      <c r="V22" s="1">
        <f t="shared" si="5"/>
        <v>0</v>
      </c>
      <c r="W22" s="1">
        <f t="shared" si="6"/>
        <v>0</v>
      </c>
      <c r="X22" s="28" t="s">
        <v>26</v>
      </c>
      <c r="Y22" s="9"/>
      <c r="Z22" s="9"/>
      <c r="AA22" s="1">
        <f t="shared" si="7"/>
        <v>0</v>
      </c>
      <c r="AB22" s="1">
        <f t="shared" si="8"/>
        <v>0</v>
      </c>
      <c r="AC22" s="26"/>
    </row>
    <row r="23" spans="2:29" ht="12.75" customHeight="1" x14ac:dyDescent="0.25">
      <c r="B23" s="22">
        <v>14</v>
      </c>
      <c r="C23" s="23" t="s">
        <v>49</v>
      </c>
      <c r="D23" s="24" t="s">
        <v>25</v>
      </c>
      <c r="E23" s="3">
        <f>'Sch 8 CCA Test 26'!AB23</f>
        <v>0</v>
      </c>
      <c r="F23" s="8"/>
      <c r="G23" s="8"/>
      <c r="H23" s="8"/>
      <c r="I23" s="8"/>
      <c r="J23" s="8"/>
      <c r="K23" s="8"/>
      <c r="L23" s="8"/>
      <c r="M23" s="1">
        <f t="shared" si="0"/>
        <v>0</v>
      </c>
      <c r="N23" s="8"/>
      <c r="O23" s="8"/>
      <c r="P23" s="1">
        <f t="shared" si="1"/>
        <v>0</v>
      </c>
      <c r="Q23" s="8"/>
      <c r="R23" s="1">
        <f t="shared" si="2"/>
        <v>0</v>
      </c>
      <c r="S23" s="1">
        <f t="shared" si="3"/>
        <v>0</v>
      </c>
      <c r="T23" s="1">
        <f t="shared" si="4"/>
        <v>0</v>
      </c>
      <c r="U23" s="2">
        <v>0</v>
      </c>
      <c r="V23" s="1">
        <f t="shared" si="5"/>
        <v>0</v>
      </c>
      <c r="W23" s="1">
        <f t="shared" si="6"/>
        <v>0</v>
      </c>
      <c r="X23" s="28" t="s">
        <v>26</v>
      </c>
      <c r="Y23" s="9"/>
      <c r="Z23" s="9"/>
      <c r="AA23" s="1">
        <f t="shared" si="7"/>
        <v>0</v>
      </c>
      <c r="AB23" s="1">
        <f t="shared" si="8"/>
        <v>0</v>
      </c>
      <c r="AC23" s="26"/>
    </row>
    <row r="24" spans="2:29" ht="12.75" customHeight="1" x14ac:dyDescent="0.25">
      <c r="B24" s="22">
        <v>14.1</v>
      </c>
      <c r="C24" s="29" t="s">
        <v>27</v>
      </c>
      <c r="D24" s="24" t="s">
        <v>25</v>
      </c>
      <c r="E24" s="3">
        <f>'Sch 8 CCA Test 26'!AB24</f>
        <v>6032844.4257000005</v>
      </c>
      <c r="F24" s="5"/>
      <c r="G24" s="5"/>
      <c r="H24" s="8"/>
      <c r="I24" s="8"/>
      <c r="J24" s="8"/>
      <c r="K24" s="8"/>
      <c r="L24" s="8"/>
      <c r="M24" s="1">
        <f t="shared" si="0"/>
        <v>6032844.4257000005</v>
      </c>
      <c r="N24" s="8"/>
      <c r="O24" s="8"/>
      <c r="P24" s="1">
        <f t="shared" si="1"/>
        <v>0</v>
      </c>
      <c r="Q24" s="8"/>
      <c r="R24" s="1">
        <f>IF((M24-O24)&lt;0,0,M24-O24)</f>
        <v>6032844.4257000005</v>
      </c>
      <c r="S24" s="1">
        <f>IF((K24-L24+I24-P24+Q24-J24)&lt;0,0,(K24-L24+I24-P24+Q24-J24))</f>
        <v>0</v>
      </c>
      <c r="T24" s="1">
        <f t="shared" si="4"/>
        <v>0</v>
      </c>
      <c r="U24" s="2"/>
      <c r="V24" s="1">
        <f t="shared" si="5"/>
        <v>0</v>
      </c>
      <c r="W24" s="1">
        <f t="shared" si="6"/>
        <v>0</v>
      </c>
      <c r="X24" s="25">
        <v>7.0000000000000007E-2</v>
      </c>
      <c r="Y24" s="9"/>
      <c r="Z24" s="9"/>
      <c r="AA24" s="1">
        <f t="shared" si="7"/>
        <v>422299.10979900009</v>
      </c>
      <c r="AB24" s="1">
        <f t="shared" si="8"/>
        <v>5610545.3159010001</v>
      </c>
      <c r="AC24" s="26"/>
    </row>
    <row r="25" spans="2:29" ht="12.75" customHeight="1" x14ac:dyDescent="0.3">
      <c r="B25" s="22">
        <v>14.1</v>
      </c>
      <c r="C25" s="29" t="s">
        <v>28</v>
      </c>
      <c r="D25" s="24" t="s">
        <v>25</v>
      </c>
      <c r="E25" s="3">
        <f>'Sch 8 CCA Test 26'!AB25</f>
        <v>48079499.872225001</v>
      </c>
      <c r="F25" s="13">
        <v>7642093.9000000004</v>
      </c>
      <c r="G25" s="8"/>
      <c r="H25" s="8"/>
      <c r="I25" s="8"/>
      <c r="J25" s="8"/>
      <c r="K25" s="8"/>
      <c r="L25" s="8"/>
      <c r="M25" s="1">
        <f t="shared" si="0"/>
        <v>55721593.772225</v>
      </c>
      <c r="N25" s="8"/>
      <c r="O25" s="8"/>
      <c r="P25" s="1">
        <f t="shared" si="1"/>
        <v>7642093.9000000004</v>
      </c>
      <c r="Q25" s="8">
        <f t="shared" ref="Q25:Q28" si="10">P25</f>
        <v>7642093.9000000004</v>
      </c>
      <c r="R25" s="1">
        <f t="shared" si="2"/>
        <v>55721593.772225</v>
      </c>
      <c r="S25" s="1">
        <f t="shared" si="3"/>
        <v>0</v>
      </c>
      <c r="T25" s="1">
        <f t="shared" si="4"/>
        <v>7642093.9000000004</v>
      </c>
      <c r="U25" s="2">
        <v>0</v>
      </c>
      <c r="V25" s="1">
        <f t="shared" si="5"/>
        <v>0</v>
      </c>
      <c r="W25" s="1">
        <f t="shared" si="6"/>
        <v>0</v>
      </c>
      <c r="X25" s="25">
        <v>0.05</v>
      </c>
      <c r="Y25" s="9"/>
      <c r="Z25" s="9"/>
      <c r="AA25" s="1">
        <f t="shared" si="7"/>
        <v>2786079.6886112504</v>
      </c>
      <c r="AB25" s="1">
        <f t="shared" si="8"/>
        <v>52935514.083613753</v>
      </c>
      <c r="AC25" s="26"/>
    </row>
    <row r="26" spans="2:29" ht="12.75" customHeight="1" x14ac:dyDescent="0.25">
      <c r="B26" s="22">
        <v>17</v>
      </c>
      <c r="C26" s="23" t="s">
        <v>50</v>
      </c>
      <c r="D26" s="24" t="s">
        <v>25</v>
      </c>
      <c r="E26" s="3">
        <f>'Sch 8 CCA Test 26'!AB26</f>
        <v>1325102.2844</v>
      </c>
      <c r="F26" s="10"/>
      <c r="G26" s="8"/>
      <c r="H26" s="8"/>
      <c r="I26" s="8"/>
      <c r="J26" s="8"/>
      <c r="K26" s="8"/>
      <c r="L26" s="8"/>
      <c r="M26" s="1">
        <f t="shared" si="0"/>
        <v>1325102.2844</v>
      </c>
      <c r="N26" s="8"/>
      <c r="O26" s="8"/>
      <c r="P26" s="1">
        <f t="shared" si="1"/>
        <v>0</v>
      </c>
      <c r="Q26" s="8">
        <f t="shared" si="10"/>
        <v>0</v>
      </c>
      <c r="R26" s="1">
        <f t="shared" si="2"/>
        <v>1325102.2844</v>
      </c>
      <c r="S26" s="1">
        <f t="shared" si="3"/>
        <v>0</v>
      </c>
      <c r="T26" s="1">
        <f t="shared" si="4"/>
        <v>0</v>
      </c>
      <c r="U26" s="2">
        <v>0</v>
      </c>
      <c r="V26" s="1">
        <f t="shared" si="5"/>
        <v>0</v>
      </c>
      <c r="W26" s="1">
        <f t="shared" si="6"/>
        <v>0</v>
      </c>
      <c r="X26" s="25">
        <v>0.08</v>
      </c>
      <c r="Y26" s="9"/>
      <c r="Z26" s="9"/>
      <c r="AA26" s="1">
        <f t="shared" si="7"/>
        <v>106008.18275200001</v>
      </c>
      <c r="AB26" s="1">
        <f t="shared" si="8"/>
        <v>1219094.1016480001</v>
      </c>
      <c r="AC26" s="26"/>
    </row>
    <row r="27" spans="2:29" ht="12.75" customHeight="1" x14ac:dyDescent="0.25">
      <c r="B27" s="22">
        <v>42</v>
      </c>
      <c r="C27" s="23" t="s">
        <v>51</v>
      </c>
      <c r="D27" s="24" t="s">
        <v>25</v>
      </c>
      <c r="E27" s="3">
        <f>'Sch 8 CCA Test 26'!AB27</f>
        <v>1941906.6803840001</v>
      </c>
      <c r="F27" s="10">
        <v>1237429.8800000001</v>
      </c>
      <c r="G27" s="8"/>
      <c r="H27" s="8"/>
      <c r="I27" s="8"/>
      <c r="J27" s="8"/>
      <c r="K27" s="8"/>
      <c r="L27" s="8"/>
      <c r="M27" s="1">
        <f t="shared" si="0"/>
        <v>3179336.5603840002</v>
      </c>
      <c r="N27" s="8"/>
      <c r="O27" s="8"/>
      <c r="P27" s="1">
        <f t="shared" si="1"/>
        <v>1237429.8800000001</v>
      </c>
      <c r="Q27" s="8">
        <f t="shared" si="10"/>
        <v>1237429.8800000001</v>
      </c>
      <c r="R27" s="1">
        <f t="shared" si="2"/>
        <v>3179336.5603840002</v>
      </c>
      <c r="S27" s="1">
        <f t="shared" si="3"/>
        <v>0</v>
      </c>
      <c r="T27" s="1">
        <f t="shared" si="4"/>
        <v>1237429.8800000001</v>
      </c>
      <c r="U27" s="2">
        <v>0</v>
      </c>
      <c r="V27" s="1">
        <f t="shared" si="5"/>
        <v>0</v>
      </c>
      <c r="W27" s="1">
        <f t="shared" si="6"/>
        <v>0</v>
      </c>
      <c r="X27" s="25">
        <v>0.12</v>
      </c>
      <c r="Y27" s="9"/>
      <c r="Z27" s="9"/>
      <c r="AA27" s="1">
        <f t="shared" si="7"/>
        <v>381520.38724608003</v>
      </c>
      <c r="AB27" s="1">
        <f t="shared" si="8"/>
        <v>2797816.17313792</v>
      </c>
      <c r="AC27" s="26"/>
    </row>
    <row r="28" spans="2:29" ht="12.75" customHeight="1" x14ac:dyDescent="0.25">
      <c r="B28" s="22">
        <v>43.1</v>
      </c>
      <c r="C28" s="23" t="s">
        <v>52</v>
      </c>
      <c r="D28" s="24" t="s">
        <v>25</v>
      </c>
      <c r="E28" s="3">
        <f>'Sch 8 CCA Test 26'!AB28</f>
        <v>144167.73139999999</v>
      </c>
      <c r="F28" s="10">
        <v>0</v>
      </c>
      <c r="G28" s="8"/>
      <c r="H28" s="8"/>
      <c r="I28" s="8"/>
      <c r="J28" s="8"/>
      <c r="K28" s="8"/>
      <c r="L28" s="8"/>
      <c r="M28" s="1">
        <f t="shared" si="0"/>
        <v>144167.73139999999</v>
      </c>
      <c r="N28" s="8"/>
      <c r="O28" s="8"/>
      <c r="P28" s="1">
        <f t="shared" si="1"/>
        <v>0</v>
      </c>
      <c r="Q28" s="8">
        <f t="shared" si="10"/>
        <v>0</v>
      </c>
      <c r="R28" s="1">
        <f t="shared" si="2"/>
        <v>144167.73139999999</v>
      </c>
      <c r="S28" s="1">
        <f t="shared" si="3"/>
        <v>0</v>
      </c>
      <c r="T28" s="1">
        <f t="shared" si="4"/>
        <v>0</v>
      </c>
      <c r="U28" s="2">
        <v>0</v>
      </c>
      <c r="V28" s="1">
        <f t="shared" si="5"/>
        <v>0</v>
      </c>
      <c r="W28" s="1">
        <f t="shared" si="6"/>
        <v>0</v>
      </c>
      <c r="X28" s="25">
        <v>0.3</v>
      </c>
      <c r="Y28" s="9"/>
      <c r="Z28" s="9"/>
      <c r="AA28" s="1">
        <f>(E28*0.3)+(F28*0.55)</f>
        <v>43250.319419999993</v>
      </c>
      <c r="AB28" s="1">
        <f t="shared" si="8"/>
        <v>100917.41198</v>
      </c>
      <c r="AC28" s="26"/>
    </row>
    <row r="29" spans="2:29" ht="12.75" customHeight="1" x14ac:dyDescent="0.25">
      <c r="B29" s="22">
        <v>43.2</v>
      </c>
      <c r="C29" s="23" t="s">
        <v>52</v>
      </c>
      <c r="D29" s="24" t="s">
        <v>25</v>
      </c>
      <c r="E29" s="3">
        <f>'Sch 8 CCA Test 26'!AB29</f>
        <v>49529.75</v>
      </c>
      <c r="F29" s="8">
        <v>0</v>
      </c>
      <c r="G29" s="8"/>
      <c r="H29" s="8"/>
      <c r="I29" s="8"/>
      <c r="J29" s="8"/>
      <c r="K29" s="8"/>
      <c r="L29" s="8"/>
      <c r="M29" s="1">
        <f t="shared" si="0"/>
        <v>49529.75</v>
      </c>
      <c r="N29" s="8"/>
      <c r="O29" s="8"/>
      <c r="P29" s="1">
        <f t="shared" si="1"/>
        <v>0</v>
      </c>
      <c r="Q29" s="8"/>
      <c r="R29" s="1">
        <f t="shared" si="2"/>
        <v>49529.75</v>
      </c>
      <c r="S29" s="1">
        <f t="shared" si="3"/>
        <v>0</v>
      </c>
      <c r="T29" s="1">
        <f t="shared" si="4"/>
        <v>0</v>
      </c>
      <c r="U29" s="2">
        <v>0.5</v>
      </c>
      <c r="V29" s="1">
        <f t="shared" si="5"/>
        <v>0</v>
      </c>
      <c r="W29" s="1">
        <f t="shared" si="6"/>
        <v>0</v>
      </c>
      <c r="X29" s="25">
        <v>0.5</v>
      </c>
      <c r="Y29" s="9"/>
      <c r="Z29" s="9"/>
      <c r="AA29" s="1">
        <f t="shared" si="7"/>
        <v>24764.875</v>
      </c>
      <c r="AB29" s="1">
        <f t="shared" si="8"/>
        <v>24764.875</v>
      </c>
      <c r="AC29" s="26"/>
    </row>
    <row r="30" spans="2:29" ht="12.75" customHeight="1" x14ac:dyDescent="0.25">
      <c r="B30" s="22">
        <v>45</v>
      </c>
      <c r="C30" s="23" t="s">
        <v>53</v>
      </c>
      <c r="D30" s="24" t="s">
        <v>25</v>
      </c>
      <c r="E30" s="3">
        <f>'Sch 8 CCA Test 26'!AB30</f>
        <v>19.964999999999996</v>
      </c>
      <c r="F30" s="5"/>
      <c r="G30" s="5"/>
      <c r="H30" s="8"/>
      <c r="I30" s="8"/>
      <c r="J30" s="8"/>
      <c r="K30" s="8"/>
      <c r="L30" s="8"/>
      <c r="M30" s="1">
        <f t="shared" si="0"/>
        <v>19.964999999999996</v>
      </c>
      <c r="N30" s="8"/>
      <c r="O30" s="8"/>
      <c r="P30" s="1">
        <f t="shared" si="1"/>
        <v>0</v>
      </c>
      <c r="Q30" s="8"/>
      <c r="R30" s="1">
        <f t="shared" si="2"/>
        <v>19.964999999999996</v>
      </c>
      <c r="S30" s="1">
        <f t="shared" si="3"/>
        <v>0</v>
      </c>
      <c r="T30" s="1">
        <f t="shared" si="4"/>
        <v>0</v>
      </c>
      <c r="U30" s="2"/>
      <c r="V30" s="1">
        <f t="shared" si="5"/>
        <v>0</v>
      </c>
      <c r="W30" s="1">
        <f t="shared" si="6"/>
        <v>0</v>
      </c>
      <c r="X30" s="25">
        <v>0.45</v>
      </c>
      <c r="Y30" s="9"/>
      <c r="Z30" s="9"/>
      <c r="AA30" s="1">
        <f t="shared" si="7"/>
        <v>8.9842499999999994</v>
      </c>
      <c r="AB30" s="1">
        <f t="shared" si="8"/>
        <v>10.980749999999997</v>
      </c>
      <c r="AC30" s="26"/>
    </row>
    <row r="31" spans="2:29" ht="12.75" customHeight="1" x14ac:dyDescent="0.25">
      <c r="B31" s="22">
        <v>46</v>
      </c>
      <c r="C31" s="23" t="s">
        <v>54</v>
      </c>
      <c r="D31" s="24" t="s">
        <v>25</v>
      </c>
      <c r="E31" s="3">
        <f>'Sch 8 CCA Test 26'!AB31</f>
        <v>0</v>
      </c>
      <c r="F31" s="8"/>
      <c r="G31" s="8"/>
      <c r="H31" s="8"/>
      <c r="I31" s="8"/>
      <c r="J31" s="8"/>
      <c r="K31" s="8"/>
      <c r="L31" s="8"/>
      <c r="M31" s="1">
        <f t="shared" si="0"/>
        <v>0</v>
      </c>
      <c r="N31" s="8"/>
      <c r="O31" s="8"/>
      <c r="P31" s="1">
        <f t="shared" si="1"/>
        <v>0</v>
      </c>
      <c r="Q31" s="8"/>
      <c r="R31" s="1">
        <f t="shared" si="2"/>
        <v>0</v>
      </c>
      <c r="S31" s="1">
        <f t="shared" si="3"/>
        <v>0</v>
      </c>
      <c r="T31" s="1">
        <f t="shared" si="4"/>
        <v>0</v>
      </c>
      <c r="U31" s="2">
        <v>0</v>
      </c>
      <c r="V31" s="1">
        <f t="shared" si="5"/>
        <v>0</v>
      </c>
      <c r="W31" s="1">
        <f t="shared" si="6"/>
        <v>0</v>
      </c>
      <c r="X31" s="25">
        <v>0.3</v>
      </c>
      <c r="Y31" s="9"/>
      <c r="Z31" s="9"/>
      <c r="AA31" s="1">
        <f t="shared" si="7"/>
        <v>0</v>
      </c>
      <c r="AB31" s="1">
        <f t="shared" si="8"/>
        <v>0</v>
      </c>
      <c r="AC31" s="26"/>
    </row>
    <row r="32" spans="2:29" ht="14.4" x14ac:dyDescent="0.3">
      <c r="B32" s="22">
        <v>47</v>
      </c>
      <c r="C32" s="23" t="s">
        <v>55</v>
      </c>
      <c r="D32" s="24" t="s">
        <v>25</v>
      </c>
      <c r="E32" s="3">
        <f>'Sch 8 CCA Test 26'!AB32</f>
        <v>813635255.68896008</v>
      </c>
      <c r="F32" s="13">
        <v>228008814.4300001</v>
      </c>
      <c r="G32" s="8"/>
      <c r="H32" s="8"/>
      <c r="I32" s="8"/>
      <c r="J32" s="8"/>
      <c r="K32" s="8"/>
      <c r="L32" s="8"/>
      <c r="M32" s="1">
        <f t="shared" si="0"/>
        <v>1041644070.1189601</v>
      </c>
      <c r="N32" s="8"/>
      <c r="O32" s="8"/>
      <c r="P32" s="1">
        <f t="shared" si="1"/>
        <v>228008814.4300001</v>
      </c>
      <c r="Q32" s="8">
        <f t="shared" ref="Q32:Q33" si="11">P32</f>
        <v>228008814.4300001</v>
      </c>
      <c r="R32" s="1">
        <f t="shared" si="2"/>
        <v>1041644070.1189601</v>
      </c>
      <c r="S32" s="1">
        <f t="shared" si="3"/>
        <v>0</v>
      </c>
      <c r="T32" s="1">
        <f t="shared" si="4"/>
        <v>228008814.4300001</v>
      </c>
      <c r="U32" s="2">
        <v>0</v>
      </c>
      <c r="V32" s="1">
        <f t="shared" si="5"/>
        <v>0</v>
      </c>
      <c r="W32" s="1">
        <f t="shared" si="6"/>
        <v>0</v>
      </c>
      <c r="X32" s="25">
        <v>0.08</v>
      </c>
      <c r="Y32" s="9"/>
      <c r="Z32" s="9"/>
      <c r="AA32" s="1">
        <f t="shared" si="7"/>
        <v>83331525.609516814</v>
      </c>
      <c r="AB32" s="1">
        <f t="shared" si="8"/>
        <v>958312544.50944328</v>
      </c>
      <c r="AC32" s="26"/>
    </row>
    <row r="33" spans="2:36" x14ac:dyDescent="0.25">
      <c r="B33" s="22">
        <v>50</v>
      </c>
      <c r="C33" s="23" t="s">
        <v>56</v>
      </c>
      <c r="D33" s="24" t="s">
        <v>25</v>
      </c>
      <c r="E33" s="3">
        <f>'Sch 8 CCA Test 26'!AB33</f>
        <v>2697765.7630499993</v>
      </c>
      <c r="F33" s="10">
        <v>9434301.5399999991</v>
      </c>
      <c r="G33" s="8"/>
      <c r="H33" s="8"/>
      <c r="I33" s="8"/>
      <c r="J33" s="8"/>
      <c r="K33" s="8"/>
      <c r="L33" s="8"/>
      <c r="M33" s="1">
        <f t="shared" si="0"/>
        <v>12132067.303049998</v>
      </c>
      <c r="N33" s="8"/>
      <c r="O33" s="8"/>
      <c r="P33" s="1">
        <f t="shared" si="1"/>
        <v>9434301.5399999991</v>
      </c>
      <c r="Q33" s="8">
        <f t="shared" si="11"/>
        <v>9434301.5399999991</v>
      </c>
      <c r="R33" s="1">
        <f t="shared" si="2"/>
        <v>12132067.303049998</v>
      </c>
      <c r="S33" s="1">
        <f t="shared" si="3"/>
        <v>0</v>
      </c>
      <c r="T33" s="1">
        <f t="shared" si="4"/>
        <v>9434301.5399999991</v>
      </c>
      <c r="U33" s="2">
        <v>0</v>
      </c>
      <c r="V33" s="1">
        <f t="shared" si="5"/>
        <v>0</v>
      </c>
      <c r="W33" s="1">
        <f t="shared" si="6"/>
        <v>0</v>
      </c>
      <c r="X33" s="25">
        <v>0.55000000000000004</v>
      </c>
      <c r="Y33" s="9"/>
      <c r="Z33" s="9"/>
      <c r="AA33" s="1">
        <f t="shared" si="7"/>
        <v>6672637.0166774997</v>
      </c>
      <c r="AB33" s="1">
        <f t="shared" si="8"/>
        <v>5459430.2863724986</v>
      </c>
      <c r="AC33" s="26"/>
    </row>
    <row r="34" spans="2:36" x14ac:dyDescent="0.25">
      <c r="B34" s="22">
        <v>95</v>
      </c>
      <c r="C34" s="23" t="s">
        <v>57</v>
      </c>
      <c r="D34" s="24" t="s">
        <v>25</v>
      </c>
      <c r="E34" s="3">
        <f>'Sch 8 CCA Test 26'!AB34</f>
        <v>0</v>
      </c>
      <c r="F34" s="8"/>
      <c r="G34" s="8"/>
      <c r="H34" s="8"/>
      <c r="I34" s="8"/>
      <c r="J34" s="8"/>
      <c r="K34" s="8"/>
      <c r="L34" s="8"/>
      <c r="M34" s="1">
        <f t="shared" si="0"/>
        <v>0</v>
      </c>
      <c r="N34" s="8"/>
      <c r="O34" s="8"/>
      <c r="P34" s="1">
        <f t="shared" si="1"/>
        <v>0</v>
      </c>
      <c r="Q34" s="8"/>
      <c r="R34" s="1">
        <f t="shared" si="2"/>
        <v>0</v>
      </c>
      <c r="S34" s="1">
        <f t="shared" si="3"/>
        <v>0</v>
      </c>
      <c r="T34" s="1">
        <f t="shared" si="4"/>
        <v>0</v>
      </c>
      <c r="U34" s="2">
        <v>0</v>
      </c>
      <c r="V34" s="1">
        <f t="shared" si="5"/>
        <v>0</v>
      </c>
      <c r="W34" s="1">
        <f t="shared" si="6"/>
        <v>0</v>
      </c>
      <c r="X34" s="25">
        <v>0</v>
      </c>
      <c r="Y34" s="9"/>
      <c r="Z34" s="9"/>
      <c r="AA34" s="1">
        <f t="shared" si="7"/>
        <v>0</v>
      </c>
      <c r="AB34" s="1">
        <f t="shared" si="8"/>
        <v>0</v>
      </c>
      <c r="AC34" s="26"/>
    </row>
    <row r="35" spans="2:36" x14ac:dyDescent="0.25">
      <c r="B35" s="30" t="s">
        <v>58</v>
      </c>
      <c r="C35" s="29" t="s">
        <v>58</v>
      </c>
      <c r="D35" s="24" t="s">
        <v>25</v>
      </c>
      <c r="E35" s="3">
        <f>'Sch 8 CCA Test 26'!AB35</f>
        <v>0</v>
      </c>
      <c r="F35" s="8"/>
      <c r="G35" s="8"/>
      <c r="H35" s="8"/>
      <c r="I35" s="8"/>
      <c r="J35" s="8"/>
      <c r="K35" s="8"/>
      <c r="L35" s="8"/>
      <c r="M35" s="1">
        <f t="shared" si="0"/>
        <v>0</v>
      </c>
      <c r="N35" s="8"/>
      <c r="O35" s="8"/>
      <c r="P35" s="1">
        <f t="shared" si="1"/>
        <v>0</v>
      </c>
      <c r="Q35" s="8"/>
      <c r="R35" s="1">
        <f t="shared" si="2"/>
        <v>0</v>
      </c>
      <c r="S35" s="1">
        <f t="shared" si="3"/>
        <v>0</v>
      </c>
      <c r="T35" s="1">
        <f t="shared" si="4"/>
        <v>0</v>
      </c>
      <c r="U35" s="2"/>
      <c r="V35" s="4">
        <f t="shared" si="5"/>
        <v>0</v>
      </c>
      <c r="W35" s="1">
        <f t="shared" si="6"/>
        <v>0</v>
      </c>
      <c r="X35" s="28"/>
      <c r="Y35" s="9"/>
      <c r="Z35" s="9"/>
      <c r="AA35" s="1">
        <f t="shared" si="7"/>
        <v>0</v>
      </c>
      <c r="AB35" s="1">
        <f t="shared" si="8"/>
        <v>0</v>
      </c>
    </row>
    <row r="36" spans="2:36" x14ac:dyDescent="0.25">
      <c r="B36" s="30" t="s">
        <v>58</v>
      </c>
      <c r="C36" s="29" t="s">
        <v>58</v>
      </c>
      <c r="D36" s="24" t="s">
        <v>25</v>
      </c>
      <c r="E36" s="3">
        <f>'Sch 8 CCA Test 26'!AB36</f>
        <v>0</v>
      </c>
      <c r="F36" s="8"/>
      <c r="G36" s="8"/>
      <c r="H36" s="8"/>
      <c r="I36" s="8"/>
      <c r="J36" s="8"/>
      <c r="K36" s="8"/>
      <c r="L36" s="8"/>
      <c r="M36" s="1">
        <f t="shared" si="0"/>
        <v>0</v>
      </c>
      <c r="N36" s="8"/>
      <c r="O36" s="8"/>
      <c r="P36" s="1">
        <f t="shared" si="1"/>
        <v>0</v>
      </c>
      <c r="Q36" s="8"/>
      <c r="R36" s="1">
        <f t="shared" si="2"/>
        <v>0</v>
      </c>
      <c r="S36" s="1">
        <f t="shared" si="3"/>
        <v>0</v>
      </c>
      <c r="T36" s="1">
        <f t="shared" si="4"/>
        <v>0</v>
      </c>
      <c r="U36" s="2"/>
      <c r="V36" s="4">
        <f t="shared" si="5"/>
        <v>0</v>
      </c>
      <c r="W36" s="1">
        <f t="shared" si="6"/>
        <v>0</v>
      </c>
      <c r="X36" s="28"/>
      <c r="Y36" s="9"/>
      <c r="Z36" s="9"/>
      <c r="AA36" s="1">
        <f t="shared" si="7"/>
        <v>0</v>
      </c>
      <c r="AB36" s="1">
        <f t="shared" si="8"/>
        <v>0</v>
      </c>
    </row>
    <row r="37" spans="2:36" x14ac:dyDescent="0.25">
      <c r="B37" s="30" t="s">
        <v>58</v>
      </c>
      <c r="C37" s="29" t="s">
        <v>58</v>
      </c>
      <c r="D37" s="24" t="s">
        <v>25</v>
      </c>
      <c r="E37" s="3">
        <f>'Sch 8 CCA Test 26'!AB37</f>
        <v>0</v>
      </c>
      <c r="F37" s="8"/>
      <c r="G37" s="8"/>
      <c r="H37" s="8"/>
      <c r="I37" s="8"/>
      <c r="J37" s="8"/>
      <c r="K37" s="8"/>
      <c r="L37" s="8"/>
      <c r="M37" s="1">
        <f t="shared" si="0"/>
        <v>0</v>
      </c>
      <c r="N37" s="8"/>
      <c r="O37" s="8"/>
      <c r="P37" s="1">
        <f t="shared" si="1"/>
        <v>0</v>
      </c>
      <c r="Q37" s="8"/>
      <c r="R37" s="1">
        <f t="shared" si="2"/>
        <v>0</v>
      </c>
      <c r="S37" s="1">
        <f t="shared" si="3"/>
        <v>0</v>
      </c>
      <c r="T37" s="1">
        <f t="shared" si="4"/>
        <v>0</v>
      </c>
      <c r="U37" s="2"/>
      <c r="V37" s="4">
        <f t="shared" si="5"/>
        <v>0</v>
      </c>
      <c r="W37" s="1">
        <f t="shared" si="6"/>
        <v>0</v>
      </c>
      <c r="X37" s="28"/>
      <c r="Y37" s="9"/>
      <c r="Z37" s="9"/>
      <c r="AA37" s="1">
        <f t="shared" si="7"/>
        <v>0</v>
      </c>
      <c r="AB37" s="1">
        <f t="shared" si="8"/>
        <v>0</v>
      </c>
    </row>
    <row r="38" spans="2:36" x14ac:dyDescent="0.25">
      <c r="B38" s="30" t="s">
        <v>58</v>
      </c>
      <c r="C38" s="29" t="s">
        <v>58</v>
      </c>
      <c r="D38" s="24" t="s">
        <v>25</v>
      </c>
      <c r="E38" s="3">
        <f>'Sch 8 CCA Test 26'!AB38</f>
        <v>0</v>
      </c>
      <c r="F38" s="8"/>
      <c r="G38" s="8"/>
      <c r="H38" s="8"/>
      <c r="I38" s="8"/>
      <c r="J38" s="8"/>
      <c r="K38" s="8"/>
      <c r="L38" s="8"/>
      <c r="M38" s="1">
        <f t="shared" si="0"/>
        <v>0</v>
      </c>
      <c r="N38" s="8"/>
      <c r="O38" s="8"/>
      <c r="P38" s="1">
        <f t="shared" si="1"/>
        <v>0</v>
      </c>
      <c r="Q38" s="8"/>
      <c r="R38" s="1">
        <f t="shared" si="2"/>
        <v>0</v>
      </c>
      <c r="S38" s="1">
        <f t="shared" si="3"/>
        <v>0</v>
      </c>
      <c r="T38" s="1">
        <f t="shared" si="4"/>
        <v>0</v>
      </c>
      <c r="U38" s="2"/>
      <c r="V38" s="4">
        <f t="shared" si="5"/>
        <v>0</v>
      </c>
      <c r="W38" s="1">
        <f t="shared" si="6"/>
        <v>0</v>
      </c>
      <c r="X38" s="28"/>
      <c r="Y38" s="9"/>
      <c r="Z38" s="9"/>
      <c r="AA38" s="1">
        <f t="shared" si="7"/>
        <v>0</v>
      </c>
      <c r="AB38" s="1">
        <f t="shared" si="8"/>
        <v>0</v>
      </c>
    </row>
    <row r="39" spans="2:36" x14ac:dyDescent="0.25">
      <c r="B39" s="30" t="s">
        <v>58</v>
      </c>
      <c r="C39" s="29" t="s">
        <v>58</v>
      </c>
      <c r="D39" s="24" t="s">
        <v>25</v>
      </c>
      <c r="E39" s="3">
        <f>'Sch 8 CCA Test 26'!AB39</f>
        <v>0</v>
      </c>
      <c r="F39" s="8"/>
      <c r="G39" s="8"/>
      <c r="H39" s="8"/>
      <c r="I39" s="8"/>
      <c r="J39" s="8"/>
      <c r="K39" s="8"/>
      <c r="L39" s="8"/>
      <c r="M39" s="1">
        <f t="shared" si="0"/>
        <v>0</v>
      </c>
      <c r="N39" s="8"/>
      <c r="O39" s="8"/>
      <c r="P39" s="1">
        <f t="shared" si="1"/>
        <v>0</v>
      </c>
      <c r="Q39" s="8"/>
      <c r="R39" s="1">
        <f t="shared" si="2"/>
        <v>0</v>
      </c>
      <c r="S39" s="1">
        <f t="shared" si="3"/>
        <v>0</v>
      </c>
      <c r="T39" s="1">
        <f t="shared" si="4"/>
        <v>0</v>
      </c>
      <c r="U39" s="2"/>
      <c r="V39" s="4">
        <f t="shared" si="5"/>
        <v>0</v>
      </c>
      <c r="W39" s="1">
        <f t="shared" si="6"/>
        <v>0</v>
      </c>
      <c r="X39" s="28"/>
      <c r="Y39" s="9"/>
      <c r="Z39" s="9"/>
      <c r="AA39" s="1">
        <f t="shared" si="7"/>
        <v>0</v>
      </c>
      <c r="AB39" s="1">
        <f t="shared" si="8"/>
        <v>0</v>
      </c>
    </row>
    <row r="40" spans="2:36" x14ac:dyDescent="0.25">
      <c r="B40" s="30" t="s">
        <v>58</v>
      </c>
      <c r="C40" s="29" t="s">
        <v>58</v>
      </c>
      <c r="D40" s="24" t="s">
        <v>25</v>
      </c>
      <c r="E40" s="3">
        <f>'Sch 8 CCA Test 26'!AB40</f>
        <v>0</v>
      </c>
      <c r="F40" s="8"/>
      <c r="G40" s="8"/>
      <c r="H40" s="8"/>
      <c r="I40" s="8"/>
      <c r="J40" s="8"/>
      <c r="K40" s="8"/>
      <c r="L40" s="8"/>
      <c r="M40" s="1">
        <f t="shared" si="0"/>
        <v>0</v>
      </c>
      <c r="N40" s="8"/>
      <c r="O40" s="8"/>
      <c r="P40" s="1">
        <f t="shared" si="1"/>
        <v>0</v>
      </c>
      <c r="Q40" s="8"/>
      <c r="R40" s="1">
        <f t="shared" si="2"/>
        <v>0</v>
      </c>
      <c r="S40" s="1">
        <f t="shared" si="3"/>
        <v>0</v>
      </c>
      <c r="T40" s="1">
        <f t="shared" si="4"/>
        <v>0</v>
      </c>
      <c r="U40" s="2"/>
      <c r="V40" s="4">
        <f t="shared" si="5"/>
        <v>0</v>
      </c>
      <c r="W40" s="1">
        <f t="shared" si="6"/>
        <v>0</v>
      </c>
      <c r="X40" s="28"/>
      <c r="Y40" s="9"/>
      <c r="Z40" s="9"/>
      <c r="AA40" s="1">
        <f t="shared" si="7"/>
        <v>0</v>
      </c>
      <c r="AB40" s="1">
        <f t="shared" si="8"/>
        <v>0</v>
      </c>
    </row>
    <row r="41" spans="2:36" x14ac:dyDescent="0.25">
      <c r="B41" s="30" t="s">
        <v>58</v>
      </c>
      <c r="C41" s="29" t="s">
        <v>58</v>
      </c>
      <c r="D41" s="24" t="s">
        <v>25</v>
      </c>
      <c r="E41" s="3">
        <f>'Sch 8 CCA Test 26'!AB41</f>
        <v>0</v>
      </c>
      <c r="F41" s="8"/>
      <c r="G41" s="8"/>
      <c r="H41" s="8"/>
      <c r="I41" s="8"/>
      <c r="J41" s="8"/>
      <c r="K41" s="8"/>
      <c r="L41" s="8"/>
      <c r="M41" s="1">
        <f t="shared" si="0"/>
        <v>0</v>
      </c>
      <c r="N41" s="8"/>
      <c r="O41" s="8"/>
      <c r="P41" s="1">
        <f t="shared" si="1"/>
        <v>0</v>
      </c>
      <c r="Q41" s="8"/>
      <c r="R41" s="1">
        <f t="shared" si="2"/>
        <v>0</v>
      </c>
      <c r="S41" s="1">
        <f t="shared" si="3"/>
        <v>0</v>
      </c>
      <c r="T41" s="1">
        <f t="shared" si="4"/>
        <v>0</v>
      </c>
      <c r="U41" s="2"/>
      <c r="V41" s="4">
        <f t="shared" si="5"/>
        <v>0</v>
      </c>
      <c r="W41" s="1">
        <f t="shared" si="6"/>
        <v>0</v>
      </c>
      <c r="X41" s="28"/>
      <c r="Y41" s="9"/>
      <c r="Z41" s="9"/>
      <c r="AA41" s="1">
        <f t="shared" si="7"/>
        <v>0</v>
      </c>
      <c r="AB41" s="1">
        <f>IF(M41&lt;0,0,M41-Z41-AA41)</f>
        <v>0</v>
      </c>
    </row>
    <row r="42" spans="2:36" ht="13.8" thickBot="1" x14ac:dyDescent="0.3">
      <c r="B42" s="30" t="s">
        <v>58</v>
      </c>
      <c r="C42" s="29" t="s">
        <v>58</v>
      </c>
      <c r="D42" s="24" t="s">
        <v>25</v>
      </c>
      <c r="E42" s="3">
        <f>'Sch 8 CCA Test 26'!AB42</f>
        <v>0</v>
      </c>
      <c r="F42" s="8"/>
      <c r="G42" s="8"/>
      <c r="H42" s="8"/>
      <c r="I42" s="8"/>
      <c r="J42" s="8"/>
      <c r="K42" s="8"/>
      <c r="L42" s="8"/>
      <c r="M42" s="1">
        <f>IFERROR(E42+F42+H42-K42,"")</f>
        <v>0</v>
      </c>
      <c r="N42" s="8"/>
      <c r="O42" s="8"/>
      <c r="P42" s="1">
        <f t="shared" si="1"/>
        <v>0</v>
      </c>
      <c r="Q42" s="8"/>
      <c r="R42" s="1">
        <f t="shared" si="2"/>
        <v>0</v>
      </c>
      <c r="S42" s="1">
        <f t="shared" si="3"/>
        <v>0</v>
      </c>
      <c r="T42" s="1">
        <f t="shared" si="4"/>
        <v>0</v>
      </c>
      <c r="U42" s="2"/>
      <c r="V42" s="4">
        <f t="shared" si="5"/>
        <v>0</v>
      </c>
      <c r="W42" s="1">
        <f t="shared" si="6"/>
        <v>0</v>
      </c>
      <c r="X42" s="28"/>
      <c r="Y42" s="9"/>
      <c r="Z42" s="9"/>
      <c r="AA42" s="1">
        <f t="shared" si="7"/>
        <v>0</v>
      </c>
      <c r="AB42" s="1">
        <f t="shared" si="8"/>
        <v>0</v>
      </c>
    </row>
    <row r="43" spans="2:36" ht="13.8" thickBot="1" x14ac:dyDescent="0.3">
      <c r="B43" s="31"/>
      <c r="C43" s="32" t="s">
        <v>29</v>
      </c>
      <c r="D43" s="32"/>
      <c r="E43" s="33">
        <f>SUM(E10:E42)</f>
        <v>1117452287.2105513</v>
      </c>
      <c r="F43" s="33">
        <f>SUM(F10:F42)</f>
        <v>287278994.76669663</v>
      </c>
      <c r="G43" s="33">
        <f>SUM(G10:G42)</f>
        <v>0</v>
      </c>
      <c r="H43" s="33">
        <f>SUM(H10:H42)</f>
        <v>0</v>
      </c>
      <c r="I43" s="33">
        <f t="shared" ref="I43:J43" si="12">SUM(I10:I42)</f>
        <v>0</v>
      </c>
      <c r="J43" s="33">
        <f t="shared" si="12"/>
        <v>0</v>
      </c>
      <c r="K43" s="33">
        <f>SUM(K10:K42)</f>
        <v>132000</v>
      </c>
      <c r="L43" s="33">
        <f>SUM(L10:L42)</f>
        <v>0</v>
      </c>
      <c r="M43" s="33">
        <f t="shared" ref="M43:T43" si="13">SUM(M10:M42)</f>
        <v>1404599281.9772477</v>
      </c>
      <c r="N43" s="33">
        <f t="shared" si="13"/>
        <v>0</v>
      </c>
      <c r="O43" s="33">
        <f t="shared" si="13"/>
        <v>0</v>
      </c>
      <c r="P43" s="33">
        <f t="shared" si="13"/>
        <v>287278994.76669663</v>
      </c>
      <c r="Q43" s="33">
        <f>SUM(Q10:Q42)</f>
        <v>287278994.76669663</v>
      </c>
      <c r="R43" s="33">
        <f t="shared" si="13"/>
        <v>1404599281.9772477</v>
      </c>
      <c r="S43" s="33">
        <f t="shared" si="13"/>
        <v>132000</v>
      </c>
      <c r="T43" s="33">
        <f t="shared" si="13"/>
        <v>287146994.76669663</v>
      </c>
      <c r="U43" s="33"/>
      <c r="V43" s="33">
        <f t="shared" ref="V43:W43" si="14">SUM(V10:V42)</f>
        <v>0</v>
      </c>
      <c r="W43" s="33">
        <f t="shared" si="14"/>
        <v>0</v>
      </c>
      <c r="X43" s="34"/>
      <c r="Y43" s="35">
        <f>SUM(Y10:Y42)</f>
        <v>0</v>
      </c>
      <c r="Z43" s="35">
        <f>SUM(Z10:Z42)</f>
        <v>0</v>
      </c>
      <c r="AA43" s="35">
        <f>SUM(AA10:AA42)</f>
        <v>122891650.98549011</v>
      </c>
      <c r="AB43" s="35">
        <f>SUM(AB10:AB42)</f>
        <v>1281707630.9917574</v>
      </c>
    </row>
    <row r="44" spans="2:36" x14ac:dyDescent="0.25">
      <c r="Z44" s="15" t="s">
        <v>59</v>
      </c>
      <c r="AA44" s="36">
        <v>122891651</v>
      </c>
      <c r="AB44" s="36">
        <v>1281707631</v>
      </c>
    </row>
    <row r="45" spans="2:36" x14ac:dyDescent="0.25">
      <c r="E45" s="37"/>
      <c r="F45" s="11"/>
      <c r="AA45" s="38">
        <f>AA43-AA44</f>
        <v>-1.4509886503219604E-2</v>
      </c>
      <c r="AB45" s="38">
        <f>AB43-AB44</f>
        <v>-8.2426071166992188E-3</v>
      </c>
    </row>
    <row r="46" spans="2:36" x14ac:dyDescent="0.25">
      <c r="B46" s="43" t="s">
        <v>30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</row>
    <row r="47" spans="2:36" x14ac:dyDescent="0.25">
      <c r="B47" s="39" t="s">
        <v>31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</row>
    <row r="51" spans="2:2" x14ac:dyDescent="0.25">
      <c r="B51" s="15" t="s">
        <v>32</v>
      </c>
    </row>
    <row r="52" spans="2:2" x14ac:dyDescent="0.25">
      <c r="B52" s="15" t="s">
        <v>33</v>
      </c>
    </row>
  </sheetData>
  <mergeCells count="7">
    <mergeCell ref="B47:AJ47"/>
    <mergeCell ref="B1:E1"/>
    <mergeCell ref="B2:W2"/>
    <mergeCell ref="B3:W3"/>
    <mergeCell ref="B4:W4"/>
    <mergeCell ref="A5:G5"/>
    <mergeCell ref="B46:AJ46"/>
  </mergeCells>
  <conditionalFormatting sqref="B15:C18 B23:C23 C19:C22 B10:K10 B26:C42 B11:C12 F11:K11 F15:K23 F26:G29 E11:E42 F31:K42">
    <cfRule type="expression" dxfId="30" priority="31" stopIfTrue="1">
      <formula>LEN(B10)&gt;0</formula>
    </cfRule>
  </conditionalFormatting>
  <conditionalFormatting sqref="B14:C14 G14:K14">
    <cfRule type="expression" dxfId="29" priority="30" stopIfTrue="1">
      <formula>LEN(B14)&gt;0</formula>
    </cfRule>
  </conditionalFormatting>
  <conditionalFormatting sqref="B13:C13">
    <cfRule type="expression" dxfId="28" priority="29" stopIfTrue="1">
      <formula>LEN(B13)&gt;0</formula>
    </cfRule>
  </conditionalFormatting>
  <conditionalFormatting sqref="B24">
    <cfRule type="expression" dxfId="27" priority="28" stopIfTrue="1">
      <formula>LEN(B24)&gt;0</formula>
    </cfRule>
  </conditionalFormatting>
  <conditionalFormatting sqref="B25 G25">
    <cfRule type="expression" dxfId="26" priority="27" stopIfTrue="1">
      <formula>LEN(B25)&gt;0</formula>
    </cfRule>
  </conditionalFormatting>
  <conditionalFormatting sqref="C24:C25">
    <cfRule type="expression" dxfId="25" priority="26" stopIfTrue="1">
      <formula>LEN(C24)&gt;0</formula>
    </cfRule>
  </conditionalFormatting>
  <conditionalFormatting sqref="F12:F13">
    <cfRule type="expression" dxfId="24" priority="25" stopIfTrue="1">
      <formula>LEN(F12)&gt;0</formula>
    </cfRule>
  </conditionalFormatting>
  <conditionalFormatting sqref="G12:G13">
    <cfRule type="expression" dxfId="23" priority="24" stopIfTrue="1">
      <formula>LEN(G12)&gt;0</formula>
    </cfRule>
  </conditionalFormatting>
  <conditionalFormatting sqref="F24:G24">
    <cfRule type="expression" dxfId="22" priority="23" stopIfTrue="1">
      <formula>LEN(F24)&gt;0</formula>
    </cfRule>
  </conditionalFormatting>
  <conditionalFormatting sqref="F30:G30">
    <cfRule type="expression" dxfId="21" priority="22" stopIfTrue="1">
      <formula>LEN(F30)&gt;0</formula>
    </cfRule>
  </conditionalFormatting>
  <conditionalFormatting sqref="H12:K13">
    <cfRule type="expression" dxfId="20" priority="21" stopIfTrue="1">
      <formula>LEN(H12)&gt;0</formula>
    </cfRule>
  </conditionalFormatting>
  <conditionalFormatting sqref="H24:K30">
    <cfRule type="expression" dxfId="19" priority="20" stopIfTrue="1">
      <formula>LEN(H24)&gt;0</formula>
    </cfRule>
  </conditionalFormatting>
  <conditionalFormatting sqref="U35:U42">
    <cfRule type="expression" dxfId="18" priority="19" stopIfTrue="1">
      <formula>ISBLANK(U35)</formula>
    </cfRule>
  </conditionalFormatting>
  <conditionalFormatting sqref="X24:X25 X34:X42 Z35:Z42">
    <cfRule type="expression" dxfId="17" priority="18" stopIfTrue="1">
      <formula>ISBLANK(X24)</formula>
    </cfRule>
  </conditionalFormatting>
  <conditionalFormatting sqref="V35:V42">
    <cfRule type="expression" dxfId="16" priority="17" stopIfTrue="1">
      <formula>ISBLANK(V35)</formula>
    </cfRule>
  </conditionalFormatting>
  <conditionalFormatting sqref="D11:D42">
    <cfRule type="expression" dxfId="15" priority="16" stopIfTrue="1">
      <formula>LEN(D11)&gt;0</formula>
    </cfRule>
  </conditionalFormatting>
  <conditionalFormatting sqref="Y35:Y42">
    <cfRule type="expression" dxfId="14" priority="15" stopIfTrue="1">
      <formula>ISBLANK(Y35)</formula>
    </cfRule>
  </conditionalFormatting>
  <conditionalFormatting sqref="O10:O42">
    <cfRule type="expression" dxfId="13" priority="14" stopIfTrue="1">
      <formula>LEN(O10)&gt;0</formula>
    </cfRule>
  </conditionalFormatting>
  <conditionalFormatting sqref="Q10:Q13 Q17:Q42">
    <cfRule type="expression" dxfId="12" priority="13" stopIfTrue="1">
      <formula>LEN(Q10)&gt;0</formula>
    </cfRule>
  </conditionalFormatting>
  <conditionalFormatting sqref="L31:L42 L10:L11 L15:L23">
    <cfRule type="expression" dxfId="11" priority="12" stopIfTrue="1">
      <formula>LEN(L10)&gt;0</formula>
    </cfRule>
  </conditionalFormatting>
  <conditionalFormatting sqref="L14">
    <cfRule type="expression" dxfId="10" priority="11" stopIfTrue="1">
      <formula>LEN(L14)&gt;0</formula>
    </cfRule>
  </conditionalFormatting>
  <conditionalFormatting sqref="L12:L13">
    <cfRule type="expression" dxfId="9" priority="10" stopIfTrue="1">
      <formula>LEN(L12)&gt;0</formula>
    </cfRule>
  </conditionalFormatting>
  <conditionalFormatting sqref="L24:L30">
    <cfRule type="expression" dxfId="8" priority="9" stopIfTrue="1">
      <formula>LEN(L24)&gt;0</formula>
    </cfRule>
  </conditionalFormatting>
  <conditionalFormatting sqref="N31:N42 N10:N11 N15:N23">
    <cfRule type="expression" dxfId="7" priority="8" stopIfTrue="1">
      <formula>LEN(N10)&gt;0</formula>
    </cfRule>
  </conditionalFormatting>
  <conditionalFormatting sqref="N14">
    <cfRule type="expression" dxfId="6" priority="7" stopIfTrue="1">
      <formula>LEN(N14)&gt;0</formula>
    </cfRule>
  </conditionalFormatting>
  <conditionalFormatting sqref="N12:N13">
    <cfRule type="expression" dxfId="5" priority="6" stopIfTrue="1">
      <formula>LEN(N12)&gt;0</formula>
    </cfRule>
  </conditionalFormatting>
  <conditionalFormatting sqref="N24:N30">
    <cfRule type="expression" dxfId="4" priority="5" stopIfTrue="1">
      <formula>LEN(N24)&gt;0</formula>
    </cfRule>
  </conditionalFormatting>
  <conditionalFormatting sqref="F14">
    <cfRule type="expression" dxfId="3" priority="4" stopIfTrue="1">
      <formula>LEN(F14)&gt;0</formula>
    </cfRule>
  </conditionalFormatting>
  <conditionalFormatting sqref="Q14">
    <cfRule type="expression" dxfId="2" priority="3" stopIfTrue="1">
      <formula>LEN(Q14)&gt;0</formula>
    </cfRule>
  </conditionalFormatting>
  <conditionalFormatting sqref="F25">
    <cfRule type="expression" dxfId="1" priority="2" stopIfTrue="1">
      <formula>LEN(F25)&gt;0</formula>
    </cfRule>
  </conditionalFormatting>
  <conditionalFormatting sqref="Q15:Q16">
    <cfRule type="expression" dxfId="0" priority="1" stopIfTrue="1">
      <formula>LEN(Q15)&gt;0</formula>
    </cfRule>
  </conditionalFormatting>
  <hyperlinks>
    <hyperlink ref="D10" location="'B8 Sch 8 CCA Bridge'!A1" display="B8" xr:uid="{49849609-5819-41D8-81F4-33A74EF67D3E}"/>
    <hyperlink ref="B47" r:id="rId1" xr:uid="{4F8B3B17-729B-42B7-8154-11C8974A1EBA}"/>
    <hyperlink ref="D11:D42" location="'B8 Sch 8 CCA Bridge'!A1" display="B8" xr:uid="{6747AB28-B457-46BA-BD3E-8FB083633E09}"/>
  </hyperlinks>
  <pageMargins left="0.35433070866141703" right="0.15748031496063" top="0.39370078740157499" bottom="0.39370078740157499" header="0.511811023622047" footer="0.511811023622047"/>
  <pageSetup paperSize="3" scale="45" orientation="landscape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Sch 8 CCA Test 26</vt:lpstr>
      <vt:lpstr>Sch 8 CCA Test 27</vt:lpstr>
      <vt:lpstr>'Sch 8 CCA Test 26'!Print_Area</vt:lpstr>
      <vt:lpstr>'Sch 8 CCA Test 27'!Print_Area</vt:lpstr>
      <vt:lpstr>Start_18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Amy</dc:creator>
  <cp:lastModifiedBy>Yang, Amy</cp:lastModifiedBy>
  <dcterms:created xsi:type="dcterms:W3CDTF">2015-06-05T18:17:20Z</dcterms:created>
  <dcterms:modified xsi:type="dcterms:W3CDTF">2025-10-06T13:26:06Z</dcterms:modified>
</cp:coreProperties>
</file>