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ontarioenergyboard.sharepoint.com/sites/CoSApplications/Shared Documents/Vulnerability Assessment and System Hardening/Final VASH Report/Published Files - Oct 2/"/>
    </mc:Choice>
  </mc:AlternateContent>
  <xr:revisionPtr revIDLastSave="131" documentId="13_ncr:1_{28ED47BC-8472-4B8F-95B0-D22E857661C0}" xr6:coauthVersionLast="47" xr6:coauthVersionMax="47" xr10:uidLastSave="{8EA1EF43-2893-4934-951D-6AAC71DE4B74}"/>
  <bookViews>
    <workbookView xWindow="-120" yWindow="-120" windowWidth="29040" windowHeight="15840" tabRatio="846"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N8" i="53" l="1" a="1"/>
  <c r="GN8" i="53" s="1"/>
  <c r="GO8" i="53" a="1"/>
  <c r="GO8" i="53" s="1"/>
  <c r="GP8" i="53" a="1"/>
  <c r="GP8" i="53" s="1"/>
  <c r="GQ8" i="53" a="1"/>
  <c r="GQ8" i="53" s="1"/>
  <c r="GR8" i="53" a="1"/>
  <c r="GR8" i="53" s="1"/>
  <c r="GS8" i="53" a="1"/>
  <c r="GS8" i="53" s="1"/>
  <c r="GT8" i="53" a="1"/>
  <c r="GT8" i="53" s="1"/>
  <c r="GU8" i="53" a="1"/>
  <c r="GU8" i="53" s="1"/>
  <c r="GV8" i="53" a="1"/>
  <c r="GV8" i="53" s="1"/>
  <c r="GW8" i="53" a="1"/>
  <c r="GW8" i="53" s="1"/>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C48" i="47" l="1" a="1"/>
  <c r="C48" i="47" s="1"/>
  <c r="O48" i="47" l="1" a="1"/>
  <c r="O48" i="47" s="1"/>
  <c r="AU8" i="40" l="1" a="1"/>
  <c r="AU8" i="40" s="1"/>
  <c r="C8" i="40" a="1"/>
  <c r="C8" i="40" s="1"/>
  <c r="D8" i="40" a="1"/>
  <c r="D8" i="40" s="1"/>
  <c r="E8" i="40" a="1"/>
  <c r="E8" i="40" s="1"/>
  <c r="F8" i="40" a="1"/>
  <c r="F8" i="40" s="1"/>
  <c r="B13" i="36" a="1"/>
  <c r="Y5" i="38" a="1"/>
  <c r="Y5" i="38" s="1"/>
  <c r="O11" i="44" a="1"/>
  <c r="O11" i="44"/>
  <c r="N48" i="47" a="1"/>
  <c r="N48" i="47"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c r="F44" i="43" s="1"/>
  <c r="G44" i="43" s="1"/>
  <c r="H44" i="43" s="1"/>
  <c r="I44" i="43" s="1"/>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B12" i="44"/>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M47" i="62" s="1"/>
  <c r="N47" i="62" s="1"/>
  <c r="L11" i="62"/>
  <c r="L110" i="62"/>
  <c r="L46" i="62"/>
  <c r="L101" i="62"/>
  <c r="L100" i="62"/>
  <c r="L84" i="62"/>
  <c r="L41" i="62"/>
  <c r="T8" i="55"/>
  <c r="FJ7" i="52"/>
  <c r="FK7" i="52" s="1"/>
  <c r="FL7" i="52" s="1"/>
  <c r="FM7" i="52" s="1"/>
  <c r="FN7" i="52" s="1"/>
  <c r="FO7" i="52" s="1"/>
  <c r="CH7" i="52"/>
  <c r="CI7" i="52"/>
  <c r="CJ7" i="52" s="1"/>
  <c r="CK7" i="52" s="1"/>
  <c r="CL7" i="52" s="1"/>
  <c r="CM7" i="52" s="1"/>
  <c r="CN7" i="52" s="1"/>
  <c r="CO7" i="52" s="1"/>
  <c r="CP7" i="52" s="1"/>
  <c r="CQ7" i="52" s="1"/>
  <c r="CR7" i="52" s="1"/>
  <c r="CS7" i="52" s="1"/>
  <c r="CT7" i="52" s="1"/>
  <c r="CU7" i="52" s="1"/>
  <c r="CV7" i="52" s="1"/>
  <c r="CW7" i="52" s="1"/>
  <c r="CX7" i="52" s="1"/>
  <c r="CY7" i="52" s="1"/>
  <c r="CZ7" i="52" s="1"/>
  <c r="DA7" i="52" s="1"/>
  <c r="DB7" i="52" s="1"/>
  <c r="DC7" i="52" s="1"/>
  <c r="DD7" i="52" s="1"/>
  <c r="DE7" i="52" s="1"/>
  <c r="DF7" i="52" s="1"/>
  <c r="DG7" i="52" s="1"/>
  <c r="DH7" i="52" s="1"/>
  <c r="DI7" i="52" s="1"/>
  <c r="DJ7" i="52" s="1"/>
  <c r="DK7" i="52" s="1"/>
  <c r="DL7" i="52" s="1"/>
  <c r="DM7" i="52" s="1"/>
  <c r="DN7" i="52" s="1"/>
  <c r="DO7" i="52" s="1"/>
  <c r="DP7" i="52" s="1"/>
  <c r="DQ7" i="52" s="1"/>
  <c r="DR7" i="52" s="1"/>
  <c r="DS7" i="52" s="1"/>
  <c r="DT7" i="52" s="1"/>
  <c r="DU7" i="52" s="1"/>
  <c r="DV7" i="52" s="1"/>
  <c r="DW7" i="52" s="1"/>
  <c r="DX7" i="52" s="1"/>
  <c r="DY7" i="52" s="1"/>
  <c r="DZ7" i="52" s="1"/>
  <c r="EA7" i="52" s="1"/>
  <c r="EB7" i="52" s="1"/>
  <c r="EC7" i="52" s="1"/>
  <c r="ED7" i="52" s="1"/>
  <c r="EE7" i="52" s="1"/>
  <c r="EF7" i="52" s="1"/>
  <c r="EG7" i="52" s="1"/>
  <c r="EH7" i="52" s="1"/>
  <c r="EI7" i="52" s="1"/>
  <c r="EJ7" i="52" s="1"/>
  <c r="EK7" i="52" s="1"/>
  <c r="EL7" i="52" s="1"/>
  <c r="EM7" i="52" s="1"/>
  <c r="EN7" i="52" s="1"/>
  <c r="EO7" i="52" s="1"/>
  <c r="EP7" i="52" s="1"/>
  <c r="EQ7" i="52" s="1"/>
  <c r="ER7" i="52" s="1"/>
  <c r="ES7" i="52" s="1"/>
  <c r="ET7" i="52" s="1"/>
  <c r="EU7" i="52" s="1"/>
  <c r="EV7" i="52" s="1"/>
  <c r="EW7" i="52" s="1"/>
  <c r="EX7" i="52" s="1"/>
  <c r="EY7" i="52" s="1"/>
  <c r="EZ7" i="52" s="1"/>
  <c r="FA7" i="52" s="1"/>
  <c r="FB7" i="52" s="1"/>
  <c r="FC7" i="52" s="1"/>
  <c r="FD7" i="52" s="1"/>
  <c r="FE7" i="52" s="1"/>
  <c r="F7" i="56"/>
  <c r="G7" i="56" s="1"/>
  <c r="H7" i="56" s="1"/>
  <c r="I7" i="56" s="1"/>
  <c r="J7" i="56" s="1"/>
  <c r="K7" i="56" s="1"/>
  <c r="L7" i="56" s="1"/>
  <c r="M7" i="56" s="1"/>
  <c r="N7" i="56" s="1"/>
  <c r="O7" i="56" s="1"/>
  <c r="P7" i="56" s="1"/>
  <c r="Q7" i="56" s="1"/>
  <c r="R7" i="56" s="1"/>
  <c r="S7" i="56" s="1"/>
  <c r="T7" i="56" s="1"/>
  <c r="U7" i="56" s="1"/>
  <c r="V7" i="56" s="1"/>
  <c r="W7" i="56" s="1"/>
  <c r="X7" i="56" s="1"/>
  <c r="Y7" i="56" s="1"/>
  <c r="Z7" i="56" s="1"/>
  <c r="AA7" i="56" s="1"/>
  <c r="AB7" i="56" s="1"/>
  <c r="AC7" i="56" s="1"/>
  <c r="AD7" i="56" s="1"/>
  <c r="AE7" i="56" s="1"/>
  <c r="AF7" i="56" s="1"/>
  <c r="AG7" i="56" s="1"/>
  <c r="AH7" i="56" s="1"/>
  <c r="AI7" i="56" s="1"/>
  <c r="AJ7" i="56" s="1"/>
  <c r="AK7" i="56" s="1"/>
  <c r="AL7" i="56" s="1"/>
  <c r="AM7" i="56" s="1"/>
  <c r="AN7" i="56" s="1"/>
  <c r="AO7" i="56" s="1"/>
  <c r="AP7" i="56" s="1"/>
  <c r="AQ7" i="56" s="1"/>
  <c r="AR7" i="56" s="1"/>
  <c r="AS7" i="56" s="1"/>
  <c r="AT7" i="56" s="1"/>
  <c r="AU7" i="56" s="1"/>
  <c r="AV7" i="56" s="1"/>
  <c r="AW7" i="56" s="1"/>
  <c r="AX7" i="56" s="1"/>
  <c r="AY7" i="56" s="1"/>
  <c r="AZ7" i="56" s="1"/>
  <c r="BA7" i="56" s="1"/>
  <c r="BB7" i="56" s="1"/>
  <c r="BC7" i="56" s="1"/>
  <c r="BD7" i="56" s="1"/>
  <c r="BE7" i="56" s="1"/>
  <c r="BF7" i="56" s="1"/>
  <c r="BG7" i="56" s="1"/>
  <c r="BH7" i="56" s="1"/>
  <c r="BI7" i="56" s="1"/>
  <c r="BJ7" i="56" s="1"/>
  <c r="BK7" i="56" s="1"/>
  <c r="BL7" i="56" s="1"/>
  <c r="BM7" i="56" s="1"/>
  <c r="BN7" i="56" s="1"/>
  <c r="BO7" i="56" s="1"/>
  <c r="BP7" i="56" s="1"/>
  <c r="BQ7" i="56" s="1"/>
  <c r="BR7" i="56" s="1"/>
  <c r="BS7" i="56" s="1"/>
  <c r="BT7" i="56" s="1"/>
  <c r="BU7" i="56" s="1"/>
  <c r="BV7" i="56" s="1"/>
  <c r="BW7" i="56" s="1"/>
  <c r="BX7" i="56" s="1"/>
  <c r="BY7" i="56" s="1"/>
  <c r="BZ7" i="56" s="1"/>
  <c r="CA7" i="56" s="1"/>
  <c r="CB7" i="56" s="1"/>
  <c r="CC7" i="56" s="1"/>
  <c r="G17" i="43" a="1"/>
  <c r="G17" i="43"/>
  <c r="J22" i="43"/>
  <c r="J23" i="43" s="1"/>
  <c r="J24" i="43" s="1"/>
  <c r="J25" i="43" s="1"/>
  <c r="J26" i="43" s="1"/>
  <c r="J27" i="43" s="1"/>
  <c r="J28" i="43" s="1"/>
  <c r="J29" i="43" s="1"/>
  <c r="J30" i="43" s="1"/>
  <c r="J31" i="43" s="1"/>
  <c r="J32" i="43" s="1"/>
  <c r="J33" i="43" s="1"/>
  <c r="J34" i="43" s="1"/>
  <c r="J35" i="43" s="1"/>
  <c r="J36" i="43" s="1"/>
  <c r="J37" i="43" s="1"/>
  <c r="J38" i="43" s="1"/>
  <c r="C22" i="43"/>
  <c r="B22" i="43" s="1"/>
  <c r="E22" i="43" s="1"/>
  <c r="C23" i="43"/>
  <c r="B23" i="43" s="1"/>
  <c r="E23" i="43" s="1"/>
  <c r="FP7" i="52"/>
  <c r="FQ7" i="52" s="1"/>
  <c r="FR7" i="52" s="1"/>
  <c r="FS7" i="52" s="1"/>
  <c r="FT7" i="52" s="1"/>
  <c r="FU7" i="52" s="1"/>
  <c r="FV7" i="52" s="1"/>
  <c r="FW7" i="52" s="1"/>
  <c r="FX7" i="52" s="1"/>
  <c r="FY7" i="52" s="1"/>
  <c r="FZ7" i="52" s="1"/>
  <c r="GA7" i="52" s="1"/>
  <c r="GB7" i="52" s="1"/>
  <c r="GC7" i="52" s="1"/>
  <c r="GD7" i="52" s="1"/>
  <c r="GE7" i="52" s="1"/>
  <c r="GF7" i="52" s="1"/>
  <c r="GG7" i="52" s="1"/>
  <c r="GH7" i="52" s="1"/>
  <c r="GI7" i="52" s="1"/>
  <c r="GJ7" i="52" s="1"/>
  <c r="GK7" i="52" s="1"/>
  <c r="GL7" i="52" s="1"/>
  <c r="GM7" i="52" s="1"/>
  <c r="GN7" i="52" s="1"/>
  <c r="GO7" i="52" s="1"/>
  <c r="GP7" i="52" s="1"/>
  <c r="GQ7" i="52" s="1"/>
  <c r="GR7" i="52" s="1"/>
  <c r="GS7" i="52" s="1"/>
  <c r="GT7" i="52" s="1"/>
  <c r="GU7" i="52" s="1"/>
  <c r="GV7" i="52" s="1"/>
  <c r="GW7" i="52" s="1"/>
  <c r="GX7" i="52" s="1"/>
  <c r="GY7" i="52" s="1"/>
  <c r="GZ7" i="52" s="1"/>
  <c r="HA7" i="52" s="1"/>
  <c r="HB7" i="52" s="1"/>
  <c r="HC7" i="52" s="1"/>
  <c r="HD7" i="52" s="1"/>
  <c r="HE7" i="52" s="1"/>
  <c r="HF7" i="52" s="1"/>
  <c r="HG7" i="52" s="1"/>
  <c r="HH7" i="52" s="1"/>
  <c r="HI7" i="52" s="1"/>
  <c r="HJ7" i="52" s="1"/>
  <c r="HK7" i="52" s="1"/>
  <c r="HL7" i="52" s="1"/>
  <c r="HM7" i="52" s="1"/>
  <c r="HN7" i="52" s="1"/>
  <c r="HO7" i="52" s="1"/>
  <c r="HP7" i="52" s="1"/>
  <c r="HQ7" i="52" s="1"/>
  <c r="HR7" i="52" s="1"/>
  <c r="HS7" i="52" s="1"/>
  <c r="HT7" i="52" s="1"/>
  <c r="HU7" i="52" s="1"/>
  <c r="HV7" i="52" s="1"/>
  <c r="HW7" i="52" s="1"/>
  <c r="HX7" i="52" s="1"/>
  <c r="HY7" i="52" s="1"/>
  <c r="HZ7" i="52" s="1"/>
  <c r="IA7" i="52" s="1"/>
  <c r="IB7" i="52" s="1"/>
  <c r="IC7" i="52" s="1"/>
  <c r="ID7" i="52" s="1"/>
  <c r="IE7" i="52" s="1"/>
  <c r="IF7" i="52" s="1"/>
  <c r="IG7" i="52" s="1"/>
  <c r="CH7" i="61"/>
  <c r="CI7" i="61" s="1"/>
  <c r="CJ7" i="61" s="1"/>
  <c r="CK7" i="61" s="1"/>
  <c r="CL7" i="61" s="1"/>
  <c r="CM7" i="61" s="1"/>
  <c r="CN7" i="61" s="1"/>
  <c r="CO7" i="61" s="1"/>
  <c r="CP7" i="61" s="1"/>
  <c r="CQ7" i="61" s="1"/>
  <c r="CR7" i="61" s="1"/>
  <c r="CS7" i="61" s="1"/>
  <c r="CT7" i="61" s="1"/>
  <c r="CU7" i="61" s="1"/>
  <c r="CV7" i="61" s="1"/>
  <c r="CW7" i="61" s="1"/>
  <c r="CX7" i="61" s="1"/>
  <c r="CY7" i="61" s="1"/>
  <c r="CZ7" i="61" s="1"/>
  <c r="DA7" i="61" s="1"/>
  <c r="DB7" i="61" s="1"/>
  <c r="DC7" i="61" s="1"/>
  <c r="DD7" i="61" s="1"/>
  <c r="DE7" i="61" s="1"/>
  <c r="DF7" i="61" s="1"/>
  <c r="DG7" i="61" s="1"/>
  <c r="DH7" i="61" s="1"/>
  <c r="DI7" i="61" s="1"/>
  <c r="DJ7" i="61" s="1"/>
  <c r="DK7" i="61" s="1"/>
  <c r="DL7" i="61" s="1"/>
  <c r="DM7" i="61" s="1"/>
  <c r="DN7" i="61" s="1"/>
  <c r="DO7" i="61" s="1"/>
  <c r="DP7" i="61" s="1"/>
  <c r="DQ7" i="61" s="1"/>
  <c r="DR7" i="61" s="1"/>
  <c r="DS7" i="61" s="1"/>
  <c r="DT7" i="61" s="1"/>
  <c r="DU7" i="61" s="1"/>
  <c r="DV7" i="61" s="1"/>
  <c r="DW7" i="61" s="1"/>
  <c r="DX7" i="61" s="1"/>
  <c r="DY7" i="61" s="1"/>
  <c r="DZ7" i="61" s="1"/>
  <c r="EA7" i="61" s="1"/>
  <c r="EB7" i="61" s="1"/>
  <c r="EC7" i="61" s="1"/>
  <c r="ED7" i="61" s="1"/>
  <c r="EE7" i="61" s="1"/>
  <c r="EF7" i="61" s="1"/>
  <c r="EG7" i="61" s="1"/>
  <c r="EH7" i="61" s="1"/>
  <c r="EI7" i="61" s="1"/>
  <c r="EJ7" i="61" s="1"/>
  <c r="EK7" i="61" s="1"/>
  <c r="EL7" i="61" s="1"/>
  <c r="EM7" i="61" s="1"/>
  <c r="EN7" i="61" s="1"/>
  <c r="EO7" i="61" s="1"/>
  <c r="EP7" i="61" s="1"/>
  <c r="EQ7" i="61" s="1"/>
  <c r="ER7" i="61" s="1"/>
  <c r="ES7" i="61" s="1"/>
  <c r="ET7" i="61" s="1"/>
  <c r="EU7" i="61" s="1"/>
  <c r="EV7" i="61" s="1"/>
  <c r="EW7" i="61" s="1"/>
  <c r="EX7" i="61" s="1"/>
  <c r="EY7" i="61" s="1"/>
  <c r="EZ7" i="61" s="1"/>
  <c r="FA7" i="61" s="1"/>
  <c r="FB7" i="61" s="1"/>
  <c r="FC7" i="61" s="1"/>
  <c r="FD7" i="61" s="1"/>
  <c r="FE7" i="61" s="1"/>
  <c r="F7" i="61"/>
  <c r="G7" i="61"/>
  <c r="H7" i="61" s="1"/>
  <c r="F18" i="43"/>
  <c r="D18" i="43"/>
  <c r="C18" i="43"/>
  <c r="E18" i="43"/>
  <c r="D48" i="47" a="1"/>
  <c r="D48" i="47" s="1"/>
  <c r="FJ7" i="53"/>
  <c r="FK7" i="53" s="1"/>
  <c r="FL7" i="53" s="1"/>
  <c r="FM7" i="53" s="1"/>
  <c r="FN7" i="53" s="1"/>
  <c r="FO7" i="53" s="1"/>
  <c r="FP7" i="53" s="1"/>
  <c r="FQ7" i="53" s="1"/>
  <c r="FR7" i="53" s="1"/>
  <c r="FS7" i="53" s="1"/>
  <c r="FT7" i="53" s="1"/>
  <c r="FU7" i="53" s="1"/>
  <c r="FV7" i="53" s="1"/>
  <c r="FW7" i="53" s="1"/>
  <c r="FX7" i="53" s="1"/>
  <c r="FY7" i="53" s="1"/>
  <c r="FZ7" i="53" s="1"/>
  <c r="GA7" i="53" s="1"/>
  <c r="GB7" i="53" s="1"/>
  <c r="GC7" i="53" s="1"/>
  <c r="GD7" i="53" s="1"/>
  <c r="GE7" i="53" s="1"/>
  <c r="GF7" i="53" s="1"/>
  <c r="GG7" i="53" s="1"/>
  <c r="GH7" i="53" s="1"/>
  <c r="GI7" i="53" s="1"/>
  <c r="GJ7" i="53" s="1"/>
  <c r="GK7" i="53" s="1"/>
  <c r="GL7" i="53" s="1"/>
  <c r="GM7" i="53" s="1"/>
  <c r="GN7" i="53" s="1"/>
  <c r="GO7" i="53" s="1"/>
  <c r="GP7" i="53" s="1"/>
  <c r="GQ7" i="53" s="1"/>
  <c r="GR7" i="53" s="1"/>
  <c r="GS7" i="53" s="1"/>
  <c r="GT7" i="53" s="1"/>
  <c r="GU7" i="53" s="1"/>
  <c r="GV7" i="53" s="1"/>
  <c r="GW7" i="53" s="1"/>
  <c r="GX7" i="53" s="1"/>
  <c r="GY7" i="53" s="1"/>
  <c r="GZ7" i="53" s="1"/>
  <c r="HA7" i="53" s="1"/>
  <c r="HB7" i="53" s="1"/>
  <c r="HC7" i="53" s="1"/>
  <c r="HD7" i="53" s="1"/>
  <c r="HE7" i="53" s="1"/>
  <c r="HF7" i="53" s="1"/>
  <c r="HG7" i="53" s="1"/>
  <c r="HH7" i="53" s="1"/>
  <c r="HI7" i="53" s="1"/>
  <c r="HJ7" i="53" s="1"/>
  <c r="HK7" i="53" s="1"/>
  <c r="HL7" i="53" s="1"/>
  <c r="HM7" i="53" s="1"/>
  <c r="HN7" i="53" s="1"/>
  <c r="HO7" i="53" s="1"/>
  <c r="HP7" i="53" s="1"/>
  <c r="HQ7" i="53" s="1"/>
  <c r="HR7" i="53" s="1"/>
  <c r="HS7" i="53" s="1"/>
  <c r="HT7" i="53" s="1"/>
  <c r="HU7" i="53" s="1"/>
  <c r="HV7" i="53" s="1"/>
  <c r="HW7" i="53" s="1"/>
  <c r="HX7" i="53" s="1"/>
  <c r="HY7" i="53" s="1"/>
  <c r="HZ7" i="53" s="1"/>
  <c r="IA7" i="53" s="1"/>
  <c r="IB7" i="53" s="1"/>
  <c r="IC7" i="53" s="1"/>
  <c r="ID7" i="53" s="1"/>
  <c r="IE7" i="53" s="1"/>
  <c r="IF7" i="53" s="1"/>
  <c r="IG7" i="53" s="1"/>
  <c r="CH7" i="53"/>
  <c r="F7" i="52"/>
  <c r="G7" i="52" s="1"/>
  <c r="H7" i="52" s="1"/>
  <c r="I7" i="52" s="1"/>
  <c r="J7" i="52" s="1"/>
  <c r="K7" i="52" s="1"/>
  <c r="L7" i="52" s="1"/>
  <c r="M7" i="52" s="1"/>
  <c r="N7" i="52" s="1"/>
  <c r="O7" i="52" s="1"/>
  <c r="P7" i="52" s="1"/>
  <c r="Q7" i="52" s="1"/>
  <c r="R7" i="52" s="1"/>
  <c r="S7" i="52" s="1"/>
  <c r="T7" i="52" s="1"/>
  <c r="U7" i="52" s="1"/>
  <c r="V7" i="52" s="1"/>
  <c r="W7" i="52" s="1"/>
  <c r="X7" i="52" s="1"/>
  <c r="Y7" i="52" s="1"/>
  <c r="Z7" i="52" s="1"/>
  <c r="AA7" i="52" s="1"/>
  <c r="AB7" i="52" s="1"/>
  <c r="AC7" i="52" s="1"/>
  <c r="AD7" i="52" s="1"/>
  <c r="AE7" i="52" s="1"/>
  <c r="AF7" i="52" s="1"/>
  <c r="AG7" i="52" s="1"/>
  <c r="AH7" i="52" s="1"/>
  <c r="AI7" i="52" s="1"/>
  <c r="AJ7" i="52" s="1"/>
  <c r="AK7" i="52" s="1"/>
  <c r="AL7" i="52" s="1"/>
  <c r="AM7" i="52" s="1"/>
  <c r="AN7" i="52" s="1"/>
  <c r="AO7" i="52" s="1"/>
  <c r="AP7" i="52" s="1"/>
  <c r="AQ7" i="52" s="1"/>
  <c r="AR7" i="52" s="1"/>
  <c r="AS7" i="52" s="1"/>
  <c r="AT7" i="52" s="1"/>
  <c r="AU7" i="52" s="1"/>
  <c r="AV7" i="52" s="1"/>
  <c r="AW7" i="52" s="1"/>
  <c r="AX7" i="52" s="1"/>
  <c r="AY7" i="52" s="1"/>
  <c r="AZ7" i="52" s="1"/>
  <c r="BA7" i="52" s="1"/>
  <c r="BB7" i="52" s="1"/>
  <c r="BC7" i="52" s="1"/>
  <c r="BD7" i="52" s="1"/>
  <c r="BE7" i="52" s="1"/>
  <c r="BF7" i="52" s="1"/>
  <c r="BG7" i="52" s="1"/>
  <c r="BH7" i="52" s="1"/>
  <c r="BI7" i="52" s="1"/>
  <c r="BJ7" i="52" s="1"/>
  <c r="BK7" i="52" s="1"/>
  <c r="BL7" i="52" s="1"/>
  <c r="BM7" i="52" s="1"/>
  <c r="BN7" i="52" s="1"/>
  <c r="BO7" i="52" s="1"/>
  <c r="BP7" i="52" s="1"/>
  <c r="BQ7" i="52" s="1"/>
  <c r="BR7" i="52" s="1"/>
  <c r="BS7" i="52" s="1"/>
  <c r="BT7" i="52" s="1"/>
  <c r="BU7" i="52" s="1"/>
  <c r="BV7" i="52" s="1"/>
  <c r="BW7" i="52" s="1"/>
  <c r="BX7" i="52" s="1"/>
  <c r="BY7" i="52" s="1"/>
  <c r="BZ7" i="52" s="1"/>
  <c r="CA7" i="52" s="1"/>
  <c r="CB7" i="52" s="1"/>
  <c r="CC7" i="52" s="1"/>
  <c r="F7" i="53"/>
  <c r="G11" i="47"/>
  <c r="B13" i="36"/>
  <c r="E15" i="39" a="1"/>
  <c r="E15" i="39" s="1"/>
  <c r="D5" i="40"/>
  <c r="I13" i="37"/>
  <c r="I14" i="37"/>
  <c r="I15" i="37"/>
  <c r="I16" i="37"/>
  <c r="J17" i="39"/>
  <c r="J15" i="39"/>
  <c r="J16" i="39"/>
  <c r="J18" i="39"/>
  <c r="I7" i="61"/>
  <c r="J7" i="61" s="1"/>
  <c r="K7" i="61" s="1"/>
  <c r="L7" i="61" s="1"/>
  <c r="M7" i="61" s="1"/>
  <c r="N7" i="61" s="1"/>
  <c r="O7" i="61" s="1"/>
  <c r="P7" i="61" s="1"/>
  <c r="Q7" i="61" s="1"/>
  <c r="R7" i="61" s="1"/>
  <c r="S7" i="61" s="1"/>
  <c r="T7" i="61" s="1"/>
  <c r="U7" i="61" s="1"/>
  <c r="V7" i="61" s="1"/>
  <c r="W7" i="61" s="1"/>
  <c r="X7" i="61" s="1"/>
  <c r="Y7" i="61" s="1"/>
  <c r="Z7" i="61" s="1"/>
  <c r="AA7" i="61" s="1"/>
  <c r="AB7" i="61" s="1"/>
  <c r="AC7" i="61" s="1"/>
  <c r="AD7" i="61" s="1"/>
  <c r="AE7" i="61" s="1"/>
  <c r="AF7" i="61" s="1"/>
  <c r="AG7" i="61" s="1"/>
  <c r="AH7" i="61" s="1"/>
  <c r="AI7" i="61" s="1"/>
  <c r="AJ7" i="61" s="1"/>
  <c r="AK7" i="61" s="1"/>
  <c r="AL7" i="61" s="1"/>
  <c r="AM7" i="61" s="1"/>
  <c r="AN7" i="61" s="1"/>
  <c r="AO7" i="61" s="1"/>
  <c r="AP7" i="61" s="1"/>
  <c r="AQ7" i="61" s="1"/>
  <c r="AR7" i="61" s="1"/>
  <c r="AS7" i="61" s="1"/>
  <c r="AT7" i="61" s="1"/>
  <c r="AU7" i="61" s="1"/>
  <c r="AV7" i="61" s="1"/>
  <c r="AW7" i="61" s="1"/>
  <c r="AX7" i="61" s="1"/>
  <c r="AY7" i="61" s="1"/>
  <c r="AZ7" i="61" s="1"/>
  <c r="BA7" i="61" s="1"/>
  <c r="BB7" i="61" s="1"/>
  <c r="BC7" i="61" s="1"/>
  <c r="BD7" i="61" s="1"/>
  <c r="BE7" i="61" s="1"/>
  <c r="BF7" i="61" s="1"/>
  <c r="BG7" i="61" s="1"/>
  <c r="BH7" i="61" s="1"/>
  <c r="BI7" i="61" s="1"/>
  <c r="BJ7" i="61" s="1"/>
  <c r="BK7" i="61" s="1"/>
  <c r="BL7" i="61" s="1"/>
  <c r="BM7" i="61" s="1"/>
  <c r="BN7" i="61" s="1"/>
  <c r="BO7" i="61" s="1"/>
  <c r="BP7" i="61" s="1"/>
  <c r="BQ7" i="61" s="1"/>
  <c r="BR7" i="61" s="1"/>
  <c r="BS7" i="61" s="1"/>
  <c r="BT7" i="61" s="1"/>
  <c r="BU7" i="61" s="1"/>
  <c r="BV7" i="61" s="1"/>
  <c r="BW7" i="61" s="1"/>
  <c r="BX7" i="61" s="1"/>
  <c r="BY7" i="61" s="1"/>
  <c r="BZ7" i="61" s="1"/>
  <c r="CA7" i="61" s="1"/>
  <c r="CB7" i="61" s="1"/>
  <c r="CC7" i="61" s="1"/>
  <c r="CI7" i="53"/>
  <c r="CJ7" i="53" s="1"/>
  <c r="CK7" i="53" s="1"/>
  <c r="CL7" i="53" s="1"/>
  <c r="CM7" i="53" s="1"/>
  <c r="CN7" i="53" s="1"/>
  <c r="CO7" i="53" s="1"/>
  <c r="CP7" i="53" s="1"/>
  <c r="CQ7" i="53" s="1"/>
  <c r="CR7" i="53" s="1"/>
  <c r="CS7" i="53" s="1"/>
  <c r="CT7" i="53" s="1"/>
  <c r="CU7" i="53" s="1"/>
  <c r="CV7" i="53" s="1"/>
  <c r="CW7" i="53" s="1"/>
  <c r="CX7" i="53" s="1"/>
  <c r="CY7" i="53" s="1"/>
  <c r="CZ7" i="53" s="1"/>
  <c r="DA7" i="53" s="1"/>
  <c r="DB7" i="53" s="1"/>
  <c r="DC7" i="53" s="1"/>
  <c r="DD7" i="53" s="1"/>
  <c r="DE7" i="53" s="1"/>
  <c r="DF7" i="53" s="1"/>
  <c r="DG7" i="53" s="1"/>
  <c r="DH7" i="53" s="1"/>
  <c r="DI7" i="53" s="1"/>
  <c r="DJ7" i="53" s="1"/>
  <c r="DK7" i="53" s="1"/>
  <c r="DL7" i="53" s="1"/>
  <c r="DM7" i="53" s="1"/>
  <c r="DN7" i="53" s="1"/>
  <c r="DO7" i="53" s="1"/>
  <c r="DP7" i="53" s="1"/>
  <c r="DQ7" i="53" s="1"/>
  <c r="DR7" i="53" s="1"/>
  <c r="DS7" i="53" s="1"/>
  <c r="DT7" i="53" s="1"/>
  <c r="DU7" i="53" s="1"/>
  <c r="DV7" i="53" s="1"/>
  <c r="DW7" i="53" s="1"/>
  <c r="DX7" i="53" s="1"/>
  <c r="DY7" i="53" s="1"/>
  <c r="DZ7" i="53" s="1"/>
  <c r="EA7" i="53" s="1"/>
  <c r="EB7" i="53" s="1"/>
  <c r="EC7" i="53" s="1"/>
  <c r="ED7" i="53" s="1"/>
  <c r="EE7" i="53" s="1"/>
  <c r="EF7" i="53" s="1"/>
  <c r="EG7" i="53" s="1"/>
  <c r="EH7" i="53" s="1"/>
  <c r="EI7" i="53" s="1"/>
  <c r="EJ7" i="53" s="1"/>
  <c r="EK7" i="53" s="1"/>
  <c r="EL7" i="53" s="1"/>
  <c r="EM7" i="53" s="1"/>
  <c r="EN7" i="53" s="1"/>
  <c r="EO7" i="53" s="1"/>
  <c r="EP7" i="53" s="1"/>
  <c r="EQ7" i="53" s="1"/>
  <c r="ER7" i="53" s="1"/>
  <c r="ES7" i="53" s="1"/>
  <c r="ET7" i="53" s="1"/>
  <c r="EU7" i="53" s="1"/>
  <c r="EV7" i="53" s="1"/>
  <c r="EW7" i="53" s="1"/>
  <c r="EX7" i="53" s="1"/>
  <c r="EY7" i="53" s="1"/>
  <c r="EZ7" i="53" s="1"/>
  <c r="FA7" i="53" s="1"/>
  <c r="FB7" i="53" s="1"/>
  <c r="FC7" i="53" s="1"/>
  <c r="FD7" i="53" s="1"/>
  <c r="FE7" i="53" s="1"/>
  <c r="G7" i="53"/>
  <c r="H7" i="53" s="1"/>
  <c r="I7" i="53" s="1"/>
  <c r="J7" i="53"/>
  <c r="K7" i="53" s="1"/>
  <c r="L7" i="53" s="1"/>
  <c r="M7" i="53" s="1"/>
  <c r="N7" i="53" s="1"/>
  <c r="O7" i="53" s="1"/>
  <c r="P7" i="53" s="1"/>
  <c r="Q7" i="53" s="1"/>
  <c r="R7" i="53" s="1"/>
  <c r="S7" i="53" s="1"/>
  <c r="T7" i="53" s="1"/>
  <c r="U7" i="53" s="1"/>
  <c r="V7" i="53" s="1"/>
  <c r="W7" i="53" s="1"/>
  <c r="X7" i="53" s="1"/>
  <c r="Y7" i="53" s="1"/>
  <c r="Z7" i="53" s="1"/>
  <c r="AA7" i="53" s="1"/>
  <c r="AB7" i="53" s="1"/>
  <c r="AC7" i="53" s="1"/>
  <c r="AD7" i="53" s="1"/>
  <c r="AE7" i="53" s="1"/>
  <c r="AF7" i="53" s="1"/>
  <c r="AG7" i="53" s="1"/>
  <c r="AH7" i="53" s="1"/>
  <c r="AI7" i="53" s="1"/>
  <c r="AJ7" i="53" s="1"/>
  <c r="AK7" i="53" s="1"/>
  <c r="AL7" i="53" s="1"/>
  <c r="AM7" i="53" s="1"/>
  <c r="AN7" i="53" s="1"/>
  <c r="AO7" i="53" s="1"/>
  <c r="AP7" i="53" s="1"/>
  <c r="AQ7" i="53" s="1"/>
  <c r="AR7" i="53" s="1"/>
  <c r="AS7" i="53" s="1"/>
  <c r="AT7" i="53" s="1"/>
  <c r="AU7" i="53" s="1"/>
  <c r="AV7" i="53" s="1"/>
  <c r="AW7" i="53" s="1"/>
  <c r="AX7" i="53" s="1"/>
  <c r="AY7" i="53" s="1"/>
  <c r="AZ7" i="53" s="1"/>
  <c r="BA7" i="53" s="1"/>
  <c r="BB7" i="53" s="1"/>
  <c r="BC7" i="53" s="1"/>
  <c r="BD7" i="53" s="1"/>
  <c r="BE7" i="53" s="1"/>
  <c r="BF7" i="53" s="1"/>
  <c r="BG7" i="53" s="1"/>
  <c r="BH7" i="53" s="1"/>
  <c r="BI7" i="53" s="1"/>
  <c r="BJ7" i="53" s="1"/>
  <c r="BK7" i="53" s="1"/>
  <c r="BL7" i="53" s="1"/>
  <c r="BM7" i="53" s="1"/>
  <c r="BN7" i="53" s="1"/>
  <c r="BO7" i="53" s="1"/>
  <c r="BP7" i="53" s="1"/>
  <c r="BQ7" i="53" s="1"/>
  <c r="BR7" i="53" s="1"/>
  <c r="BS7" i="53" s="1"/>
  <c r="BT7" i="53" s="1"/>
  <c r="BU7" i="53" s="1"/>
  <c r="BV7" i="53" s="1"/>
  <c r="BW7" i="53" s="1"/>
  <c r="BX7" i="53" s="1"/>
  <c r="BY7" i="53" s="1"/>
  <c r="BZ7" i="53" s="1"/>
  <c r="CA7" i="53" s="1"/>
  <c r="CB7" i="53" s="1"/>
  <c r="CC7" i="53" s="1"/>
  <c r="C11" i="46"/>
  <c r="FI7" i="52" s="1"/>
  <c r="D44" i="43"/>
  <c r="D43" i="43"/>
  <c r="E42" i="43"/>
  <c r="F42" i="43"/>
  <c r="G42" i="43"/>
  <c r="H42" i="43"/>
  <c r="I42" i="43"/>
  <c r="CG7" i="52"/>
  <c r="FI7" i="53"/>
  <c r="CG7" i="53"/>
  <c r="E7" i="53"/>
  <c r="E7" i="52"/>
  <c r="C12" i="46"/>
  <c r="C13" i="46" s="1"/>
  <c r="C14" i="46"/>
  <c r="H15" i="38"/>
  <c r="P48" i="47" a="1"/>
  <c r="P48" i="47" s="1"/>
  <c r="L47" i="62" l="1"/>
  <c r="L99" i="62"/>
  <c r="L79" i="62"/>
  <c r="L73" i="62"/>
  <c r="L48" i="62"/>
  <c r="L57" i="62"/>
  <c r="L86" i="62"/>
  <c r="L105" i="62"/>
  <c r="L56" i="62"/>
  <c r="L66" i="62"/>
  <c r="L59" i="62"/>
  <c r="L82" i="62"/>
  <c r="L96" i="62"/>
  <c r="L98" i="62"/>
  <c r="L61" i="62"/>
  <c r="M107" i="62"/>
  <c r="N107" i="62" s="1"/>
  <c r="L52" i="62"/>
  <c r="L93" i="62"/>
  <c r="M95" i="62"/>
  <c r="N95" i="62" s="1"/>
  <c r="M83" i="62"/>
  <c r="N83" i="62" s="1"/>
  <c r="M71" i="62"/>
  <c r="N71" i="62" s="1"/>
  <c r="M59" i="62"/>
  <c r="N59" i="62" s="1"/>
  <c r="M43" i="62"/>
  <c r="N43" i="62" s="1"/>
  <c r="M55" i="62"/>
  <c r="N55" i="62" s="1"/>
  <c r="M67" i="62"/>
  <c r="N67" i="62" s="1"/>
  <c r="M79" i="62"/>
  <c r="N79" i="62" s="1"/>
  <c r="M91" i="62"/>
  <c r="N91" i="62" s="1"/>
  <c r="M103" i="62"/>
  <c r="N103" i="62" s="1"/>
  <c r="L80" i="62"/>
  <c r="L88" i="62"/>
  <c r="L69" i="62"/>
  <c r="L63" i="62"/>
  <c r="L43" i="62"/>
  <c r="L89" i="62"/>
  <c r="M44" i="62"/>
  <c r="N44" i="62" s="1"/>
  <c r="M56" i="62"/>
  <c r="N56" i="62" s="1"/>
  <c r="M68" i="62"/>
  <c r="N68" i="62" s="1"/>
  <c r="M80" i="62"/>
  <c r="N80" i="62" s="1"/>
  <c r="M92" i="62"/>
  <c r="N92" i="62" s="1"/>
  <c r="M104" i="62"/>
  <c r="N104" i="62" s="1"/>
  <c r="L109" i="62"/>
  <c r="L72" i="62"/>
  <c r="L53" i="62"/>
  <c r="L55" i="62"/>
  <c r="L106" i="62"/>
  <c r="L81" i="62"/>
  <c r="M45" i="62"/>
  <c r="N45" i="62" s="1"/>
  <c r="M57" i="62"/>
  <c r="N57" i="62" s="1"/>
  <c r="M69" i="62"/>
  <c r="N69" i="62" s="1"/>
  <c r="M81" i="62"/>
  <c r="N81" i="62" s="1"/>
  <c r="M93" i="62"/>
  <c r="N93" i="62" s="1"/>
  <c r="M105" i="62"/>
  <c r="N105" i="62" s="1"/>
  <c r="M46" i="62"/>
  <c r="N46" i="62" s="1"/>
  <c r="M58" i="62"/>
  <c r="N58" i="62" s="1"/>
  <c r="M70" i="62"/>
  <c r="N70" i="62" s="1"/>
  <c r="M82" i="62"/>
  <c r="N82" i="62" s="1"/>
  <c r="M94" i="62"/>
  <c r="N94" i="62" s="1"/>
  <c r="M106" i="62"/>
  <c r="N106" i="62" s="1"/>
  <c r="L8" i="62"/>
  <c r="L12" i="62" s="1"/>
  <c r="M12" i="62" s="1"/>
  <c r="N12" i="62" s="1"/>
  <c r="L77" i="62"/>
  <c r="L51" i="62"/>
  <c r="L108" i="62"/>
  <c r="L90" i="62"/>
  <c r="L65" i="62"/>
  <c r="M48" i="62"/>
  <c r="N48" i="62" s="1"/>
  <c r="M60" i="62"/>
  <c r="N60" i="62" s="1"/>
  <c r="M72" i="62"/>
  <c r="N72" i="62" s="1"/>
  <c r="M84" i="62"/>
  <c r="N84" i="62" s="1"/>
  <c r="M96" i="62"/>
  <c r="N96" i="62" s="1"/>
  <c r="M108" i="62"/>
  <c r="N108" i="62" s="1"/>
  <c r="Q7" i="62"/>
  <c r="L64" i="62"/>
  <c r="L45" i="62"/>
  <c r="L102" i="62"/>
  <c r="L92" i="62"/>
  <c r="L74" i="62"/>
  <c r="L49" i="62"/>
  <c r="M49" i="62"/>
  <c r="N49" i="62" s="1"/>
  <c r="M61" i="62"/>
  <c r="N61" i="62" s="1"/>
  <c r="M73" i="62"/>
  <c r="N73" i="62" s="1"/>
  <c r="M85" i="62"/>
  <c r="N85" i="62" s="1"/>
  <c r="M97" i="62"/>
  <c r="N97" i="62" s="1"/>
  <c r="M109" i="62"/>
  <c r="N109" i="62" s="1"/>
  <c r="M50" i="62"/>
  <c r="N50" i="62" s="1"/>
  <c r="M62" i="62"/>
  <c r="N62" i="62" s="1"/>
  <c r="M74" i="62"/>
  <c r="N74" i="62" s="1"/>
  <c r="M86" i="62"/>
  <c r="N86" i="62" s="1"/>
  <c r="M98" i="62"/>
  <c r="N98" i="62" s="1"/>
  <c r="M110" i="62"/>
  <c r="N110" i="62" s="1"/>
  <c r="L94" i="62"/>
  <c r="L107" i="62"/>
  <c r="L70" i="62"/>
  <c r="L103" i="62"/>
  <c r="L76" i="62"/>
  <c r="L58" i="62"/>
  <c r="M51" i="62"/>
  <c r="N51" i="62" s="1"/>
  <c r="M63" i="62"/>
  <c r="N63" i="62" s="1"/>
  <c r="M75" i="62"/>
  <c r="N75" i="62" s="1"/>
  <c r="M87" i="62"/>
  <c r="N87" i="62" s="1"/>
  <c r="M99" i="62"/>
  <c r="N99" i="62" s="1"/>
  <c r="M11" i="62"/>
  <c r="N11" i="62" s="1"/>
  <c r="L78" i="62"/>
  <c r="L91" i="62"/>
  <c r="L54" i="62"/>
  <c r="L95" i="62"/>
  <c r="L68" i="62"/>
  <c r="L50" i="62"/>
  <c r="M52" i="62"/>
  <c r="N52" i="62" s="1"/>
  <c r="M64" i="62"/>
  <c r="N64" i="62" s="1"/>
  <c r="M76" i="62"/>
  <c r="N76" i="62" s="1"/>
  <c r="M88" i="62"/>
  <c r="N88" i="62" s="1"/>
  <c r="M100" i="62"/>
  <c r="N100" i="62" s="1"/>
  <c r="L62" i="62"/>
  <c r="L75" i="62"/>
  <c r="L83" i="62"/>
  <c r="L87" i="62"/>
  <c r="L60" i="62"/>
  <c r="L42" i="62"/>
  <c r="M41" i="62"/>
  <c r="N41" i="62" s="1"/>
  <c r="M53" i="62"/>
  <c r="N53" i="62" s="1"/>
  <c r="M65" i="62"/>
  <c r="N65" i="62" s="1"/>
  <c r="M77" i="62"/>
  <c r="N77" i="62" s="1"/>
  <c r="M89" i="62"/>
  <c r="N89" i="62" s="1"/>
  <c r="M101" i="62"/>
  <c r="N101" i="62" s="1"/>
  <c r="M42" i="62"/>
  <c r="N42" i="62" s="1"/>
  <c r="M54" i="62"/>
  <c r="N54" i="62" s="1"/>
  <c r="M66" i="62"/>
  <c r="N66" i="62" s="1"/>
  <c r="M78" i="62"/>
  <c r="N78" i="62" s="1"/>
  <c r="M90" i="62"/>
  <c r="N90" i="62" s="1"/>
  <c r="M102" i="62"/>
  <c r="N102" i="62" s="1"/>
  <c r="L67" i="62"/>
  <c r="L104" i="62"/>
  <c r="L85" i="62"/>
  <c r="L71" i="62"/>
  <c r="L44" i="62"/>
  <c r="L97" i="62"/>
  <c r="E7" i="56"/>
  <c r="I23" i="43"/>
  <c r="E43" i="43" s="1"/>
  <c r="I43" i="43"/>
  <c r="G23" i="43"/>
  <c r="G43" i="43" s="1"/>
  <c r="H23" i="43"/>
  <c r="F43" i="43" s="1"/>
  <c r="F23" i="43"/>
  <c r="H43" i="43" s="1"/>
  <c r="I22" i="43"/>
  <c r="M22" i="43" s="1"/>
  <c r="H22" i="43"/>
  <c r="G22" i="43"/>
  <c r="F22" i="43"/>
  <c r="C24" i="43"/>
  <c r="A8" i="40" a="1"/>
  <c r="A8" i="40" s="1"/>
  <c r="AW8" i="40" a="1"/>
  <c r="AW8" i="40" s="1"/>
  <c r="AV8" i="40" a="1"/>
  <c r="AV8" i="40" s="1"/>
  <c r="B8" i="40" a="1"/>
  <c r="B8" i="40" s="1"/>
  <c r="L13" i="62" l="1"/>
  <c r="R47" i="62"/>
  <c r="S47" i="62" s="1"/>
  <c r="R59" i="62"/>
  <c r="S59" i="62" s="1"/>
  <c r="R71" i="62"/>
  <c r="S71" i="62" s="1"/>
  <c r="R83" i="62"/>
  <c r="S83" i="62" s="1"/>
  <c r="R95" i="62"/>
  <c r="S95" i="62" s="1"/>
  <c r="R107" i="62"/>
  <c r="S107" i="62" s="1"/>
  <c r="Q64" i="62"/>
  <c r="Q68" i="62"/>
  <c r="Q57" i="62"/>
  <c r="Q43" i="62"/>
  <c r="Q77" i="62"/>
  <c r="Q87" i="62"/>
  <c r="R48" i="62"/>
  <c r="S48" i="62" s="1"/>
  <c r="R60" i="62"/>
  <c r="S60" i="62" s="1"/>
  <c r="R72" i="62"/>
  <c r="S72" i="62" s="1"/>
  <c r="R84" i="62"/>
  <c r="S84" i="62" s="1"/>
  <c r="R96" i="62"/>
  <c r="S96" i="62" s="1"/>
  <c r="R108" i="62"/>
  <c r="S108" i="62" s="1"/>
  <c r="Q72" i="62"/>
  <c r="Q84" i="62"/>
  <c r="Q65" i="62"/>
  <c r="Q51" i="62"/>
  <c r="Q85" i="62"/>
  <c r="Q95" i="62"/>
  <c r="R49" i="62"/>
  <c r="S49" i="62" s="1"/>
  <c r="R61" i="62"/>
  <c r="S61" i="62" s="1"/>
  <c r="R73" i="62"/>
  <c r="S73" i="62" s="1"/>
  <c r="R85" i="62"/>
  <c r="S85" i="62" s="1"/>
  <c r="R97" i="62"/>
  <c r="S97" i="62" s="1"/>
  <c r="R109" i="62"/>
  <c r="S109" i="62" s="1"/>
  <c r="R50" i="62"/>
  <c r="S50" i="62" s="1"/>
  <c r="R62" i="62"/>
  <c r="S62" i="62" s="1"/>
  <c r="R74" i="62"/>
  <c r="S74" i="62" s="1"/>
  <c r="R86" i="62"/>
  <c r="S86" i="62" s="1"/>
  <c r="R98" i="62"/>
  <c r="S98" i="62" s="1"/>
  <c r="R110" i="62"/>
  <c r="S110" i="62" s="1"/>
  <c r="Q88" i="62"/>
  <c r="Q50" i="62"/>
  <c r="Q81" i="62"/>
  <c r="Q60" i="62"/>
  <c r="Q67" i="62"/>
  <c r="Q101" i="62"/>
  <c r="Q54" i="62"/>
  <c r="R51" i="62"/>
  <c r="S51" i="62" s="1"/>
  <c r="R63" i="62"/>
  <c r="S63" i="62" s="1"/>
  <c r="R75" i="62"/>
  <c r="S75" i="62" s="1"/>
  <c r="R87" i="62"/>
  <c r="S87" i="62" s="1"/>
  <c r="R52" i="62"/>
  <c r="S52" i="62" s="1"/>
  <c r="R64" i="62"/>
  <c r="S64" i="62" s="1"/>
  <c r="R76" i="62"/>
  <c r="S76" i="62" s="1"/>
  <c r="R88" i="62"/>
  <c r="S88" i="62" s="1"/>
  <c r="R100" i="62"/>
  <c r="S100" i="62" s="1"/>
  <c r="Q104" i="62"/>
  <c r="Q90" i="62"/>
  <c r="Q97" i="62"/>
  <c r="Q58" i="62"/>
  <c r="Q92" i="62"/>
  <c r="Q83" i="62"/>
  <c r="Q70" i="62"/>
  <c r="R41" i="62"/>
  <c r="S41" i="62" s="1"/>
  <c r="R53" i="62"/>
  <c r="S53" i="62" s="1"/>
  <c r="R65" i="62"/>
  <c r="S65" i="62" s="1"/>
  <c r="R77" i="62"/>
  <c r="S77" i="62" s="1"/>
  <c r="R89" i="62"/>
  <c r="S89" i="62" s="1"/>
  <c r="R101" i="62"/>
  <c r="S101" i="62" s="1"/>
  <c r="R42" i="62"/>
  <c r="S42" i="62" s="1"/>
  <c r="R54" i="62"/>
  <c r="S54" i="62" s="1"/>
  <c r="R66" i="62"/>
  <c r="S66" i="62" s="1"/>
  <c r="R78" i="62"/>
  <c r="S78" i="62" s="1"/>
  <c r="R90" i="62"/>
  <c r="S90" i="62" s="1"/>
  <c r="R102" i="62"/>
  <c r="S102" i="62" s="1"/>
  <c r="Q82" i="62"/>
  <c r="Q99" i="62"/>
  <c r="Q86" i="62"/>
  <c r="Q47" i="62"/>
  <c r="R43" i="62"/>
  <c r="S43" i="62" s="1"/>
  <c r="R55" i="62"/>
  <c r="S55" i="62" s="1"/>
  <c r="R67" i="62"/>
  <c r="S67" i="62" s="1"/>
  <c r="R79" i="62"/>
  <c r="S79" i="62" s="1"/>
  <c r="R91" i="62"/>
  <c r="S91" i="62" s="1"/>
  <c r="R103" i="62"/>
  <c r="S103" i="62" s="1"/>
  <c r="Q8" i="62"/>
  <c r="Q12" i="62" s="1"/>
  <c r="Q98" i="62"/>
  <c r="Q107" i="62"/>
  <c r="Q45" i="62"/>
  <c r="Q94" i="62"/>
  <c r="Q55" i="62"/>
  <c r="R44" i="62"/>
  <c r="S44" i="62" s="1"/>
  <c r="R56" i="62"/>
  <c r="S56" i="62" s="1"/>
  <c r="R68" i="62"/>
  <c r="S68" i="62" s="1"/>
  <c r="R80" i="62"/>
  <c r="S80" i="62" s="1"/>
  <c r="R92" i="62"/>
  <c r="S92" i="62" s="1"/>
  <c r="R104" i="62"/>
  <c r="S104" i="62" s="1"/>
  <c r="Q106" i="62"/>
  <c r="Q53" i="62"/>
  <c r="Q102" i="62"/>
  <c r="Q63" i="62"/>
  <c r="R45" i="62"/>
  <c r="S45" i="62" s="1"/>
  <c r="R57" i="62"/>
  <c r="S57" i="62" s="1"/>
  <c r="R69" i="62"/>
  <c r="S69" i="62" s="1"/>
  <c r="R81" i="62"/>
  <c r="S81" i="62" s="1"/>
  <c r="R93" i="62"/>
  <c r="S93" i="62" s="1"/>
  <c r="R105" i="62"/>
  <c r="S105" i="62" s="1"/>
  <c r="R46" i="62"/>
  <c r="S46" i="62" s="1"/>
  <c r="R58" i="62"/>
  <c r="S58" i="62" s="1"/>
  <c r="R70" i="62"/>
  <c r="S70" i="62" s="1"/>
  <c r="R82" i="62"/>
  <c r="S82" i="62" s="1"/>
  <c r="R94" i="62"/>
  <c r="S94" i="62" s="1"/>
  <c r="R106" i="62"/>
  <c r="S106" i="62" s="1"/>
  <c r="Q56" i="62"/>
  <c r="Q44" i="62"/>
  <c r="Q49" i="62"/>
  <c r="Q69" i="62"/>
  <c r="Q79" i="62"/>
  <c r="Q76" i="62"/>
  <c r="Q109" i="62"/>
  <c r="Q108" i="62"/>
  <c r="R99" i="62"/>
  <c r="S99" i="62" s="1"/>
  <c r="Q48" i="62"/>
  <c r="Q41" i="62"/>
  <c r="Q80" i="62"/>
  <c r="Q73" i="62"/>
  <c r="Q59" i="62"/>
  <c r="Q46" i="62"/>
  <c r="Q96" i="62"/>
  <c r="Q89" i="62"/>
  <c r="Q75" i="62"/>
  <c r="Q62" i="62"/>
  <c r="Q105" i="62"/>
  <c r="Q91" i="62"/>
  <c r="Q78" i="62"/>
  <c r="Q110" i="62"/>
  <c r="Q74" i="62"/>
  <c r="Q42" i="62"/>
  <c r="Q66" i="62"/>
  <c r="Q100" i="62"/>
  <c r="Q52" i="62"/>
  <c r="Q61" i="62"/>
  <c r="Q93" i="62"/>
  <c r="Q71" i="62"/>
  <c r="Q103" i="62"/>
  <c r="N22" i="43" a="1"/>
  <c r="N22" i="43" s="1"/>
  <c r="L23" i="43" a="1"/>
  <c r="L23" i="43" s="1"/>
  <c r="B24" i="43"/>
  <c r="C25" i="43"/>
  <c r="K22" i="43"/>
  <c r="L22" i="43" a="1"/>
  <c r="L22" i="43" s="1"/>
  <c r="K23" i="43"/>
  <c r="M23" i="43"/>
  <c r="N23" i="43" a="1"/>
  <c r="N23" i="43" s="1"/>
  <c r="K8" i="40" a="1"/>
  <c r="K8" i="40" s="1"/>
  <c r="L8" i="40" a="1"/>
  <c r="L8" i="40" s="1"/>
  <c r="Q8" i="40" a="1"/>
  <c r="Q8" i="40" s="1"/>
  <c r="S8" i="40" a="1"/>
  <c r="S8" i="40" s="1"/>
  <c r="H8" i="40" a="1"/>
  <c r="H8" i="40" s="1"/>
  <c r="T8" i="40" a="1"/>
  <c r="T8" i="40" s="1"/>
  <c r="O8" i="40" a="1"/>
  <c r="O8" i="40" s="1"/>
  <c r="U8" i="40" a="1"/>
  <c r="U8" i="40" s="1"/>
  <c r="I8" i="40" a="1"/>
  <c r="I8" i="40" s="1"/>
  <c r="V8" i="40" a="1"/>
  <c r="V8" i="40" s="1"/>
  <c r="P8" i="40" a="1"/>
  <c r="P8" i="40" s="1"/>
  <c r="N8" i="40" a="1"/>
  <c r="N8" i="40" s="1"/>
  <c r="G8" i="40" a="1"/>
  <c r="G8" i="40" s="1"/>
  <c r="W8" i="40" a="1"/>
  <c r="W8" i="40" s="1"/>
  <c r="M8" i="40" a="1"/>
  <c r="M8" i="40" s="1"/>
  <c r="R8" i="40" a="1"/>
  <c r="R8" i="40" s="1"/>
  <c r="J8" i="40" a="1"/>
  <c r="J8" i="40" s="1"/>
  <c r="C19" i="38" a="1"/>
  <c r="C19" i="38" s="1"/>
  <c r="E48" i="47" a="1"/>
  <c r="E48" i="47" s="1"/>
  <c r="C11" i="45" a="1"/>
  <c r="C11" i="45" s="1"/>
  <c r="D19" i="38" a="1"/>
  <c r="D19" i="38" s="1"/>
  <c r="AA8" i="40" s="1" a="1"/>
  <c r="AA8" i="40" s="1"/>
  <c r="F48" i="47" a="1"/>
  <c r="F48" i="47" s="1"/>
  <c r="D11" i="45" a="1"/>
  <c r="D11" i="45" s="1"/>
  <c r="L14" i="62" l="1"/>
  <c r="M13" i="62"/>
  <c r="N13" i="62" s="1"/>
  <c r="Q13" i="62"/>
  <c r="R12" i="62"/>
  <c r="S12" i="62" s="1"/>
  <c r="R11" i="62"/>
  <c r="S11" i="62" s="1"/>
  <c r="C26" i="43"/>
  <c r="B25" i="43"/>
  <c r="G24" i="43"/>
  <c r="H24" i="43"/>
  <c r="I24" i="43"/>
  <c r="E24" i="43"/>
  <c r="F24" i="43"/>
  <c r="O23" i="43"/>
  <c r="O22" i="43"/>
  <c r="D8" i="56" a="1"/>
  <c r="D8" i="56" s="1"/>
  <c r="D8" i="50" a="1"/>
  <c r="D8" i="50" s="1"/>
  <c r="E11" i="45" a="1"/>
  <c r="E11" i="45" s="1"/>
  <c r="B11" i="45" a="1"/>
  <c r="B11" i="45" s="1"/>
  <c r="B48" i="47" a="1"/>
  <c r="B48" i="47" s="1"/>
  <c r="G48" i="47" a="1"/>
  <c r="G48" i="47" s="1"/>
  <c r="E8" i="51" s="1" a="1"/>
  <c r="E8" i="51" s="1"/>
  <c r="Z8" i="40" a="1"/>
  <c r="Z8" i="40" s="1"/>
  <c r="B19" i="38" a="1"/>
  <c r="B19" i="38" s="1"/>
  <c r="L15" i="62" l="1"/>
  <c r="M14" i="62"/>
  <c r="N14" i="62" s="1"/>
  <c r="R13" i="62"/>
  <c r="S13" i="62" s="1"/>
  <c r="Q14" i="62"/>
  <c r="N24" i="43" a="1"/>
  <c r="N24" i="43" s="1"/>
  <c r="K24" i="43"/>
  <c r="L24" i="43" a="1"/>
  <c r="L24" i="43" s="1"/>
  <c r="M24" i="43"/>
  <c r="E25" i="43"/>
  <c r="G25" i="43"/>
  <c r="I25" i="43"/>
  <c r="H25" i="43"/>
  <c r="F25" i="43"/>
  <c r="C27" i="43"/>
  <c r="B26" i="43"/>
  <c r="C8" i="50" a="1"/>
  <c r="C8" i="50" s="1"/>
  <c r="C8" i="56" a="1"/>
  <c r="C8" i="56" s="1"/>
  <c r="Y8" i="40" a="1"/>
  <c r="Y8" i="40" s="1"/>
  <c r="CG8" i="50" a="1"/>
  <c r="CG8" i="50" s="1"/>
  <c r="FJ8" i="50" s="1" a="1"/>
  <c r="FJ8" i="50" s="1"/>
  <c r="IM8" i="50" s="1" a="1"/>
  <c r="IM8" i="50" s="1"/>
  <c r="LP8" i="50" s="1" a="1"/>
  <c r="LP8" i="50" s="1"/>
  <c r="D8" i="51" a="1"/>
  <c r="D8" i="51" s="1"/>
  <c r="L16" i="62" l="1"/>
  <c r="M15" i="62"/>
  <c r="N15" i="62" s="1"/>
  <c r="R14" i="62"/>
  <c r="S14" i="62" s="1"/>
  <c r="Q15" i="62"/>
  <c r="O24" i="43"/>
  <c r="M25" i="43"/>
  <c r="K25" i="43"/>
  <c r="L25" i="43" a="1"/>
  <c r="L25" i="43" s="1"/>
  <c r="N25" i="43" a="1"/>
  <c r="N25" i="43" s="1"/>
  <c r="C28" i="43"/>
  <c r="B27" i="43"/>
  <c r="F26" i="43"/>
  <c r="I26" i="43"/>
  <c r="H26" i="43"/>
  <c r="G26" i="43"/>
  <c r="E26" i="43"/>
  <c r="D8" i="52" a="1"/>
  <c r="D8" i="52" s="1"/>
  <c r="FH8" i="52" a="1"/>
  <c r="FH8" i="52" s="1"/>
  <c r="CF8" i="52" a="1"/>
  <c r="CF8" i="52" s="1"/>
  <c r="AR8" i="40" a="1"/>
  <c r="AR8" i="40" s="1"/>
  <c r="AJ8" i="40" a="1"/>
  <c r="AJ8" i="40" s="1"/>
  <c r="AD8" i="40" a="1"/>
  <c r="AD8" i="40" s="1"/>
  <c r="AO8" i="40" a="1"/>
  <c r="AO8" i="40" s="1"/>
  <c r="AH8" i="40" a="1"/>
  <c r="AH8" i="40" s="1"/>
  <c r="AB8" i="40" a="1"/>
  <c r="AB8" i="40" s="1"/>
  <c r="E8" i="50" s="1" a="1"/>
  <c r="E8" i="50" s="1"/>
  <c r="AI8" i="40" a="1"/>
  <c r="AI8" i="40" s="1"/>
  <c r="AL8" i="40" a="1"/>
  <c r="AL8" i="40" s="1"/>
  <c r="AQ8" i="40" a="1"/>
  <c r="AQ8" i="40" s="1"/>
  <c r="AE8" i="40" a="1"/>
  <c r="AE8" i="40" s="1"/>
  <c r="AG8" i="40" a="1"/>
  <c r="AG8" i="40" s="1"/>
  <c r="AK8" i="40" a="1"/>
  <c r="AK8" i="40" s="1"/>
  <c r="AP8" i="40" a="1"/>
  <c r="AP8" i="40" s="1"/>
  <c r="AF8" i="40" a="1"/>
  <c r="AF8" i="40" s="1"/>
  <c r="AN8" i="40" a="1"/>
  <c r="AN8" i="40" s="1"/>
  <c r="AM8" i="40" a="1"/>
  <c r="AM8" i="40" s="1"/>
  <c r="AC8" i="40" a="1"/>
  <c r="AC8" i="40" s="1"/>
  <c r="BU8" i="56" a="1"/>
  <c r="BU8" i="56" s="1"/>
  <c r="BK8" i="56" a="1"/>
  <c r="BK8" i="56" s="1"/>
  <c r="BX8" i="56" a="1"/>
  <c r="BX8" i="56" s="1"/>
  <c r="BR8" i="56" a="1"/>
  <c r="BR8" i="56" s="1"/>
  <c r="AN8" i="56" a="1"/>
  <c r="AN8" i="56" s="1"/>
  <c r="BZ8" i="56" a="1"/>
  <c r="BZ8" i="56" s="1"/>
  <c r="BY8" i="56" a="1"/>
  <c r="BY8" i="56" s="1"/>
  <c r="AR8" i="56" a="1"/>
  <c r="AR8" i="56" s="1"/>
  <c r="AQ8" i="56" a="1"/>
  <c r="AQ8" i="56" s="1"/>
  <c r="AS8" i="56" a="1"/>
  <c r="AS8" i="56" s="1"/>
  <c r="AJ8" i="56" a="1"/>
  <c r="AJ8" i="56" s="1"/>
  <c r="BO8" i="56" a="1"/>
  <c r="BO8" i="56" s="1"/>
  <c r="BQ8" i="56" a="1"/>
  <c r="BQ8" i="56" s="1"/>
  <c r="BF8" i="56" a="1"/>
  <c r="BF8" i="56" s="1"/>
  <c r="AL8" i="56" a="1"/>
  <c r="AL8" i="56" s="1"/>
  <c r="BG8" i="56" a="1"/>
  <c r="BG8" i="56" s="1"/>
  <c r="AM8" i="56" a="1"/>
  <c r="AM8" i="56" s="1"/>
  <c r="BA8" i="56" a="1"/>
  <c r="BA8" i="56" s="1"/>
  <c r="BB8" i="56" a="1"/>
  <c r="BB8" i="56" s="1"/>
  <c r="BW8" i="56" a="1"/>
  <c r="BW8" i="56" s="1"/>
  <c r="BN8" i="56" a="1"/>
  <c r="BN8" i="56" s="1"/>
  <c r="CB8" i="56" a="1"/>
  <c r="CB8" i="56" s="1"/>
  <c r="BJ8" i="56" a="1"/>
  <c r="BJ8" i="56" s="1"/>
  <c r="BS8" i="56" a="1"/>
  <c r="BS8" i="56" s="1"/>
  <c r="AK8" i="56" a="1"/>
  <c r="AK8" i="56" s="1"/>
  <c r="BV8" i="56" a="1"/>
  <c r="BV8" i="56" s="1"/>
  <c r="AZ8" i="56" a="1"/>
  <c r="AZ8" i="56" s="1"/>
  <c r="BM8" i="56" a="1"/>
  <c r="BM8" i="56" s="1"/>
  <c r="AX8" i="56" a="1"/>
  <c r="AX8" i="56" s="1"/>
  <c r="BL8" i="56" a="1"/>
  <c r="BL8" i="56" s="1"/>
  <c r="CA8" i="56" a="1"/>
  <c r="CA8" i="56" s="1"/>
  <c r="BH8" i="56" a="1"/>
  <c r="BH8" i="56" s="1"/>
  <c r="AW8" i="56" a="1"/>
  <c r="AW8" i="56" s="1"/>
  <c r="CC8" i="56" a="1"/>
  <c r="CC8" i="56" s="1"/>
  <c r="AT8" i="56" a="1"/>
  <c r="AT8" i="56" s="1"/>
  <c r="BE8" i="56" a="1"/>
  <c r="BE8" i="56" s="1"/>
  <c r="BC8" i="56" a="1"/>
  <c r="BC8" i="56" s="1"/>
  <c r="AU8" i="56" a="1"/>
  <c r="AU8" i="56" s="1"/>
  <c r="BI8" i="56" a="1"/>
  <c r="BI8" i="56" s="1"/>
  <c r="AP8" i="56" a="1"/>
  <c r="AP8" i="56" s="1"/>
  <c r="AY8" i="56" a="1"/>
  <c r="AY8" i="56" s="1"/>
  <c r="BD8" i="56" a="1"/>
  <c r="BD8" i="56" s="1"/>
  <c r="BP8" i="56" a="1"/>
  <c r="BP8" i="56" s="1"/>
  <c r="AO8" i="56" a="1"/>
  <c r="AO8" i="56" s="1"/>
  <c r="BT8" i="56" a="1"/>
  <c r="BT8" i="56" s="1"/>
  <c r="AV8" i="56" a="1"/>
  <c r="AV8" i="56" s="1"/>
  <c r="CF8" i="50" a="1"/>
  <c r="CF8" i="50" s="1"/>
  <c r="FI8" i="50" s="1" a="1"/>
  <c r="FI8" i="50" s="1"/>
  <c r="IL8" i="50" s="1" a="1"/>
  <c r="IL8" i="50" s="1"/>
  <c r="LO8" i="50" s="1" a="1"/>
  <c r="LO8" i="50" s="1"/>
  <c r="C8" i="51" a="1"/>
  <c r="C8" i="51" s="1"/>
  <c r="M16" i="62" l="1"/>
  <c r="N16" i="62" s="1"/>
  <c r="L17" i="62"/>
  <c r="R15" i="62"/>
  <c r="S15" i="62" s="1"/>
  <c r="Q16" i="62"/>
  <c r="O25" i="43"/>
  <c r="M26" i="43"/>
  <c r="K26" i="43"/>
  <c r="L26" i="43" a="1"/>
  <c r="L26" i="43" s="1"/>
  <c r="N26" i="43" a="1"/>
  <c r="N26" i="43" s="1"/>
  <c r="G27" i="43"/>
  <c r="F27" i="43"/>
  <c r="I27" i="43"/>
  <c r="E27" i="43"/>
  <c r="H27" i="43"/>
  <c r="B28" i="43"/>
  <c r="C29" i="43"/>
  <c r="S19" i="38" a="1"/>
  <c r="S19" i="38" s="1"/>
  <c r="BY8" i="50" a="1"/>
  <c r="BY8" i="50" s="1"/>
  <c r="C8" i="52" a="1"/>
  <c r="C8" i="52" s="1"/>
  <c r="CE8" i="52" a="1"/>
  <c r="CE8" i="52" s="1"/>
  <c r="FG8" i="52" a="1"/>
  <c r="FG8" i="52" s="1"/>
  <c r="O19" i="38" a="1"/>
  <c r="O19" i="38" s="1"/>
  <c r="BE8" i="50" a="1"/>
  <c r="BE8" i="50" s="1"/>
  <c r="Q19" i="38" a="1"/>
  <c r="Q19" i="38" s="1"/>
  <c r="BO8" i="50" a="1"/>
  <c r="BO8" i="50" s="1"/>
  <c r="N19" i="38" a="1"/>
  <c r="N19" i="38" s="1"/>
  <c r="AZ8" i="50" a="1"/>
  <c r="AZ8" i="50" s="1"/>
  <c r="K19" i="38" a="1"/>
  <c r="K19" i="38" s="1"/>
  <c r="AK8" i="50" a="1"/>
  <c r="AK8" i="50" s="1"/>
  <c r="E19" i="38" a="1"/>
  <c r="E19" i="38" s="1"/>
  <c r="G8" i="50" a="1"/>
  <c r="G8" i="50" s="1"/>
  <c r="J19" i="38" a="1"/>
  <c r="J19" i="38" s="1"/>
  <c r="AF8" i="50" a="1"/>
  <c r="AF8" i="50" s="1"/>
  <c r="P19" i="38" a="1"/>
  <c r="P19" i="38" s="1"/>
  <c r="BJ8" i="50" a="1"/>
  <c r="BJ8" i="50" s="1"/>
  <c r="F19" i="38" a="1"/>
  <c r="F19" i="38" s="1"/>
  <c r="L8" i="50" a="1"/>
  <c r="L8" i="50" s="1"/>
  <c r="H19" i="38" a="1"/>
  <c r="H19" i="38" s="1"/>
  <c r="V8" i="50" a="1"/>
  <c r="V8" i="50" s="1"/>
  <c r="L19" i="38" a="1"/>
  <c r="L19" i="38" s="1"/>
  <c r="AP8" i="50" a="1"/>
  <c r="AP8" i="50" s="1"/>
  <c r="R19" i="38" a="1"/>
  <c r="R19" i="38" s="1"/>
  <c r="BT8" i="50" a="1"/>
  <c r="BT8" i="50" s="1"/>
  <c r="T19" i="38" a="1"/>
  <c r="T19" i="38" s="1"/>
  <c r="CD8" i="50" a="1"/>
  <c r="CD8" i="50" s="1"/>
  <c r="M19" i="38" a="1"/>
  <c r="M19" i="38" s="1"/>
  <c r="AU8" i="50" a="1"/>
  <c r="AU8" i="50" s="1"/>
  <c r="I19" i="38" a="1"/>
  <c r="I19" i="38" s="1"/>
  <c r="AA8" i="50" a="1"/>
  <c r="AA8" i="50" s="1"/>
  <c r="G19" i="38" a="1"/>
  <c r="G19" i="38" s="1"/>
  <c r="Q8" i="50" a="1"/>
  <c r="Q8" i="50" s="1"/>
  <c r="C8" i="55" a="1"/>
  <c r="C8" i="55" s="1"/>
  <c r="D8" i="61" a="1"/>
  <c r="D8" i="61" s="1"/>
  <c r="CF8" i="61" s="1" a="1"/>
  <c r="CF8" i="61" s="1"/>
  <c r="D8" i="53" a="1"/>
  <c r="D8" i="53" s="1"/>
  <c r="M17" i="62" l="1"/>
  <c r="N17" i="62" s="1"/>
  <c r="L18" i="62"/>
  <c r="R16" i="62"/>
  <c r="S16" i="62" s="1"/>
  <c r="Q17" i="62"/>
  <c r="W8" i="50" a="1"/>
  <c r="W8" i="50" s="1"/>
  <c r="BU8" i="50" a="1"/>
  <c r="BU8" i="50" s="1"/>
  <c r="O26" i="43"/>
  <c r="C30" i="43"/>
  <c r="B29" i="43"/>
  <c r="F28" i="43"/>
  <c r="E28" i="43"/>
  <c r="H28" i="43"/>
  <c r="I28" i="43"/>
  <c r="G28" i="43"/>
  <c r="L27" i="43" a="1"/>
  <c r="L27" i="43" s="1"/>
  <c r="M27" i="43"/>
  <c r="K27" i="43"/>
  <c r="N27" i="43" a="1"/>
  <c r="N27" i="43" s="1"/>
  <c r="BA8" i="50" a="1"/>
  <c r="BA8" i="50" s="1"/>
  <c r="BB8" i="50" s="1" a="1"/>
  <c r="BB8" i="50" s="1"/>
  <c r="AG8" i="50" a="1"/>
  <c r="AG8" i="50" s="1"/>
  <c r="AH8" i="50" s="1" a="1"/>
  <c r="AH8" i="50" s="1"/>
  <c r="BK8" i="50" a="1"/>
  <c r="BK8" i="50" s="1"/>
  <c r="BL8" i="50" s="1" a="1"/>
  <c r="BL8" i="50" s="1"/>
  <c r="AB8" i="50" a="1"/>
  <c r="AB8" i="50" s="1"/>
  <c r="M8" i="50" a="1"/>
  <c r="M8" i="50" s="1"/>
  <c r="BP8" i="50" a="1"/>
  <c r="BP8" i="50" s="1"/>
  <c r="BQ8" i="50" s="1" a="1"/>
  <c r="BQ8" i="50" s="1"/>
  <c r="H8" i="50" a="1"/>
  <c r="H8" i="50" s="1"/>
  <c r="F8" i="50" a="1"/>
  <c r="F8" i="50" s="1"/>
  <c r="HK8" i="52" a="1"/>
  <c r="HK8" i="52" s="1"/>
  <c r="EM8" i="52" a="1"/>
  <c r="EM8" i="52" s="1"/>
  <c r="GW8" i="52" a="1"/>
  <c r="GW8" i="52" s="1"/>
  <c r="EY8" i="52" a="1"/>
  <c r="EY8" i="52" s="1"/>
  <c r="HM8" i="52" a="1"/>
  <c r="HM8" i="52" s="1"/>
  <c r="AJ8" i="52" a="1"/>
  <c r="AJ8" i="52" s="1"/>
  <c r="HQ8" i="52" a="1"/>
  <c r="HQ8" i="52" s="1"/>
  <c r="BE8" i="52" a="1"/>
  <c r="BE8" i="52" s="1"/>
  <c r="EV8" i="52" a="1"/>
  <c r="EV8" i="52" s="1"/>
  <c r="BM8" i="52" a="1"/>
  <c r="BM8" i="52" s="1"/>
  <c r="HB8" i="52" a="1"/>
  <c r="HB8" i="52" s="1"/>
  <c r="BX8" i="52" a="1"/>
  <c r="BX8" i="52" s="1"/>
  <c r="DU8" i="52" a="1"/>
  <c r="DU8" i="52" s="1"/>
  <c r="AK8" i="52" a="1"/>
  <c r="AK8" i="52" s="1"/>
  <c r="HX8" i="52" a="1"/>
  <c r="HX8" i="52" s="1"/>
  <c r="ED8" i="52" a="1"/>
  <c r="ED8" i="52" s="1"/>
  <c r="BY8" i="52" a="1"/>
  <c r="BY8" i="52" s="1"/>
  <c r="FC8" i="52" a="1"/>
  <c r="FC8" i="52" s="1"/>
  <c r="DP8" i="52" a="1"/>
  <c r="DP8" i="52" s="1"/>
  <c r="EK8" i="52" a="1"/>
  <c r="EK8" i="52" s="1"/>
  <c r="EC8" i="52" a="1"/>
  <c r="EC8" i="52" s="1"/>
  <c r="GX8" i="52" a="1"/>
  <c r="GX8" i="52" s="1"/>
  <c r="GV8" i="52" a="1"/>
  <c r="GV8" i="52" s="1"/>
  <c r="EF8" i="52" a="1"/>
  <c r="EF8" i="52" s="1"/>
  <c r="GP8" i="52" a="1"/>
  <c r="GP8" i="52" s="1"/>
  <c r="BT8" i="52" a="1"/>
  <c r="BT8" i="52" s="1"/>
  <c r="EA8" i="52" a="1"/>
  <c r="EA8" i="52" s="1"/>
  <c r="AV8" i="52" a="1"/>
  <c r="AV8" i="52" s="1"/>
  <c r="BK8" i="52" a="1"/>
  <c r="BK8" i="52" s="1"/>
  <c r="EH8" i="52" a="1"/>
  <c r="EH8" i="52" s="1"/>
  <c r="AT8" i="52" a="1"/>
  <c r="AT8" i="52" s="1"/>
  <c r="AU8" i="52" a="1"/>
  <c r="AU8" i="52" s="1"/>
  <c r="ID8" i="52" a="1"/>
  <c r="ID8" i="52" s="1"/>
  <c r="EG8" i="52" a="1"/>
  <c r="EG8" i="52" s="1"/>
  <c r="AQ8" i="52" a="1"/>
  <c r="AQ8" i="52" s="1"/>
  <c r="BZ8" i="52" a="1"/>
  <c r="BZ8" i="52" s="1"/>
  <c r="HI8" i="52" a="1"/>
  <c r="HI8" i="52" s="1"/>
  <c r="EP8" i="52" a="1"/>
  <c r="EP8" i="52" s="1"/>
  <c r="BA8" i="52" a="1"/>
  <c r="BA8" i="52" s="1"/>
  <c r="AN8" i="52" a="1"/>
  <c r="AN8" i="52" s="1"/>
  <c r="BC8" i="52" a="1"/>
  <c r="BC8" i="52" s="1"/>
  <c r="BW8" i="52" a="1"/>
  <c r="BW8" i="52" s="1"/>
  <c r="AR8" i="52" a="1"/>
  <c r="AR8" i="52" s="1"/>
  <c r="GS8" i="52" a="1"/>
  <c r="GS8" i="52" s="1"/>
  <c r="DV8" i="52" a="1"/>
  <c r="DV8" i="52" s="1"/>
  <c r="FE8" i="52" a="1"/>
  <c r="FE8" i="52" s="1"/>
  <c r="DM8" i="52" a="1"/>
  <c r="DM8" i="52" s="1"/>
  <c r="EW8" i="52" a="1"/>
  <c r="EW8" i="52" s="1"/>
  <c r="B8" i="55" a="1"/>
  <c r="B8" i="55" s="1"/>
  <c r="BJ8" i="52" a="1"/>
  <c r="BJ8" i="52" s="1"/>
  <c r="GR8" i="52" a="1"/>
  <c r="GR8" i="52" s="1"/>
  <c r="FB8" i="52" a="1"/>
  <c r="FB8" i="52" s="1"/>
  <c r="HL8" i="52" a="1"/>
  <c r="HL8" i="52" s="1"/>
  <c r="EB8" i="52" a="1"/>
  <c r="EB8" i="52" s="1"/>
  <c r="BS8" i="52" a="1"/>
  <c r="BS8" i="52" s="1"/>
  <c r="AS8" i="52" a="1"/>
  <c r="AS8" i="52" s="1"/>
  <c r="HD8" i="52" a="1"/>
  <c r="HD8" i="52" s="1"/>
  <c r="HE8" i="52" a="1"/>
  <c r="HE8" i="52" s="1"/>
  <c r="DZ8" i="52" a="1"/>
  <c r="DZ8" i="52" s="1"/>
  <c r="CC8" i="52" a="1"/>
  <c r="CC8" i="52" s="1"/>
  <c r="BD8" i="52" a="1"/>
  <c r="BD8" i="52" s="1"/>
  <c r="EX8" i="52" a="1"/>
  <c r="EX8" i="52" s="1"/>
  <c r="ES8" i="52" a="1"/>
  <c r="ES8" i="52" s="1"/>
  <c r="HY8" i="52" a="1"/>
  <c r="HY8" i="52" s="1"/>
  <c r="HA8" i="52" a="1"/>
  <c r="HA8" i="52" s="1"/>
  <c r="DT8" i="52" a="1"/>
  <c r="DT8" i="52" s="1"/>
  <c r="EI8" i="52" a="1"/>
  <c r="EI8" i="52" s="1"/>
  <c r="BR8" i="52" a="1"/>
  <c r="BR8" i="52" s="1"/>
  <c r="HZ8" i="52" a="1"/>
  <c r="HZ8" i="52" s="1"/>
  <c r="AY8" i="52" a="1"/>
  <c r="AY8" i="52" s="1"/>
  <c r="HS8" i="52" a="1"/>
  <c r="HS8" i="52" s="1"/>
  <c r="GQ8" i="52" a="1"/>
  <c r="GQ8" i="52" s="1"/>
  <c r="EU8" i="52" a="1"/>
  <c r="EU8" i="52" s="1"/>
  <c r="HN8" i="52" a="1"/>
  <c r="HN8" i="52" s="1"/>
  <c r="BH8" i="52" a="1"/>
  <c r="BH8" i="52" s="1"/>
  <c r="BI8" i="52" a="1"/>
  <c r="BI8" i="52" s="1"/>
  <c r="IF8" i="52" a="1"/>
  <c r="IF8" i="52" s="1"/>
  <c r="FD8" i="52" a="1"/>
  <c r="FD8" i="52" s="1"/>
  <c r="C8" i="61" a="1"/>
  <c r="C8" i="61" s="1"/>
  <c r="GU8" i="52" a="1"/>
  <c r="GU8" i="52" s="1"/>
  <c r="DX8" i="52" a="1"/>
  <c r="DX8" i="52" s="1"/>
  <c r="EL8" i="52" a="1"/>
  <c r="EL8" i="52" s="1"/>
  <c r="GZ8" i="52" a="1"/>
  <c r="GZ8" i="52" s="1"/>
  <c r="AM8" i="52" a="1"/>
  <c r="AM8" i="52" s="1"/>
  <c r="HF8" i="52" a="1"/>
  <c r="HF8" i="52" s="1"/>
  <c r="HT8" i="52" a="1"/>
  <c r="HT8" i="52" s="1"/>
  <c r="HO8" i="52" a="1"/>
  <c r="HO8" i="52" s="1"/>
  <c r="C8" i="53" a="1"/>
  <c r="C8" i="53" s="1"/>
  <c r="EQ8" i="52" a="1"/>
  <c r="EQ8" i="52" s="1"/>
  <c r="ET8" i="52" a="1"/>
  <c r="ET8" i="52" s="1"/>
  <c r="AO8" i="52" a="1"/>
  <c r="AO8" i="52" s="1"/>
  <c r="IB8" i="52" a="1"/>
  <c r="IB8" i="52" s="1"/>
  <c r="BN8" i="52" a="1"/>
  <c r="BN8" i="52" s="1"/>
  <c r="BU8" i="52" a="1"/>
  <c r="BU8" i="52" s="1"/>
  <c r="BB8" i="52" a="1"/>
  <c r="BB8" i="52" s="1"/>
  <c r="EO8" i="52" a="1"/>
  <c r="EO8" i="52" s="1"/>
  <c r="CA8" i="52" a="1"/>
  <c r="CA8" i="52" s="1"/>
  <c r="BQ8" i="52" a="1"/>
  <c r="BQ8" i="52" s="1"/>
  <c r="EZ8" i="52" a="1"/>
  <c r="EZ8" i="52" s="1"/>
  <c r="IA8" i="52" a="1"/>
  <c r="IA8" i="52" s="1"/>
  <c r="GO8" i="52" a="1"/>
  <c r="GO8" i="52" s="1"/>
  <c r="AW8" i="52" a="1"/>
  <c r="AW8" i="52" s="1"/>
  <c r="DL8" i="52" a="1"/>
  <c r="DL8" i="52" s="1"/>
  <c r="DO8" i="52" a="1"/>
  <c r="DO8" i="52" s="1"/>
  <c r="BP8" i="52" a="1"/>
  <c r="BP8" i="52" s="1"/>
  <c r="BF8" i="52" a="1"/>
  <c r="BF8" i="52" s="1"/>
  <c r="DY8" i="52" a="1"/>
  <c r="DY8" i="52" s="1"/>
  <c r="AZ8" i="52" a="1"/>
  <c r="AZ8" i="52" s="1"/>
  <c r="HR8" i="52" a="1"/>
  <c r="HR8" i="52" s="1"/>
  <c r="CB8" i="52" a="1"/>
  <c r="CB8" i="52" s="1"/>
  <c r="EN8" i="52" a="1"/>
  <c r="EN8" i="52" s="1"/>
  <c r="HU8" i="52" a="1"/>
  <c r="HU8" i="52" s="1"/>
  <c r="GY8" i="52" a="1"/>
  <c r="GY8" i="52" s="1"/>
  <c r="GT8" i="52" a="1"/>
  <c r="GT8" i="52" s="1"/>
  <c r="FA8" i="52" a="1"/>
  <c r="FA8" i="52" s="1"/>
  <c r="DS8" i="52" a="1"/>
  <c r="DS8" i="52" s="1"/>
  <c r="DQ8" i="52" a="1"/>
  <c r="DQ8" i="52" s="1"/>
  <c r="HP8" i="52" a="1"/>
  <c r="HP8" i="52" s="1"/>
  <c r="BG8" i="52" a="1"/>
  <c r="BG8" i="52" s="1"/>
  <c r="BO8" i="52" a="1"/>
  <c r="BO8" i="52" s="1"/>
  <c r="IG8" i="52" a="1"/>
  <c r="IG8" i="52" s="1"/>
  <c r="HJ8" i="52" a="1"/>
  <c r="HJ8" i="52" s="1"/>
  <c r="DN8" i="52" a="1"/>
  <c r="DN8" i="52" s="1"/>
  <c r="HG8" i="52" a="1"/>
  <c r="HG8" i="52" s="1"/>
  <c r="AL8" i="52" a="1"/>
  <c r="AL8" i="52" s="1"/>
  <c r="HH8" i="52" a="1"/>
  <c r="HH8" i="52" s="1"/>
  <c r="DR8" i="52" a="1"/>
  <c r="DR8" i="52" s="1"/>
  <c r="IC8" i="52" a="1"/>
  <c r="IC8" i="52" s="1"/>
  <c r="ER8" i="52" a="1"/>
  <c r="ER8" i="52" s="1"/>
  <c r="BL8" i="52" a="1"/>
  <c r="BL8" i="52" s="1"/>
  <c r="HC8" i="52" a="1"/>
  <c r="HC8" i="52" s="1"/>
  <c r="EE8" i="52" a="1"/>
  <c r="EE8" i="52" s="1"/>
  <c r="DW8" i="52" a="1"/>
  <c r="DW8" i="52" s="1"/>
  <c r="HW8" i="52" a="1"/>
  <c r="HW8" i="52" s="1"/>
  <c r="HV8" i="52" a="1"/>
  <c r="HV8" i="52" s="1"/>
  <c r="BV8" i="52" a="1"/>
  <c r="BV8" i="52" s="1"/>
  <c r="IE8" i="52" a="1"/>
  <c r="IE8" i="52" s="1"/>
  <c r="AP8" i="52" a="1"/>
  <c r="AP8" i="52" s="1"/>
  <c r="AX8" i="52" a="1"/>
  <c r="AX8" i="52" s="1"/>
  <c r="EJ8" i="52" a="1"/>
  <c r="EJ8" i="52" s="1"/>
  <c r="GN8" i="52" a="1"/>
  <c r="GN8" i="52" s="1"/>
  <c r="BZ8" i="50" a="1"/>
  <c r="BZ8" i="50" s="1"/>
  <c r="CA8" i="50" s="1" a="1"/>
  <c r="CA8" i="50" s="1"/>
  <c r="CB8" i="50" s="1" a="1"/>
  <c r="CB8" i="50" s="1"/>
  <c r="R8" i="50" a="1"/>
  <c r="R8" i="50" s="1"/>
  <c r="AV8" i="50" a="1"/>
  <c r="AV8" i="50" s="1"/>
  <c r="BF8" i="50" a="1"/>
  <c r="BF8" i="50" s="1"/>
  <c r="BG8" i="50" s="1" a="1"/>
  <c r="BG8" i="50" s="1"/>
  <c r="T8" i="52" a="1"/>
  <c r="T8" i="52" s="1"/>
  <c r="AI8" i="52" a="1"/>
  <c r="AI8" i="52" s="1"/>
  <c r="J8" i="52" a="1"/>
  <c r="J8" i="52" s="1"/>
  <c r="AD8" i="52" a="1"/>
  <c r="AD8" i="52" s="1"/>
  <c r="O8" i="52" a="1"/>
  <c r="O8" i="52" s="1"/>
  <c r="Y8" i="52" a="1"/>
  <c r="Y8" i="52" s="1"/>
  <c r="L8" i="55" a="1"/>
  <c r="L8" i="55" s="1"/>
  <c r="CF8" i="53" a="1"/>
  <c r="CF8" i="53" s="1"/>
  <c r="FH8" i="53" s="1" a="1"/>
  <c r="FH8" i="53" s="1"/>
  <c r="AQ8" i="50" a="1"/>
  <c r="AQ8" i="50" s="1"/>
  <c r="AR8" i="50" s="1" a="1"/>
  <c r="AR8" i="50" s="1"/>
  <c r="AL8" i="50" a="1"/>
  <c r="AL8" i="50" s="1"/>
  <c r="AM8" i="50" s="1" a="1"/>
  <c r="AM8" i="50" s="1"/>
  <c r="BV8" i="50" a="1"/>
  <c r="BV8" i="50" s="1"/>
  <c r="X8" i="50" a="1"/>
  <c r="X8" i="50" s="1"/>
  <c r="U8" i="52" a="1"/>
  <c r="U8" i="52" s="1"/>
  <c r="L19" i="62" l="1"/>
  <c r="M18" i="62"/>
  <c r="N18" i="62" s="1"/>
  <c r="R17" i="62"/>
  <c r="S17" i="62" s="1"/>
  <c r="Q18" i="62"/>
  <c r="K28" i="43"/>
  <c r="L28" i="43" a="1"/>
  <c r="L28" i="43" s="1"/>
  <c r="N28" i="43" a="1"/>
  <c r="N28" i="43" s="1"/>
  <c r="M28" i="43"/>
  <c r="O27" i="43"/>
  <c r="G29" i="43"/>
  <c r="E29" i="43"/>
  <c r="I29" i="43"/>
  <c r="H29" i="43"/>
  <c r="F29" i="43"/>
  <c r="C31" i="43"/>
  <c r="B30" i="43"/>
  <c r="AE8" i="52" a="1"/>
  <c r="AE8" i="52" s="1"/>
  <c r="AN8" i="50" a="1"/>
  <c r="AN8" i="50" s="1"/>
  <c r="AS8" i="50" a="1"/>
  <c r="AS8" i="50" s="1"/>
  <c r="I8" i="50" a="1"/>
  <c r="I8" i="50" s="1"/>
  <c r="F8" i="52" a="1"/>
  <c r="F8" i="52" s="1"/>
  <c r="N8" i="50" a="1"/>
  <c r="N8" i="50" s="1"/>
  <c r="K8" i="52" a="1"/>
  <c r="K8" i="52" s="1"/>
  <c r="AC8" i="50" a="1"/>
  <c r="AC8" i="50" s="1"/>
  <c r="Z8" i="52" a="1"/>
  <c r="Z8" i="52" s="1"/>
  <c r="AR8" i="61" a="1"/>
  <c r="AR8" i="61" s="1"/>
  <c r="AU8" i="61" a="1"/>
  <c r="AU8" i="61" s="1"/>
  <c r="AK8" i="61" a="1"/>
  <c r="AK8" i="61" s="1"/>
  <c r="BE8" i="61" a="1"/>
  <c r="BE8" i="61" s="1"/>
  <c r="AP8" i="61" a="1"/>
  <c r="AP8" i="61" s="1"/>
  <c r="AN8" i="61" a="1"/>
  <c r="AN8" i="61" s="1"/>
  <c r="AW8" i="61" a="1"/>
  <c r="AW8" i="61" s="1"/>
  <c r="BS8" i="61" a="1"/>
  <c r="BS8" i="61" s="1"/>
  <c r="BK8" i="61" a="1"/>
  <c r="BK8" i="61" s="1"/>
  <c r="AJ8" i="61" a="1"/>
  <c r="AJ8" i="61" s="1"/>
  <c r="AZ8" i="61" a="1"/>
  <c r="AZ8" i="61" s="1"/>
  <c r="AS8" i="61" a="1"/>
  <c r="AS8" i="61" s="1"/>
  <c r="BQ8" i="61" a="1"/>
  <c r="BQ8" i="61" s="1"/>
  <c r="CB8" i="61" a="1"/>
  <c r="CB8" i="61" s="1"/>
  <c r="AT8" i="61" a="1"/>
  <c r="AT8" i="61" s="1"/>
  <c r="BI8" i="61" a="1"/>
  <c r="BI8" i="61" s="1"/>
  <c r="AM8" i="61" a="1"/>
  <c r="AM8" i="61" s="1"/>
  <c r="BR8" i="61" a="1"/>
  <c r="BR8" i="61" s="1"/>
  <c r="CC8" i="61" a="1"/>
  <c r="CC8" i="61" s="1"/>
  <c r="AX8" i="61" a="1"/>
  <c r="AX8" i="61" s="1"/>
  <c r="AQ8" i="61" a="1"/>
  <c r="AQ8" i="61" s="1"/>
  <c r="BM8" i="61" a="1"/>
  <c r="BM8" i="61" s="1"/>
  <c r="BB8" i="61" a="1"/>
  <c r="BB8" i="61" s="1"/>
  <c r="BC8" i="61" a="1"/>
  <c r="BC8" i="61" s="1"/>
  <c r="BH8" i="61" a="1"/>
  <c r="BH8" i="61" s="1"/>
  <c r="BL8" i="61" a="1"/>
  <c r="BL8" i="61" s="1"/>
  <c r="CA8" i="61" a="1"/>
  <c r="CA8" i="61" s="1"/>
  <c r="BA8" i="61" a="1"/>
  <c r="BA8" i="61" s="1"/>
  <c r="BD8" i="61" a="1"/>
  <c r="BD8" i="61" s="1"/>
  <c r="BV8" i="61" a="1"/>
  <c r="BV8" i="61" s="1"/>
  <c r="BW8" i="61" a="1"/>
  <c r="BW8" i="61" s="1"/>
  <c r="CE8" i="61" a="1"/>
  <c r="CE8" i="61" s="1"/>
  <c r="AY8" i="61" a="1"/>
  <c r="AY8" i="61" s="1"/>
  <c r="BN8" i="61" a="1"/>
  <c r="BN8" i="61" s="1"/>
  <c r="BF8" i="61" a="1"/>
  <c r="BF8" i="61" s="1"/>
  <c r="BX8" i="61" a="1"/>
  <c r="BX8" i="61" s="1"/>
  <c r="BG8" i="61" a="1"/>
  <c r="BG8" i="61" s="1"/>
  <c r="BJ8" i="61" a="1"/>
  <c r="BJ8" i="61" s="1"/>
  <c r="AV8" i="61" a="1"/>
  <c r="AV8" i="61" s="1"/>
  <c r="BZ8" i="61" a="1"/>
  <c r="BZ8" i="61" s="1"/>
  <c r="BU8" i="61" a="1"/>
  <c r="BU8" i="61" s="1"/>
  <c r="BO8" i="61" a="1"/>
  <c r="BO8" i="61" s="1"/>
  <c r="AO8" i="61" a="1"/>
  <c r="AO8" i="61" s="1"/>
  <c r="AL8" i="61" a="1"/>
  <c r="AL8" i="61" s="1"/>
  <c r="BY8" i="61" a="1"/>
  <c r="BY8" i="61" s="1"/>
  <c r="BP8" i="61" a="1"/>
  <c r="BP8" i="61" s="1"/>
  <c r="BT8" i="61" a="1"/>
  <c r="BT8" i="61" s="1"/>
  <c r="AF8" i="52" a="1"/>
  <c r="AF8" i="52" s="1"/>
  <c r="AI8" i="50" a="1"/>
  <c r="AI8" i="50" s="1"/>
  <c r="AL8" i="53" a="1"/>
  <c r="AL8" i="53" s="1"/>
  <c r="AR8" i="53" a="1"/>
  <c r="AR8" i="53" s="1"/>
  <c r="BG8" i="53" a="1"/>
  <c r="BG8" i="53" s="1"/>
  <c r="BD8" i="53" a="1"/>
  <c r="BD8" i="53" s="1"/>
  <c r="BN8" i="53" a="1"/>
  <c r="BN8" i="53" s="1"/>
  <c r="BE8" i="53" a="1"/>
  <c r="BE8" i="53" s="1"/>
  <c r="BJ8" i="53" a="1"/>
  <c r="BJ8" i="53" s="1"/>
  <c r="AT8" i="53" a="1"/>
  <c r="AT8" i="53" s="1"/>
  <c r="BB8" i="53" a="1"/>
  <c r="BB8" i="53" s="1"/>
  <c r="AP8" i="53" a="1"/>
  <c r="AP8" i="53" s="1"/>
  <c r="BH8" i="53" a="1"/>
  <c r="BH8" i="53" s="1"/>
  <c r="AS8" i="53" a="1"/>
  <c r="AS8" i="53" s="1"/>
  <c r="BT8" i="53" a="1"/>
  <c r="BT8" i="53" s="1"/>
  <c r="AQ8" i="53" a="1"/>
  <c r="AQ8" i="53" s="1"/>
  <c r="AU8" i="53" a="1"/>
  <c r="AU8" i="53" s="1"/>
  <c r="BF8" i="53" a="1"/>
  <c r="BF8" i="53" s="1"/>
  <c r="AX8" i="53" a="1"/>
  <c r="AX8" i="53" s="1"/>
  <c r="BM8" i="53" a="1"/>
  <c r="BM8" i="53" s="1"/>
  <c r="AO8" i="53" a="1"/>
  <c r="AO8" i="53" s="1"/>
  <c r="K8" i="55" a="1"/>
  <c r="K8" i="55" s="1"/>
  <c r="M8" i="55" s="1" a="1"/>
  <c r="M8" i="55" s="1"/>
  <c r="Q8" i="55" s="1"/>
  <c r="R8" i="55" s="1"/>
  <c r="BK8" i="53" a="1"/>
  <c r="BK8" i="53" s="1"/>
  <c r="BW8" i="53" a="1"/>
  <c r="BW8" i="53" s="1"/>
  <c r="BX8" i="53" a="1"/>
  <c r="BX8" i="53" s="1"/>
  <c r="BC8" i="53" a="1"/>
  <c r="BC8" i="53" s="1"/>
  <c r="AM8" i="53" a="1"/>
  <c r="AM8" i="53" s="1"/>
  <c r="AY8" i="53" a="1"/>
  <c r="AY8" i="53" s="1"/>
  <c r="BO8" i="53" a="1"/>
  <c r="BO8" i="53" s="1"/>
  <c r="CB8" i="53" a="1"/>
  <c r="CB8" i="53" s="1"/>
  <c r="AJ8" i="53" a="1"/>
  <c r="AJ8" i="53" s="1"/>
  <c r="BV8" i="53" a="1"/>
  <c r="BV8" i="53" s="1"/>
  <c r="BP8" i="53" a="1"/>
  <c r="BP8" i="53" s="1"/>
  <c r="BZ8" i="53" a="1"/>
  <c r="BZ8" i="53" s="1"/>
  <c r="CA8" i="53" a="1"/>
  <c r="CA8" i="53" s="1"/>
  <c r="AK8" i="53" a="1"/>
  <c r="AK8" i="53" s="1"/>
  <c r="AV8" i="53" a="1"/>
  <c r="AV8" i="53" s="1"/>
  <c r="AW8" i="53" a="1"/>
  <c r="AW8" i="53" s="1"/>
  <c r="AN8" i="53" a="1"/>
  <c r="AN8" i="53" s="1"/>
  <c r="BQ8" i="53" a="1"/>
  <c r="BQ8" i="53" s="1"/>
  <c r="BS8" i="53" a="1"/>
  <c r="BS8" i="53" s="1"/>
  <c r="BI8" i="53" a="1"/>
  <c r="BI8" i="53" s="1"/>
  <c r="AZ8" i="53" a="1"/>
  <c r="AZ8" i="53" s="1"/>
  <c r="BA8" i="53" a="1"/>
  <c r="BA8" i="53" s="1"/>
  <c r="CC8" i="53" a="1"/>
  <c r="CC8" i="53" s="1"/>
  <c r="BU8" i="53" a="1"/>
  <c r="BU8" i="53" s="1"/>
  <c r="BL8" i="53" a="1"/>
  <c r="BL8" i="53" s="1"/>
  <c r="BR8" i="53" a="1"/>
  <c r="BR8" i="53" s="1"/>
  <c r="BY8" i="53" a="1"/>
  <c r="BY8" i="53" s="1"/>
  <c r="CE8" i="53" a="1"/>
  <c r="CE8" i="53" s="1"/>
  <c r="AW8" i="50" a="1"/>
  <c r="AW8" i="50" s="1"/>
  <c r="S8" i="50" a="1"/>
  <c r="S8" i="50" s="1"/>
  <c r="P8" i="52" a="1"/>
  <c r="P8" i="52" s="1"/>
  <c r="BR8" i="50" a="1"/>
  <c r="BR8" i="50" s="1"/>
  <c r="BH8" i="50" a="1"/>
  <c r="BH8" i="50" s="1"/>
  <c r="BW8" i="50" a="1"/>
  <c r="BW8" i="50" s="1"/>
  <c r="BC8" i="50" a="1"/>
  <c r="BC8" i="50" s="1"/>
  <c r="Y8" i="50" a="1"/>
  <c r="Y8" i="50" s="1"/>
  <c r="V8" i="52" a="1"/>
  <c r="V8" i="52" s="1"/>
  <c r="BM8" i="50" a="1"/>
  <c r="BM8" i="50" s="1"/>
  <c r="CC8" i="50" a="1"/>
  <c r="CC8" i="50" s="1"/>
  <c r="L20" i="62" l="1"/>
  <c r="M19" i="62"/>
  <c r="N19" i="62" s="1"/>
  <c r="R18" i="62"/>
  <c r="S18" i="62" s="1"/>
  <c r="Q19" i="62"/>
  <c r="B31" i="43"/>
  <c r="C32" i="43"/>
  <c r="I30" i="43"/>
  <c r="H30" i="43"/>
  <c r="G30" i="43"/>
  <c r="E30" i="43"/>
  <c r="F30" i="43"/>
  <c r="M29" i="43"/>
  <c r="K29" i="43"/>
  <c r="N29" i="43" a="1"/>
  <c r="N29" i="43" s="1"/>
  <c r="L29" i="43" a="1"/>
  <c r="L29" i="43" s="1"/>
  <c r="O28" i="43"/>
  <c r="FD8" i="50" a="1"/>
  <c r="FD8" i="50" s="1"/>
  <c r="ED8" i="50" a="1"/>
  <c r="ED8" i="50" s="1"/>
  <c r="EX8" i="50" a="1"/>
  <c r="EX8" i="50" s="1"/>
  <c r="CZ8" i="50" a="1"/>
  <c r="CZ8" i="50" s="1"/>
  <c r="DP8" i="50" a="1"/>
  <c r="DP8" i="50" s="1"/>
  <c r="ET8" i="50" a="1"/>
  <c r="ET8" i="50" s="1"/>
  <c r="DN8" i="50" a="1"/>
  <c r="DN8" i="50" s="1"/>
  <c r="CY8" i="50" a="1"/>
  <c r="CY8" i="50" s="1"/>
  <c r="FE8" i="50" a="1"/>
  <c r="FE8" i="50" s="1"/>
  <c r="DI8" i="50" a="1"/>
  <c r="DI8" i="50" s="1"/>
  <c r="CH8" i="50" a="1"/>
  <c r="CH8" i="50" s="1"/>
  <c r="DO8" i="50" a="1"/>
  <c r="DO8" i="50" s="1"/>
  <c r="FC8" i="50" a="1"/>
  <c r="FC8" i="50" s="1"/>
  <c r="CP8" i="50" a="1"/>
  <c r="CP8" i="50" s="1"/>
  <c r="FB8" i="50" a="1"/>
  <c r="FB8" i="50" s="1"/>
  <c r="DX8" i="50" a="1"/>
  <c r="DX8" i="50" s="1"/>
  <c r="CK8" i="50" a="1"/>
  <c r="CK8" i="50" s="1"/>
  <c r="DK8" i="50" a="1"/>
  <c r="DK8" i="50" s="1"/>
  <c r="EY8" i="50" a="1"/>
  <c r="EY8" i="50" s="1"/>
  <c r="EW8" i="50" a="1"/>
  <c r="EW8" i="50" s="1"/>
  <c r="EH8" i="50" a="1"/>
  <c r="EH8" i="50" s="1"/>
  <c r="DS8" i="50" a="1"/>
  <c r="DS8" i="50" s="1"/>
  <c r="EE8" i="50" a="1"/>
  <c r="EE8" i="50" s="1"/>
  <c r="DE8" i="50" a="1"/>
  <c r="DE8" i="50" s="1"/>
  <c r="DU8" i="50" a="1"/>
  <c r="DU8" i="50" s="1"/>
  <c r="DY8" i="50" a="1"/>
  <c r="DY8" i="50" s="1"/>
  <c r="EJ8" i="50" a="1"/>
  <c r="EJ8" i="50" s="1"/>
  <c r="CJ8" i="50" a="1"/>
  <c r="CJ8" i="50" s="1"/>
  <c r="DD8" i="50" a="1"/>
  <c r="DD8" i="50" s="1"/>
  <c r="EI8" i="50" a="1"/>
  <c r="EI8" i="50" s="1"/>
  <c r="EC8" i="50" a="1"/>
  <c r="EC8" i="50" s="1"/>
  <c r="DA8" i="50" a="1"/>
  <c r="DA8" i="50" s="1"/>
  <c r="CU8" i="50" a="1"/>
  <c r="CU8" i="50" s="1"/>
  <c r="ES8" i="50" a="1"/>
  <c r="ES8" i="50" s="1"/>
  <c r="EN8" i="50" a="1"/>
  <c r="EN8" i="50" s="1"/>
  <c r="EO8" i="50" a="1"/>
  <c r="EO8" i="50" s="1"/>
  <c r="ER8" i="50" a="1"/>
  <c r="ER8" i="50" s="1"/>
  <c r="CO8" i="50" a="1"/>
  <c r="CO8" i="50" s="1"/>
  <c r="CT8" i="50" a="1"/>
  <c r="CT8" i="50" s="1"/>
  <c r="IZ8" i="50" s="1" a="1"/>
  <c r="IZ8" i="50" s="1"/>
  <c r="DT8" i="50" a="1"/>
  <c r="DT8" i="50" s="1"/>
  <c r="EM8" i="50" a="1"/>
  <c r="EM8" i="50" s="1"/>
  <c r="FG8" i="50" a="1"/>
  <c r="FG8" i="50" s="1"/>
  <c r="CI8" i="50" a="1"/>
  <c r="CI8" i="50" s="1"/>
  <c r="LR8" i="50" s="1" a="1"/>
  <c r="LR8" i="50" s="1"/>
  <c r="DJ8" i="50" a="1"/>
  <c r="DJ8" i="50" s="1"/>
  <c r="T8" i="50" a="1"/>
  <c r="T8" i="50" s="1"/>
  <c r="CV8" i="50" a="1"/>
  <c r="CV8" i="50" s="1"/>
  <c r="Q8" i="52" a="1"/>
  <c r="Q8" i="52" s="1"/>
  <c r="AJ8" i="50" a="1"/>
  <c r="AJ8" i="50" s="1"/>
  <c r="DL8" i="50" a="1"/>
  <c r="DL8" i="50" s="1"/>
  <c r="AG8" i="52" a="1"/>
  <c r="AG8" i="52" s="1"/>
  <c r="AX8" i="50" a="1"/>
  <c r="AX8" i="50" s="1"/>
  <c r="DZ8" i="50" a="1"/>
  <c r="DZ8" i="50" s="1"/>
  <c r="DL8" i="53" a="1"/>
  <c r="DL8" i="53" s="1"/>
  <c r="EX8" i="53" a="1"/>
  <c r="EX8" i="53" s="1"/>
  <c r="EG8" i="53" a="1"/>
  <c r="EG8" i="53" s="1"/>
  <c r="DU8" i="53" a="1"/>
  <c r="DU8" i="53" s="1"/>
  <c r="EA8" i="53" a="1"/>
  <c r="EA8" i="53" s="1"/>
  <c r="EN8" i="53" a="1"/>
  <c r="EN8" i="53" s="1"/>
  <c r="EV8" i="53" a="1"/>
  <c r="EV8" i="53" s="1"/>
  <c r="DV8" i="53" a="1"/>
  <c r="DV8" i="53" s="1"/>
  <c r="DY8" i="53" a="1"/>
  <c r="DY8" i="53" s="1"/>
  <c r="DQ8" i="53" a="1"/>
  <c r="DQ8" i="53" s="1"/>
  <c r="DR8" i="53" a="1"/>
  <c r="DR8" i="53" s="1"/>
  <c r="EK8" i="53" a="1"/>
  <c r="EK8" i="53" s="1"/>
  <c r="ED8" i="53" a="1"/>
  <c r="ED8" i="53" s="1"/>
  <c r="ES8" i="53" a="1"/>
  <c r="ES8" i="53" s="1"/>
  <c r="EW8" i="53" a="1"/>
  <c r="EW8" i="53" s="1"/>
  <c r="DS8" i="53" a="1"/>
  <c r="DS8" i="53" s="1"/>
  <c r="ER8" i="53" a="1"/>
  <c r="ER8" i="53" s="1"/>
  <c r="DX8" i="53" a="1"/>
  <c r="DX8" i="53" s="1"/>
  <c r="EC8" i="53" a="1"/>
  <c r="EC8" i="53" s="1"/>
  <c r="FC8" i="53" a="1"/>
  <c r="FC8" i="53" s="1"/>
  <c r="EB8" i="53" a="1"/>
  <c r="EB8" i="53" s="1"/>
  <c r="EJ8" i="53" a="1"/>
  <c r="EJ8" i="53" s="1"/>
  <c r="EY8" i="53" a="1"/>
  <c r="EY8" i="53" s="1"/>
  <c r="EO8" i="53" a="1"/>
  <c r="EO8" i="53" s="1"/>
  <c r="EH8" i="53" a="1"/>
  <c r="EH8" i="53" s="1"/>
  <c r="EU8" i="53" a="1"/>
  <c r="EU8" i="53" s="1"/>
  <c r="EE8" i="53" a="1"/>
  <c r="EE8" i="53" s="1"/>
  <c r="EM8" i="53" a="1"/>
  <c r="EM8" i="53" s="1"/>
  <c r="DP8" i="53" a="1"/>
  <c r="DP8" i="53" s="1"/>
  <c r="DM8" i="53" a="1"/>
  <c r="DM8" i="53" s="1"/>
  <c r="FA8" i="53" a="1"/>
  <c r="FA8" i="53" s="1"/>
  <c r="EP8" i="53" a="1"/>
  <c r="EP8" i="53" s="1"/>
  <c r="ET8" i="53" a="1"/>
  <c r="ET8" i="53" s="1"/>
  <c r="EZ8" i="53" a="1"/>
  <c r="EZ8" i="53" s="1"/>
  <c r="FE8" i="53" a="1"/>
  <c r="FE8" i="53" s="1"/>
  <c r="FG8" i="53" a="1"/>
  <c r="FG8" i="53" s="1"/>
  <c r="DO8" i="53" a="1"/>
  <c r="DO8" i="53" s="1"/>
  <c r="FD8" i="53" a="1"/>
  <c r="FD8" i="53" s="1"/>
  <c r="DW8" i="53" a="1"/>
  <c r="DW8" i="53" s="1"/>
  <c r="DN8" i="53" a="1"/>
  <c r="DN8" i="53" s="1"/>
  <c r="EF8" i="53" a="1"/>
  <c r="EF8" i="53" s="1"/>
  <c r="DT8" i="53" a="1"/>
  <c r="DT8" i="53" s="1"/>
  <c r="EI8" i="53" a="1"/>
  <c r="EI8" i="53" s="1"/>
  <c r="DZ8" i="53" a="1"/>
  <c r="DZ8" i="53" s="1"/>
  <c r="FB8" i="53" a="1"/>
  <c r="FB8" i="53" s="1"/>
  <c r="EQ8" i="53" a="1"/>
  <c r="EQ8" i="53" s="1"/>
  <c r="EL8" i="53" a="1"/>
  <c r="EL8" i="53" s="1"/>
  <c r="O8" i="50" a="1"/>
  <c r="O8" i="50" s="1"/>
  <c r="L8" i="52" a="1"/>
  <c r="L8" i="52" s="1"/>
  <c r="CQ8" i="50" a="1"/>
  <c r="CQ8" i="50" s="1"/>
  <c r="FF8" i="50" a="1"/>
  <c r="FF8" i="50" s="1"/>
  <c r="EH8" i="61" a="1"/>
  <c r="EH8" i="61" s="1"/>
  <c r="EZ8" i="61" a="1"/>
  <c r="EZ8" i="61" s="1"/>
  <c r="EE8" i="61" a="1"/>
  <c r="EE8" i="61" s="1"/>
  <c r="EM8" i="61" a="1"/>
  <c r="EM8" i="61" s="1"/>
  <c r="FB8" i="61" a="1"/>
  <c r="FB8" i="61" s="1"/>
  <c r="DL8" i="61" a="1"/>
  <c r="DL8" i="61" s="1"/>
  <c r="EU8" i="61" a="1"/>
  <c r="EU8" i="61" s="1"/>
  <c r="DQ8" i="61" a="1"/>
  <c r="DQ8" i="61" s="1"/>
  <c r="DR8" i="61" a="1"/>
  <c r="DR8" i="61" s="1"/>
  <c r="EL8" i="61" a="1"/>
  <c r="EL8" i="61" s="1"/>
  <c r="ED8" i="61" a="1"/>
  <c r="ED8" i="61" s="1"/>
  <c r="EV8" i="61" a="1"/>
  <c r="EV8" i="61" s="1"/>
  <c r="EI8" i="61" a="1"/>
  <c r="EI8" i="61" s="1"/>
  <c r="ET8" i="61" a="1"/>
  <c r="ET8" i="61" s="1"/>
  <c r="DV8" i="61" a="1"/>
  <c r="DV8" i="61" s="1"/>
  <c r="DY8" i="61" a="1"/>
  <c r="DY8" i="61" s="1"/>
  <c r="EQ8" i="61" a="1"/>
  <c r="EQ8" i="61" s="1"/>
  <c r="EJ8" i="61" a="1"/>
  <c r="EJ8" i="61" s="1"/>
  <c r="EW8" i="61" a="1"/>
  <c r="EW8" i="61" s="1"/>
  <c r="EF8" i="61" a="1"/>
  <c r="EF8" i="61" s="1"/>
  <c r="DW8" i="61" a="1"/>
  <c r="DW8" i="61" s="1"/>
  <c r="EB8" i="61" a="1"/>
  <c r="EB8" i="61" s="1"/>
  <c r="DT8" i="61" a="1"/>
  <c r="DT8" i="61" s="1"/>
  <c r="EP8" i="61" a="1"/>
  <c r="EP8" i="61" s="1"/>
  <c r="EY8" i="61" a="1"/>
  <c r="EY8" i="61" s="1"/>
  <c r="DN8" i="61" a="1"/>
  <c r="DN8" i="61" s="1"/>
  <c r="ES8" i="61" a="1"/>
  <c r="ES8" i="61" s="1"/>
  <c r="DX8" i="61" a="1"/>
  <c r="DX8" i="61" s="1"/>
  <c r="DU8" i="61" a="1"/>
  <c r="DU8" i="61" s="1"/>
  <c r="DS8" i="61" a="1"/>
  <c r="DS8" i="61" s="1"/>
  <c r="DO8" i="61" a="1"/>
  <c r="DO8" i="61" s="1"/>
  <c r="FD8" i="61" a="1"/>
  <c r="FD8" i="61" s="1"/>
  <c r="FE8" i="61" a="1"/>
  <c r="FE8" i="61" s="1"/>
  <c r="EN8" i="61" a="1"/>
  <c r="EN8" i="61" s="1"/>
  <c r="DP8" i="61" a="1"/>
  <c r="DP8" i="61" s="1"/>
  <c r="EG8" i="61" a="1"/>
  <c r="EG8" i="61" s="1"/>
  <c r="DM8" i="61" a="1"/>
  <c r="DM8" i="61" s="1"/>
  <c r="FA8" i="61" a="1"/>
  <c r="FA8" i="61" s="1"/>
  <c r="EA8" i="61" a="1"/>
  <c r="EA8" i="61" s="1"/>
  <c r="EK8" i="61" a="1"/>
  <c r="EK8" i="61" s="1"/>
  <c r="ER8" i="61" a="1"/>
  <c r="ER8" i="61" s="1"/>
  <c r="FC8" i="61" a="1"/>
  <c r="FC8" i="61" s="1"/>
  <c r="EC8" i="61" a="1"/>
  <c r="EC8" i="61" s="1"/>
  <c r="DZ8" i="61" a="1"/>
  <c r="DZ8" i="61" s="1"/>
  <c r="EO8" i="61" a="1"/>
  <c r="EO8" i="61" s="1"/>
  <c r="EX8" i="61" a="1"/>
  <c r="EX8" i="61" s="1"/>
  <c r="AD8" i="50" a="1"/>
  <c r="AD8" i="50" s="1"/>
  <c r="AA8" i="52" a="1"/>
  <c r="AA8" i="52" s="1"/>
  <c r="DF8" i="50" a="1"/>
  <c r="DF8" i="50" s="1"/>
  <c r="CL8" i="50" a="1"/>
  <c r="CL8" i="50" s="1"/>
  <c r="J8" i="50" a="1"/>
  <c r="J8" i="50" s="1"/>
  <c r="G8" i="52" a="1"/>
  <c r="G8" i="52" s="1"/>
  <c r="DV8" i="50" a="1"/>
  <c r="DV8" i="50" s="1"/>
  <c r="AT8" i="50" a="1"/>
  <c r="AT8" i="50" s="1"/>
  <c r="DW8" i="50" s="1" a="1"/>
  <c r="DW8" i="50" s="1"/>
  <c r="GZ8" i="50" s="1" a="1"/>
  <c r="GZ8" i="50" s="1"/>
  <c r="DQ8" i="50" a="1"/>
  <c r="DQ8" i="50" s="1"/>
  <c r="AO8" i="50" a="1"/>
  <c r="AO8" i="50" s="1"/>
  <c r="DR8" i="50" s="1" a="1"/>
  <c r="DR8" i="50" s="1"/>
  <c r="BN8" i="50" a="1"/>
  <c r="BN8" i="50" s="1"/>
  <c r="EQ8" i="50" s="1" a="1"/>
  <c r="EQ8" i="50" s="1"/>
  <c r="EP8" i="50" a="1"/>
  <c r="EP8" i="50" s="1"/>
  <c r="Z8" i="50" a="1"/>
  <c r="Z8" i="50" s="1"/>
  <c r="DB8" i="50" a="1"/>
  <c r="DB8" i="50" s="1"/>
  <c r="W8" i="52" a="1"/>
  <c r="W8" i="52" s="1"/>
  <c r="EF8" i="50" a="1"/>
  <c r="EF8" i="50" s="1"/>
  <c r="BD8" i="50" a="1"/>
  <c r="BD8" i="50" s="1"/>
  <c r="EG8" i="50" s="1" a="1"/>
  <c r="EG8" i="50" s="1"/>
  <c r="BX8" i="50" a="1"/>
  <c r="BX8" i="50" s="1"/>
  <c r="FA8" i="50" s="1" a="1"/>
  <c r="FA8" i="50" s="1"/>
  <c r="EZ8" i="50" a="1"/>
  <c r="EZ8" i="50" s="1"/>
  <c r="BS8" i="50" a="1"/>
  <c r="BS8" i="50" s="1"/>
  <c r="EV8" i="50" s="1" a="1"/>
  <c r="EV8" i="50" s="1"/>
  <c r="EU8" i="50" a="1"/>
  <c r="EU8" i="50" s="1"/>
  <c r="BI8" i="50" a="1"/>
  <c r="BI8" i="50" s="1"/>
  <c r="EL8" i="50" s="1" a="1"/>
  <c r="EL8" i="50" s="1"/>
  <c r="EK8" i="50" a="1"/>
  <c r="EK8" i="50" s="1"/>
  <c r="L21" i="62" l="1"/>
  <c r="M20" i="62"/>
  <c r="N20" i="62" s="1"/>
  <c r="R19" i="62"/>
  <c r="S19" i="62" s="1"/>
  <c r="Q20" i="62"/>
  <c r="O29" i="43"/>
  <c r="K30" i="43"/>
  <c r="M30" i="43"/>
  <c r="N30" i="43" a="1"/>
  <c r="N30" i="43" s="1"/>
  <c r="L30" i="43" a="1"/>
  <c r="L30" i="43" s="1"/>
  <c r="C33" i="43"/>
  <c r="B32" i="43"/>
  <c r="H31" i="43"/>
  <c r="G31" i="43"/>
  <c r="I31" i="43"/>
  <c r="F31" i="43"/>
  <c r="E31" i="43"/>
  <c r="JP8" i="50" a="1"/>
  <c r="JP8" i="50" s="1"/>
  <c r="GM8" i="50" a="1"/>
  <c r="GM8" i="50" s="1"/>
  <c r="MS8" i="50" a="1"/>
  <c r="MS8" i="50" s="1"/>
  <c r="OH8" i="50" a="1"/>
  <c r="OH8" i="50" s="1"/>
  <c r="IB8" i="50" a="1"/>
  <c r="IB8" i="50" s="1"/>
  <c r="LE8" i="50" a="1"/>
  <c r="LE8" i="50" s="1"/>
  <c r="CM8" i="50" a="1"/>
  <c r="CM8" i="50" s="1"/>
  <c r="H8" i="52" a="1"/>
  <c r="H8" i="52" s="1"/>
  <c r="K8" i="50" a="1"/>
  <c r="K8" i="50" s="1"/>
  <c r="JQ8" i="50" a="1"/>
  <c r="JQ8" i="50" s="1"/>
  <c r="GN8" i="50" a="1"/>
  <c r="GN8" i="50" s="1"/>
  <c r="MT8" i="50" a="1"/>
  <c r="MT8" i="50" s="1"/>
  <c r="MM8" i="50" a="1"/>
  <c r="MM8" i="50" s="1"/>
  <c r="JJ8" i="50" a="1"/>
  <c r="JJ8" i="50" s="1"/>
  <c r="GG8" i="50" a="1"/>
  <c r="GG8" i="50" s="1"/>
  <c r="JV8" i="50" a="1"/>
  <c r="JV8" i="50" s="1"/>
  <c r="MY8" i="50" a="1"/>
  <c r="MY8" i="50" s="1"/>
  <c r="GS8" i="50" a="1"/>
  <c r="GS8" i="50" s="1"/>
  <c r="LS8" i="50" a="1"/>
  <c r="LS8" i="50" s="1"/>
  <c r="IP8" i="50" a="1"/>
  <c r="IP8" i="50" s="1"/>
  <c r="FM8" i="50" a="1"/>
  <c r="FM8" i="50" s="1"/>
  <c r="GU8" i="50" a="1"/>
  <c r="GU8" i="50" s="1"/>
  <c r="NA8" i="50" a="1"/>
  <c r="NA8" i="50" s="1"/>
  <c r="JX8" i="50" a="1"/>
  <c r="JX8" i="50" s="1"/>
  <c r="JW8" i="50" a="1"/>
  <c r="JW8" i="50" s="1"/>
  <c r="GT8" i="50" a="1"/>
  <c r="GT8" i="50" s="1"/>
  <c r="MZ8" i="50" a="1"/>
  <c r="MZ8" i="50" s="1"/>
  <c r="HQ8" i="50" a="1"/>
  <c r="HQ8" i="50" s="1"/>
  <c r="NW8" i="50" a="1"/>
  <c r="NW8" i="50" s="1"/>
  <c r="KT8" i="50" a="1"/>
  <c r="KT8" i="50" s="1"/>
  <c r="FK8" i="50" a="1"/>
  <c r="FK8" i="50" s="1"/>
  <c r="LQ8" i="50" a="1"/>
  <c r="LQ8" i="50" s="1"/>
  <c r="IN8" i="50" a="1"/>
  <c r="IN8" i="50" s="1"/>
  <c r="GY8" i="50" a="1"/>
  <c r="GY8" i="50" s="1"/>
  <c r="KB8" i="50" a="1"/>
  <c r="KB8" i="50" s="1"/>
  <c r="NE8" i="50" a="1"/>
  <c r="NE8" i="50" s="1"/>
  <c r="FT8" i="50" a="1"/>
  <c r="FT8" i="50" s="1"/>
  <c r="IW8" i="50" a="1"/>
  <c r="IW8" i="50" s="1"/>
  <c r="LZ8" i="50" a="1"/>
  <c r="LZ8" i="50" s="1"/>
  <c r="ME8" i="50" a="1"/>
  <c r="ME8" i="50" s="1"/>
  <c r="JB8" i="50" a="1"/>
  <c r="JB8" i="50" s="1"/>
  <c r="FY8" i="50" a="1"/>
  <c r="FY8" i="50" s="1"/>
  <c r="OB8" i="50" a="1"/>
  <c r="OB8" i="50" s="1"/>
  <c r="HV8" i="50" a="1"/>
  <c r="HV8" i="50" s="1"/>
  <c r="KY8" i="50" a="1"/>
  <c r="KY8" i="50" s="1"/>
  <c r="GV8" i="50" a="1"/>
  <c r="GV8" i="50" s="1"/>
  <c r="JY8" i="50" a="1"/>
  <c r="JY8" i="50" s="1"/>
  <c r="NB8" i="50" a="1"/>
  <c r="NB8" i="50" s="1"/>
  <c r="GL8" i="50" a="1"/>
  <c r="GL8" i="50" s="1"/>
  <c r="JO8" i="50" a="1"/>
  <c r="JO8" i="50" s="1"/>
  <c r="MR8" i="50" a="1"/>
  <c r="MR8" i="50" s="1"/>
  <c r="JG8" i="50" a="1"/>
  <c r="JG8" i="50" s="1"/>
  <c r="MJ8" i="50" a="1"/>
  <c r="MJ8" i="50" s="1"/>
  <c r="GD8" i="50" a="1"/>
  <c r="GD8" i="50" s="1"/>
  <c r="MW8" i="50" a="1"/>
  <c r="MW8" i="50" s="1"/>
  <c r="GQ8" i="50" a="1"/>
  <c r="GQ8" i="50" s="1"/>
  <c r="JT8" i="50" a="1"/>
  <c r="JT8" i="50" s="1"/>
  <c r="IJ8" i="50" a="1"/>
  <c r="IJ8" i="50" s="1"/>
  <c r="LM8" i="50" a="1"/>
  <c r="LM8" i="50" s="1"/>
  <c r="OP8" i="50" a="1"/>
  <c r="OP8" i="50" s="1"/>
  <c r="HW8" i="50" a="1"/>
  <c r="HW8" i="50" s="1"/>
  <c r="KZ8" i="50" a="1"/>
  <c r="KZ8" i="50" s="1"/>
  <c r="OC8" i="50" a="1"/>
  <c r="OC8" i="50" s="1"/>
  <c r="LU8" i="50" a="1"/>
  <c r="LU8" i="50" s="1"/>
  <c r="IR8" i="50" a="1"/>
  <c r="IR8" i="50" s="1"/>
  <c r="FO8" i="50" a="1"/>
  <c r="FO8" i="50" s="1"/>
  <c r="NV8" i="50" a="1"/>
  <c r="NV8" i="50" s="1"/>
  <c r="KS8" i="50" a="1"/>
  <c r="KS8" i="50" s="1"/>
  <c r="HP8" i="50" a="1"/>
  <c r="HP8" i="50" s="1"/>
  <c r="FN8" i="50" a="1"/>
  <c r="FN8" i="50" s="1"/>
  <c r="IQ8" i="50" a="1"/>
  <c r="IQ8" i="50" s="1"/>
  <c r="LT8" i="50" a="1"/>
  <c r="LT8" i="50" s="1"/>
  <c r="GI8" i="50" a="1"/>
  <c r="GI8" i="50" s="1"/>
  <c r="JL8" i="50" a="1"/>
  <c r="JL8" i="50" s="1"/>
  <c r="MO8" i="50" a="1"/>
  <c r="MO8" i="50" s="1"/>
  <c r="HC8" i="50" a="1"/>
  <c r="HC8" i="50" s="1"/>
  <c r="KF8" i="50" a="1"/>
  <c r="KF8" i="50" s="1"/>
  <c r="NI8" i="50" a="1"/>
  <c r="NI8" i="50" s="1"/>
  <c r="GW8" i="50" a="1"/>
  <c r="GW8" i="50" s="1"/>
  <c r="NC8" i="50" a="1"/>
  <c r="NC8" i="50" s="1"/>
  <c r="JZ8" i="50" a="1"/>
  <c r="JZ8" i="50" s="1"/>
  <c r="NG8" i="50" a="1"/>
  <c r="NG8" i="50" s="1"/>
  <c r="HA8" i="50" a="1"/>
  <c r="HA8" i="50" s="1"/>
  <c r="KD8" i="50" a="1"/>
  <c r="KD8" i="50" s="1"/>
  <c r="GC8" i="50" a="1"/>
  <c r="GC8" i="50" s="1"/>
  <c r="MI8" i="50" a="1"/>
  <c r="MI8" i="50" s="1"/>
  <c r="JF8" i="50" a="1"/>
  <c r="JF8" i="50" s="1"/>
  <c r="GO8" i="50" a="1"/>
  <c r="GO8" i="50" s="1"/>
  <c r="MU8" i="50" a="1"/>
  <c r="MU8" i="50" s="1"/>
  <c r="JR8" i="50" a="1"/>
  <c r="JR8" i="50" s="1"/>
  <c r="HU8" i="50" a="1"/>
  <c r="HU8" i="50" s="1"/>
  <c r="OA8" i="50" a="1"/>
  <c r="OA8" i="50" s="1"/>
  <c r="KX8" i="50" a="1"/>
  <c r="KX8" i="50" s="1"/>
  <c r="DM8" i="50" a="1"/>
  <c r="DM8" i="50" s="1"/>
  <c r="AH8" i="52" a="1"/>
  <c r="AH8" i="52" s="1"/>
  <c r="HR8" i="50" a="1"/>
  <c r="HR8" i="50" s="1"/>
  <c r="NX8" i="50" a="1"/>
  <c r="NX8" i="50" s="1"/>
  <c r="KU8" i="50" a="1"/>
  <c r="KU8" i="50" s="1"/>
  <c r="GH8" i="50" a="1"/>
  <c r="GH8" i="50" s="1"/>
  <c r="JK8" i="50" a="1"/>
  <c r="JK8" i="50" s="1"/>
  <c r="MN8" i="50" a="1"/>
  <c r="MN8" i="50" s="1"/>
  <c r="JU8" i="50" a="1"/>
  <c r="JU8" i="50" s="1"/>
  <c r="MX8" i="50" a="1"/>
  <c r="MX8" i="50" s="1"/>
  <c r="GR8" i="50" a="1"/>
  <c r="GR8" i="50" s="1"/>
  <c r="NF8" i="50" a="1"/>
  <c r="NF8" i="50" s="1"/>
  <c r="KC8" i="50" a="1"/>
  <c r="KC8" i="50" s="1"/>
  <c r="OO8" i="50" a="1"/>
  <c r="OO8" i="50" s="1"/>
  <c r="II8" i="50" a="1"/>
  <c r="II8" i="50" s="1"/>
  <c r="LL8" i="50" a="1"/>
  <c r="LL8" i="50" s="1"/>
  <c r="HH8" i="50" a="1"/>
  <c r="HH8" i="50" s="1"/>
  <c r="KK8" i="50" a="1"/>
  <c r="KK8" i="50" s="1"/>
  <c r="NN8" i="50" a="1"/>
  <c r="NN8" i="50" s="1"/>
  <c r="CW8" i="50" a="1"/>
  <c r="CW8" i="50" s="1"/>
  <c r="U8" i="50" a="1"/>
  <c r="U8" i="50" s="1"/>
  <c r="R8" i="52" a="1"/>
  <c r="R8" i="52" s="1"/>
  <c r="MD8" i="50" a="1"/>
  <c r="MD8" i="50" s="1"/>
  <c r="FX8" i="50" a="1"/>
  <c r="FX8" i="50" s="1"/>
  <c r="JA8" i="50" a="1"/>
  <c r="JA8" i="50" s="1"/>
  <c r="KN8" i="50" a="1"/>
  <c r="KN8" i="50" s="1"/>
  <c r="NQ8" i="50" a="1"/>
  <c r="NQ8" i="50" s="1"/>
  <c r="HK8" i="50" a="1"/>
  <c r="HK8" i="50" s="1"/>
  <c r="ON8" i="50" a="1"/>
  <c r="ON8" i="50" s="1"/>
  <c r="IH8" i="50" a="1"/>
  <c r="IH8" i="50" s="1"/>
  <c r="LK8" i="50" a="1"/>
  <c r="LK8" i="50" s="1"/>
  <c r="LC8" i="50" a="1"/>
  <c r="LC8" i="50" s="1"/>
  <c r="HZ8" i="50" a="1"/>
  <c r="HZ8" i="50" s="1"/>
  <c r="OF8" i="50" a="1"/>
  <c r="OF8" i="50" s="1"/>
  <c r="AY8" i="50" a="1"/>
  <c r="AY8" i="50" s="1"/>
  <c r="EB8" i="50" s="1" a="1"/>
  <c r="EB8" i="50" s="1"/>
  <c r="EA8" i="50" a="1"/>
  <c r="EA8" i="50" s="1"/>
  <c r="FW8" i="50" a="1"/>
  <c r="FW8" i="50" s="1"/>
  <c r="MC8" i="50" a="1"/>
  <c r="MC8" i="50" s="1"/>
  <c r="HM8" i="50" a="1"/>
  <c r="HM8" i="50" s="1"/>
  <c r="KP8" i="50" a="1"/>
  <c r="KP8" i="50" s="1"/>
  <c r="NS8" i="50" a="1"/>
  <c r="NS8" i="50" s="1"/>
  <c r="IE8" i="50" a="1"/>
  <c r="IE8" i="50" s="1"/>
  <c r="LH8" i="50" a="1"/>
  <c r="LH8" i="50" s="1"/>
  <c r="OK8" i="50" a="1"/>
  <c r="OK8" i="50" s="1"/>
  <c r="OG8" i="50" a="1"/>
  <c r="OG8" i="50" s="1"/>
  <c r="IA8" i="50" a="1"/>
  <c r="IA8" i="50" s="1"/>
  <c r="LD8" i="50" a="1"/>
  <c r="LD8" i="50" s="1"/>
  <c r="M8" i="52" a="1"/>
  <c r="M8" i="52" s="1"/>
  <c r="P8" i="50" a="1"/>
  <c r="P8" i="50" s="1"/>
  <c r="CR8" i="50" a="1"/>
  <c r="CR8" i="50" s="1"/>
  <c r="NL8" i="50" a="1"/>
  <c r="NL8" i="50" s="1"/>
  <c r="HF8" i="50" a="1"/>
  <c r="HF8" i="50" s="1"/>
  <c r="KI8" i="50" a="1"/>
  <c r="KI8" i="50" s="1"/>
  <c r="KO8" i="50" a="1"/>
  <c r="KO8" i="50" s="1"/>
  <c r="HL8" i="50" a="1"/>
  <c r="HL8" i="50" s="1"/>
  <c r="NR8" i="50" a="1"/>
  <c r="NR8" i="50" s="1"/>
  <c r="AE8" i="50" a="1"/>
  <c r="AE8" i="50" s="1"/>
  <c r="DG8" i="50" a="1"/>
  <c r="DG8" i="50" s="1"/>
  <c r="AB8" i="52" a="1"/>
  <c r="AB8" i="52" s="1"/>
  <c r="FR8" i="50" a="1"/>
  <c r="FR8" i="50" s="1"/>
  <c r="IU8" i="50" a="1"/>
  <c r="IU8" i="50" s="1"/>
  <c r="LX8" i="50" a="1"/>
  <c r="LX8" i="50" s="1"/>
  <c r="NH8" i="50" a="1"/>
  <c r="NH8" i="50" s="1"/>
  <c r="HB8" i="50" a="1"/>
  <c r="HB8" i="50" s="1"/>
  <c r="KE8" i="50" a="1"/>
  <c r="KE8" i="50" s="1"/>
  <c r="FS8" i="50" a="1"/>
  <c r="FS8" i="50" s="1"/>
  <c r="LY8" i="50" a="1"/>
  <c r="LY8" i="50" s="1"/>
  <c r="IV8" i="50" a="1"/>
  <c r="IV8" i="50" s="1"/>
  <c r="KJ8" i="50" a="1"/>
  <c r="KJ8" i="50" s="1"/>
  <c r="NM8" i="50" a="1"/>
  <c r="NM8" i="50" s="1"/>
  <c r="HG8" i="50" a="1"/>
  <c r="HG8" i="50" s="1"/>
  <c r="MH8" i="50" a="1"/>
  <c r="MH8" i="50" s="1"/>
  <c r="GB8" i="50" a="1"/>
  <c r="GB8" i="50" s="1"/>
  <c r="JE8" i="50" a="1"/>
  <c r="JE8" i="50" s="1"/>
  <c r="IO8" i="50" a="1"/>
  <c r="IO8" i="50" s="1"/>
  <c r="FL8" i="50" a="1"/>
  <c r="FL8" i="50" s="1"/>
  <c r="ND8" i="50" a="1"/>
  <c r="ND8" i="50" s="1"/>
  <c r="GX8" i="50" a="1"/>
  <c r="GX8" i="50" s="1"/>
  <c r="KA8" i="50" a="1"/>
  <c r="KA8" i="50" s="1"/>
  <c r="OL8" i="50" a="1"/>
  <c r="OL8" i="50" s="1"/>
  <c r="LI8" i="50" a="1"/>
  <c r="LI8" i="50" s="1"/>
  <c r="IF8" i="50" a="1"/>
  <c r="IF8" i="50" s="1"/>
  <c r="IG8" i="50" a="1"/>
  <c r="IG8" i="50" s="1"/>
  <c r="OM8" i="50" a="1"/>
  <c r="OM8" i="50" s="1"/>
  <c r="LJ8" i="50" a="1"/>
  <c r="LJ8" i="50" s="1"/>
  <c r="NU8" i="50" a="1"/>
  <c r="NU8" i="50" s="1"/>
  <c r="KR8" i="50" a="1"/>
  <c r="KR8" i="50" s="1"/>
  <c r="HO8" i="50" a="1"/>
  <c r="HO8" i="50" s="1"/>
  <c r="NP8" i="50" a="1"/>
  <c r="NP8" i="50" s="1"/>
  <c r="HJ8" i="50" a="1"/>
  <c r="HJ8" i="50" s="1"/>
  <c r="KM8" i="50" a="1"/>
  <c r="KM8" i="50" s="1"/>
  <c r="HX8" i="50" a="1"/>
  <c r="HX8" i="50" s="1"/>
  <c r="OD8" i="50" a="1"/>
  <c r="OD8" i="50" s="1"/>
  <c r="LA8" i="50" a="1"/>
  <c r="LA8" i="50" s="1"/>
  <c r="KL8" i="50" a="1"/>
  <c r="KL8" i="50" s="1"/>
  <c r="HI8" i="50" a="1"/>
  <c r="HI8" i="50" s="1"/>
  <c r="NO8" i="50" a="1"/>
  <c r="NO8" i="50" s="1"/>
  <c r="LB8" i="50" a="1"/>
  <c r="LB8" i="50" s="1"/>
  <c r="OE8" i="50" a="1"/>
  <c r="OE8" i="50" s="1"/>
  <c r="HY8" i="50" a="1"/>
  <c r="HY8" i="50" s="1"/>
  <c r="KV8" i="50" a="1"/>
  <c r="KV8" i="50" s="1"/>
  <c r="HS8" i="50" a="1"/>
  <c r="HS8" i="50" s="1"/>
  <c r="NY8" i="50" a="1"/>
  <c r="NY8" i="50" s="1"/>
  <c r="OI8" i="50" a="1"/>
  <c r="OI8" i="50" s="1"/>
  <c r="IC8" i="50" a="1"/>
  <c r="IC8" i="50" s="1"/>
  <c r="LF8" i="50" a="1"/>
  <c r="LF8" i="50" s="1"/>
  <c r="NZ8" i="50" a="1"/>
  <c r="NZ8" i="50" s="1"/>
  <c r="KW8" i="50" a="1"/>
  <c r="KW8" i="50" s="1"/>
  <c r="HT8" i="50" a="1"/>
  <c r="HT8" i="50" s="1"/>
  <c r="JH8" i="50" a="1"/>
  <c r="JH8" i="50" s="1"/>
  <c r="MK8" i="50" a="1"/>
  <c r="MK8" i="50" s="1"/>
  <c r="GE8" i="50" a="1"/>
  <c r="GE8" i="50" s="1"/>
  <c r="DC8" i="50" a="1"/>
  <c r="DC8" i="50" s="1"/>
  <c r="X8" i="52" a="1"/>
  <c r="X8" i="52" s="1"/>
  <c r="OJ8" i="50" a="1"/>
  <c r="OJ8" i="50" s="1"/>
  <c r="LG8" i="50" a="1"/>
  <c r="LG8" i="50" s="1"/>
  <c r="ID8" i="50" a="1"/>
  <c r="ID8" i="50" s="1"/>
  <c r="KQ8" i="50" a="1"/>
  <c r="KQ8" i="50" s="1"/>
  <c r="NT8" i="50" a="1"/>
  <c r="NT8" i="50" s="1"/>
  <c r="HN8" i="50" a="1"/>
  <c r="HN8" i="50" s="1"/>
  <c r="FK8" i="53" l="1" a="1"/>
  <c r="FK8" i="53" s="1"/>
  <c r="FY8" i="53" a="1"/>
  <c r="FY8" i="53" s="1"/>
  <c r="GK8" i="53" a="1"/>
  <c r="GK8" i="53" s="1"/>
  <c r="FN8" i="53" a="1"/>
  <c r="FN8" i="53" s="1"/>
  <c r="FZ8" i="53" a="1"/>
  <c r="FZ8" i="53" s="1"/>
  <c r="GA8" i="53" a="1"/>
  <c r="GA8" i="53" s="1"/>
  <c r="GM8" i="53" a="1"/>
  <c r="GM8" i="53" s="1"/>
  <c r="GC8" i="53" a="1"/>
  <c r="GC8" i="53" s="1"/>
  <c r="FO8" i="53" a="1"/>
  <c r="FO8" i="53" s="1"/>
  <c r="FP8" i="53" a="1"/>
  <c r="FP8" i="53" s="1"/>
  <c r="FS8" i="53" a="1"/>
  <c r="FS8" i="53" s="1"/>
  <c r="GE8" i="53" a="1"/>
  <c r="GE8" i="53" s="1"/>
  <c r="GJ8" i="53" a="1"/>
  <c r="GJ8" i="53" s="1"/>
  <c r="FT8" i="53" a="1"/>
  <c r="FT8" i="53" s="1"/>
  <c r="GI8" i="53" a="1"/>
  <c r="GI8" i="53" s="1"/>
  <c r="FU8" i="53" a="1"/>
  <c r="FU8" i="53" s="1"/>
  <c r="GD8" i="53" a="1"/>
  <c r="GD8" i="53" s="1"/>
  <c r="GH8" i="53" a="1"/>
  <c r="GH8" i="53" s="1"/>
  <c r="FX8" i="53" a="1"/>
  <c r="FX8" i="53" s="1"/>
  <c r="FJ8" i="53" a="1"/>
  <c r="FJ8" i="53" s="1"/>
  <c r="CH8" i="53" a="1"/>
  <c r="CH8" i="53" s="1"/>
  <c r="F8" i="53" a="1"/>
  <c r="F8" i="53" s="1"/>
  <c r="M21" i="62"/>
  <c r="N21" i="62" s="1"/>
  <c r="L22" i="62"/>
  <c r="R20" i="62"/>
  <c r="S20" i="62" s="1"/>
  <c r="Q21" i="62"/>
  <c r="M31" i="43"/>
  <c r="K31" i="43"/>
  <c r="N31" i="43" a="1"/>
  <c r="N31" i="43" s="1"/>
  <c r="L31" i="43" a="1"/>
  <c r="L31" i="43" s="1"/>
  <c r="H32" i="43"/>
  <c r="I32" i="43"/>
  <c r="F32" i="43"/>
  <c r="E32" i="43"/>
  <c r="G32" i="43"/>
  <c r="B33" i="43"/>
  <c r="C34" i="43"/>
  <c r="O30" i="43"/>
  <c r="CY8" i="61" a="1"/>
  <c r="CY8" i="61" s="1"/>
  <c r="CR8" i="61" a="1"/>
  <c r="CR8" i="61" s="1"/>
  <c r="DG8" i="53" a="1"/>
  <c r="DG8" i="53" s="1"/>
  <c r="DA8" i="61" a="1"/>
  <c r="DA8" i="61" s="1"/>
  <c r="CQ8" i="53" a="1"/>
  <c r="CQ8" i="53" s="1"/>
  <c r="DK8" i="53" a="1"/>
  <c r="DK8" i="53" s="1"/>
  <c r="CY8" i="53" a="1"/>
  <c r="CY8" i="53" s="1"/>
  <c r="CX8" i="61" a="1"/>
  <c r="CX8" i="61" s="1"/>
  <c r="CV8" i="53" a="1"/>
  <c r="CV8" i="53" s="1"/>
  <c r="DI8" i="53" a="1"/>
  <c r="DI8" i="53" s="1"/>
  <c r="CQ8" i="61" a="1"/>
  <c r="CQ8" i="61" s="1"/>
  <c r="DI8" i="61" a="1"/>
  <c r="DI8" i="61" s="1"/>
  <c r="DB8" i="61" a="1"/>
  <c r="DB8" i="61" s="1"/>
  <c r="DK8" i="61" a="1"/>
  <c r="DK8" i="61" s="1"/>
  <c r="DH8" i="53" a="1"/>
  <c r="DH8" i="53" s="1"/>
  <c r="CX8" i="53" a="1"/>
  <c r="CX8" i="53" s="1"/>
  <c r="CS8" i="53" a="1"/>
  <c r="CS8" i="53" s="1"/>
  <c r="DA8" i="53" a="1"/>
  <c r="DA8" i="53" s="1"/>
  <c r="CL8" i="53" a="1"/>
  <c r="CL8" i="53" s="1"/>
  <c r="DG8" i="61" a="1"/>
  <c r="DG8" i="61" s="1"/>
  <c r="AD8" i="53" a="1"/>
  <c r="AD8" i="53" s="1"/>
  <c r="W8" i="61" a="1"/>
  <c r="W8" i="61" s="1"/>
  <c r="Y8" i="53" a="1"/>
  <c r="Y8" i="53" s="1"/>
  <c r="P8" i="61" a="1"/>
  <c r="P8" i="61" s="1"/>
  <c r="K8" i="61" a="1"/>
  <c r="K8" i="61" s="1"/>
  <c r="K8" i="53" a="1"/>
  <c r="K8" i="53" s="1"/>
  <c r="Q8" i="53" a="1"/>
  <c r="Q8" i="53" s="1"/>
  <c r="O8" i="53" a="1"/>
  <c r="O8" i="53" s="1"/>
  <c r="L8" i="61" a="1"/>
  <c r="L8" i="61" s="1"/>
  <c r="Q8" i="61" a="1"/>
  <c r="Q8" i="61" s="1"/>
  <c r="AA8" i="61" a="1"/>
  <c r="AA8" i="61" s="1"/>
  <c r="T8" i="53" a="1"/>
  <c r="T8" i="53" s="1"/>
  <c r="T8" i="61" a="1"/>
  <c r="T8" i="61" s="1"/>
  <c r="F8" i="61" a="1"/>
  <c r="F8" i="61" s="1"/>
  <c r="O8" i="61" a="1"/>
  <c r="O8" i="61" s="1"/>
  <c r="Y8" i="61" a="1"/>
  <c r="Y8" i="61" s="1"/>
  <c r="G8" i="53" a="1"/>
  <c r="G8" i="53" s="1"/>
  <c r="AF8" i="53" a="1"/>
  <c r="AF8" i="53" s="1"/>
  <c r="AA8" i="53" a="1"/>
  <c r="AA8" i="53" s="1"/>
  <c r="Z8" i="53" a="1"/>
  <c r="Z8" i="53" s="1"/>
  <c r="J8" i="61" a="1"/>
  <c r="J8" i="61" s="1"/>
  <c r="AI8" i="61" a="1"/>
  <c r="AI8" i="61" s="1"/>
  <c r="W8" i="53" a="1"/>
  <c r="W8" i="53" s="1"/>
  <c r="AI8" i="53" a="1"/>
  <c r="AI8" i="53" s="1"/>
  <c r="L8" i="53" a="1"/>
  <c r="L8" i="53" s="1"/>
  <c r="AG8" i="53" a="1"/>
  <c r="AG8" i="53" s="1"/>
  <c r="Z8" i="61" a="1"/>
  <c r="Z8" i="61" s="1"/>
  <c r="V8" i="53" a="1"/>
  <c r="V8" i="53" s="1"/>
  <c r="G8" i="61" a="1"/>
  <c r="G8" i="61" s="1"/>
  <c r="P8" i="53" a="1"/>
  <c r="P8" i="53" s="1"/>
  <c r="AG8" i="61" a="1"/>
  <c r="AG8" i="61" s="1"/>
  <c r="V8" i="61" a="1"/>
  <c r="V8" i="61" s="1"/>
  <c r="AF8" i="61" a="1"/>
  <c r="AF8" i="61" s="1"/>
  <c r="J8" i="53" a="1"/>
  <c r="J8" i="53" s="1"/>
  <c r="AD8" i="61" a="1"/>
  <c r="AD8" i="61" s="1"/>
  <c r="U8" i="61" a="1"/>
  <c r="U8" i="61" s="1"/>
  <c r="U8" i="53" a="1"/>
  <c r="U8" i="53" s="1"/>
  <c r="AE8" i="53" a="1"/>
  <c r="AE8" i="53" s="1"/>
  <c r="MF8" i="50" a="1"/>
  <c r="MF8" i="50" s="1"/>
  <c r="JC8" i="50" a="1"/>
  <c r="JC8" i="50" s="1"/>
  <c r="FV8" i="53" s="1" a="1"/>
  <c r="FV8" i="53" s="1"/>
  <c r="FZ8" i="50" a="1"/>
  <c r="FZ8" i="50" s="1"/>
  <c r="HD8" i="50" a="1"/>
  <c r="HD8" i="50" s="1"/>
  <c r="NJ8" i="50" a="1"/>
  <c r="NJ8" i="50" s="1"/>
  <c r="KG8" i="50" a="1"/>
  <c r="KG8" i="50" s="1"/>
  <c r="GP8" i="50" a="1"/>
  <c r="GP8" i="50" s="1"/>
  <c r="MV8" i="50" a="1"/>
  <c r="MV8" i="50" s="1"/>
  <c r="I8" i="52" a="1"/>
  <c r="I8" i="52" s="1"/>
  <c r="CN8" i="50" a="1"/>
  <c r="CN8" i="50" s="1"/>
  <c r="CX8" i="50" a="1"/>
  <c r="CX8" i="50" s="1"/>
  <c r="S8" i="52" a="1"/>
  <c r="S8" i="52" s="1"/>
  <c r="N8" i="52" a="1"/>
  <c r="N8" i="52" s="1"/>
  <c r="CS8" i="50" a="1"/>
  <c r="CS8" i="50" s="1"/>
  <c r="DH8" i="50" a="1"/>
  <c r="DH8" i="50" s="1"/>
  <c r="AC8" i="52" a="1"/>
  <c r="AC8" i="52" s="1"/>
  <c r="KH8" i="50" a="1"/>
  <c r="KH8" i="50" s="1"/>
  <c r="NK8" i="50" a="1"/>
  <c r="NK8" i="50" s="1"/>
  <c r="HE8" i="50" a="1"/>
  <c r="HE8" i="50" s="1"/>
  <c r="CW8" i="53" a="1"/>
  <c r="CW8" i="53" s="1"/>
  <c r="AE8" i="61" a="1"/>
  <c r="AE8" i="61" s="1"/>
  <c r="CH8" i="61" a="1"/>
  <c r="CH8" i="61" s="1"/>
  <c r="CM8" i="61" a="1"/>
  <c r="CM8" i="61" s="1"/>
  <c r="CN8" i="53" a="1"/>
  <c r="CN8" i="53" s="1"/>
  <c r="LV8" i="50" a="1"/>
  <c r="LV8" i="50" s="1"/>
  <c r="IS8" i="50" a="1"/>
  <c r="IS8" i="50" s="1"/>
  <c r="FL8" i="53" s="1" a="1"/>
  <c r="FL8" i="53" s="1"/>
  <c r="FP8" i="50" a="1"/>
  <c r="FP8" i="50" s="1"/>
  <c r="DC8" i="61" a="1"/>
  <c r="DC8" i="61" s="1"/>
  <c r="DF8" i="53" a="1"/>
  <c r="DF8" i="53" s="1"/>
  <c r="JM8" i="50" a="1"/>
  <c r="JM8" i="50" s="1"/>
  <c r="GF8" i="53" s="1" a="1"/>
  <c r="GF8" i="53" s="1"/>
  <c r="MP8" i="50" a="1"/>
  <c r="MP8" i="50" s="1"/>
  <c r="GJ8" i="50" a="1"/>
  <c r="GJ8" i="50" s="1"/>
  <c r="FU8" i="50" a="1"/>
  <c r="FU8" i="50" s="1"/>
  <c r="MA8" i="50" a="1"/>
  <c r="MA8" i="50" s="1"/>
  <c r="IX8" i="50" a="1"/>
  <c r="IX8" i="50" s="1"/>
  <c r="FQ8" i="53" s="1" a="1"/>
  <c r="FQ8" i="53" s="1"/>
  <c r="CI8" i="53" a="1"/>
  <c r="CI8" i="53" s="1"/>
  <c r="DF8" i="61" a="1"/>
  <c r="DF8" i="61" s="1"/>
  <c r="CN8" i="61" a="1"/>
  <c r="CN8" i="61" s="1"/>
  <c r="DC8" i="53" a="1"/>
  <c r="DC8" i="53" s="1"/>
  <c r="JS8" i="50" a="1"/>
  <c r="JS8" i="50" s="1"/>
  <c r="GL8" i="53" s="1" a="1"/>
  <c r="GL8" i="53" s="1"/>
  <c r="CM8" i="53" a="1"/>
  <c r="CM8" i="53" s="1"/>
  <c r="DB8" i="53" a="1"/>
  <c r="DB8" i="53" s="1"/>
  <c r="CW8" i="61" a="1"/>
  <c r="CW8" i="61" s="1"/>
  <c r="CI8" i="61" a="1"/>
  <c r="CI8" i="61" s="1"/>
  <c r="CS8" i="61" a="1"/>
  <c r="CS8" i="61" s="1"/>
  <c r="CL8" i="61" a="1"/>
  <c r="CL8" i="61" s="1"/>
  <c r="DH8" i="61" a="1"/>
  <c r="DH8" i="61" s="1"/>
  <c r="CR8" i="53" a="1"/>
  <c r="CR8" i="53" s="1"/>
  <c r="CV8" i="61" a="1"/>
  <c r="CV8" i="61" s="1"/>
  <c r="GF8" i="50" a="1"/>
  <c r="GF8" i="50" s="1"/>
  <c r="ML8" i="50" a="1"/>
  <c r="ML8" i="50" s="1"/>
  <c r="JI8" i="50" a="1"/>
  <c r="JI8" i="50" s="1"/>
  <c r="GB8" i="53" s="1" a="1"/>
  <c r="GB8" i="53" s="1"/>
  <c r="M22" i="62" l="1"/>
  <c r="N22" i="62" s="1"/>
  <c r="L23" i="62"/>
  <c r="R21" i="62"/>
  <c r="S21" i="62" s="1"/>
  <c r="Q22" i="62"/>
  <c r="K32" i="43"/>
  <c r="N32" i="43" a="1"/>
  <c r="N32" i="43" s="1"/>
  <c r="M32" i="43"/>
  <c r="L32" i="43" a="1"/>
  <c r="L32" i="43" s="1"/>
  <c r="C35" i="43"/>
  <c r="B34" i="43"/>
  <c r="F33" i="43"/>
  <c r="E33" i="43"/>
  <c r="I33" i="43"/>
  <c r="G33" i="43"/>
  <c r="H33" i="43"/>
  <c r="O31" i="43"/>
  <c r="E8" i="52" a="1"/>
  <c r="E8" i="52" s="1"/>
  <c r="CO8" i="61" a="1"/>
  <c r="CO8" i="61" s="1"/>
  <c r="CO8" i="53" a="1"/>
  <c r="CO8" i="53" s="1"/>
  <c r="M8" i="61" a="1"/>
  <c r="M8" i="61" s="1"/>
  <c r="M8" i="53" a="1"/>
  <c r="M8" i="53" s="1"/>
  <c r="CT8" i="61" a="1"/>
  <c r="CT8" i="61" s="1"/>
  <c r="CT8" i="53" a="1"/>
  <c r="CT8" i="53" s="1"/>
  <c r="GA8" i="50" a="1"/>
  <c r="GA8" i="50" s="1"/>
  <c r="MG8" i="50" a="1"/>
  <c r="MG8" i="50" s="1"/>
  <c r="JD8" i="50" a="1"/>
  <c r="JD8" i="50" s="1"/>
  <c r="FW8" i="53" s="1" a="1"/>
  <c r="FW8" i="53" s="1"/>
  <c r="R8" i="53" a="1"/>
  <c r="R8" i="53" s="1"/>
  <c r="R8" i="61" a="1"/>
  <c r="R8" i="61" s="1"/>
  <c r="AH8" i="61" a="1"/>
  <c r="AH8" i="61" s="1"/>
  <c r="AH8" i="53" a="1"/>
  <c r="AH8" i="53" s="1"/>
  <c r="DJ8" i="53" a="1"/>
  <c r="DJ8" i="53" s="1"/>
  <c r="DJ8" i="61" a="1"/>
  <c r="DJ8" i="61" s="1"/>
  <c r="DD8" i="53" a="1"/>
  <c r="DD8" i="53" s="1"/>
  <c r="DD8" i="61" a="1"/>
  <c r="DD8" i="61" s="1"/>
  <c r="AB8" i="61" a="1"/>
  <c r="AB8" i="61" s="1"/>
  <c r="AB8" i="53" a="1"/>
  <c r="AB8" i="53" s="1"/>
  <c r="CJ8" i="61" a="1"/>
  <c r="CJ8" i="61" s="1"/>
  <c r="CJ8" i="53" a="1"/>
  <c r="CJ8" i="53" s="1"/>
  <c r="H8" i="53" a="1"/>
  <c r="H8" i="53" s="1"/>
  <c r="H8" i="61" a="1"/>
  <c r="H8" i="61" s="1"/>
  <c r="MB8" i="50" a="1"/>
  <c r="MB8" i="50" s="1"/>
  <c r="IY8" i="50" a="1"/>
  <c r="IY8" i="50" s="1"/>
  <c r="FR8" i="53" s="1" a="1"/>
  <c r="FR8" i="53" s="1"/>
  <c r="FV8" i="50" a="1"/>
  <c r="FV8" i="50" s="1"/>
  <c r="LW8" i="50" a="1"/>
  <c r="LW8" i="50" s="1"/>
  <c r="FQ8" i="50" a="1"/>
  <c r="FQ8" i="50" s="1"/>
  <c r="IT8" i="50" a="1"/>
  <c r="IT8" i="50" s="1"/>
  <c r="FM8" i="53" s="1" a="1"/>
  <c r="FM8" i="53" s="1"/>
  <c r="MQ8" i="50" a="1"/>
  <c r="MQ8" i="50" s="1"/>
  <c r="GK8" i="50" a="1"/>
  <c r="GK8" i="50" s="1"/>
  <c r="JN8" i="50" a="1"/>
  <c r="JN8" i="50" s="1"/>
  <c r="GG8" i="53" s="1" a="1"/>
  <c r="GG8" i="53" s="1"/>
  <c r="CZ8" i="61" a="1"/>
  <c r="CZ8" i="61" s="1"/>
  <c r="CZ8" i="53" a="1"/>
  <c r="CZ8" i="53" s="1"/>
  <c r="X8" i="61" a="1"/>
  <c r="X8" i="61" s="1"/>
  <c r="X8" i="53" a="1"/>
  <c r="X8" i="53" s="1"/>
  <c r="L24" i="62" l="1"/>
  <c r="M23" i="62"/>
  <c r="N23" i="62" s="1"/>
  <c r="Q23" i="62"/>
  <c r="R22" i="62"/>
  <c r="S22" i="62" s="1"/>
  <c r="B35" i="43"/>
  <c r="C36" i="43"/>
  <c r="K33" i="43"/>
  <c r="L33" i="43" a="1"/>
  <c r="L33" i="43" s="1"/>
  <c r="M33" i="43"/>
  <c r="N33" i="43" a="1"/>
  <c r="N33" i="43" s="1"/>
  <c r="H34" i="43"/>
  <c r="E34" i="43"/>
  <c r="I34" i="43"/>
  <c r="G34" i="43"/>
  <c r="F34" i="43"/>
  <c r="O32" i="43"/>
  <c r="CU8" i="53" a="1"/>
  <c r="CU8" i="53" s="1"/>
  <c r="CU8" i="61" a="1"/>
  <c r="CU8" i="61" s="1"/>
  <c r="S8" i="53" a="1"/>
  <c r="S8" i="53" s="1"/>
  <c r="S8" i="61" a="1"/>
  <c r="S8" i="61" s="1"/>
  <c r="DE8" i="61" a="1"/>
  <c r="DE8" i="61" s="1"/>
  <c r="DE8" i="53" a="1"/>
  <c r="DE8" i="53" s="1"/>
  <c r="I8" i="61" a="1"/>
  <c r="I8" i="61" s="1"/>
  <c r="I8" i="53" a="1"/>
  <c r="I8" i="53" s="1"/>
  <c r="E8" i="53" s="1" a="1"/>
  <c r="E8" i="53" s="1"/>
  <c r="AC8" i="61" a="1"/>
  <c r="AC8" i="61" s="1"/>
  <c r="AC8" i="53" a="1"/>
  <c r="AC8" i="53" s="1"/>
  <c r="CK8" i="61" a="1"/>
  <c r="CK8" i="61" s="1"/>
  <c r="CK8" i="53" a="1"/>
  <c r="CK8" i="53" s="1"/>
  <c r="FI8" i="53" a="1"/>
  <c r="FI8" i="53" s="1"/>
  <c r="CP8" i="61" a="1"/>
  <c r="CP8" i="61" s="1"/>
  <c r="CP8" i="53" a="1"/>
  <c r="CP8" i="53" s="1"/>
  <c r="N8" i="61" a="1"/>
  <c r="N8" i="61" s="1"/>
  <c r="N8" i="53" a="1"/>
  <c r="N8" i="53" s="1"/>
  <c r="M24" i="62" l="1"/>
  <c r="N24" i="62" s="1"/>
  <c r="L25" i="62"/>
  <c r="Q24" i="62"/>
  <c r="R23" i="62"/>
  <c r="S23" i="62" s="1"/>
  <c r="F8" i="55" a="1"/>
  <c r="F8" i="55" s="1"/>
  <c r="E8" i="61" a="1"/>
  <c r="E8" i="61" s="1"/>
  <c r="M34" i="43"/>
  <c r="N34" i="43" a="1"/>
  <c r="N34" i="43" s="1"/>
  <c r="K34" i="43"/>
  <c r="L34" i="43" a="1"/>
  <c r="L34" i="43" s="1"/>
  <c r="O33" i="43"/>
  <c r="C37" i="43"/>
  <c r="B36" i="43"/>
  <c r="E35" i="43"/>
  <c r="I35" i="43"/>
  <c r="G35" i="43"/>
  <c r="F35" i="43"/>
  <c r="H35" i="43"/>
  <c r="I8" i="55" a="1"/>
  <c r="I8" i="55" s="1"/>
  <c r="CG8" i="53" a="1"/>
  <c r="CG8" i="53" s="1"/>
  <c r="G8" i="55" s="1" a="1"/>
  <c r="G8" i="55" s="1"/>
  <c r="CG8" i="61" a="1"/>
  <c r="CG8" i="61" s="1"/>
  <c r="D12" i="46" l="1"/>
  <c r="L26" i="62"/>
  <c r="M25" i="62"/>
  <c r="N25" i="62" s="1"/>
  <c r="Q25" i="62"/>
  <c r="R24" i="62"/>
  <c r="S24" i="62" s="1"/>
  <c r="D17" i="46"/>
  <c r="D16" i="46" s="1"/>
  <c r="K35" i="43"/>
  <c r="L35" i="43" a="1"/>
  <c r="L35" i="43" s="1"/>
  <c r="N35" i="43" a="1"/>
  <c r="N35" i="43" s="1"/>
  <c r="M35" i="43"/>
  <c r="G36" i="43"/>
  <c r="I36" i="43"/>
  <c r="F36" i="43"/>
  <c r="E36" i="43"/>
  <c r="H36" i="43"/>
  <c r="C38" i="43"/>
  <c r="B38" i="43" s="1"/>
  <c r="B37" i="43"/>
  <c r="O34" i="43"/>
  <c r="H8" i="55" a="1"/>
  <c r="H8" i="55" s="1"/>
  <c r="D13" i="46" s="1"/>
  <c r="L27" i="62" l="1"/>
  <c r="M26" i="62"/>
  <c r="N26" i="62" s="1"/>
  <c r="Q26" i="62"/>
  <c r="R25" i="62"/>
  <c r="S25" i="62" s="1"/>
  <c r="O35" i="43"/>
  <c r="H38" i="43"/>
  <c r="F38" i="43"/>
  <c r="E38" i="43"/>
  <c r="I38" i="43"/>
  <c r="G38" i="43"/>
  <c r="H37" i="43"/>
  <c r="F37" i="43"/>
  <c r="E37" i="43"/>
  <c r="I37" i="43"/>
  <c r="G37" i="43"/>
  <c r="K36" i="43"/>
  <c r="L36" i="43" a="1"/>
  <c r="L36" i="43" s="1"/>
  <c r="M36" i="43"/>
  <c r="N36" i="43" a="1"/>
  <c r="N36" i="43" s="1"/>
  <c r="L28" i="62" l="1"/>
  <c r="M27" i="62"/>
  <c r="N27" i="62" s="1"/>
  <c r="Q27" i="62"/>
  <c r="R26" i="62"/>
  <c r="S26" i="62" s="1"/>
  <c r="O36" i="43"/>
  <c r="L38" i="43" a="1"/>
  <c r="L38" i="43" s="1"/>
  <c r="N38" i="43" a="1"/>
  <c r="N38" i="43" s="1"/>
  <c r="M38" i="43"/>
  <c r="K38" i="43"/>
  <c r="K37" i="43"/>
  <c r="M37" i="43"/>
  <c r="L37" i="43" a="1"/>
  <c r="L37" i="43" s="1"/>
  <c r="N37" i="43" a="1"/>
  <c r="N37" i="43" s="1"/>
  <c r="L29" i="62" l="1"/>
  <c r="M28" i="62"/>
  <c r="N28" i="62" s="1"/>
  <c r="Q28" i="62"/>
  <c r="R27" i="62"/>
  <c r="S27" i="62" s="1"/>
  <c r="O37" i="43"/>
  <c r="G18" i="43" s="1" a="1"/>
  <c r="G18" i="43" s="1"/>
  <c r="O38" i="43"/>
  <c r="M29" i="62" l="1"/>
  <c r="N29" i="62" s="1"/>
  <c r="L30" i="62"/>
  <c r="R28" i="62"/>
  <c r="S28" i="62" s="1"/>
  <c r="Q29" i="62"/>
  <c r="L31" i="62" l="1"/>
  <c r="M30" i="62"/>
  <c r="N30" i="62" s="1"/>
  <c r="R29" i="62"/>
  <c r="S29" i="62" s="1"/>
  <c r="Q30" i="62"/>
  <c r="M31" i="62" l="1"/>
  <c r="N31" i="62" s="1"/>
  <c r="L32" i="62"/>
  <c r="Q31" i="62"/>
  <c r="R30" i="62"/>
  <c r="S30" i="62" s="1"/>
  <c r="L33" i="62" l="1"/>
  <c r="M32" i="62"/>
  <c r="N32" i="62" s="1"/>
  <c r="Q32" i="62"/>
  <c r="R31" i="62"/>
  <c r="S31" i="62" s="1"/>
  <c r="L34" i="62" l="1"/>
  <c r="M33" i="62"/>
  <c r="N33" i="62" s="1"/>
  <c r="R32" i="62"/>
  <c r="S32" i="62" s="1"/>
  <c r="Q33" i="62"/>
  <c r="L35" i="62" l="1"/>
  <c r="M34" i="62"/>
  <c r="N34" i="62" s="1"/>
  <c r="Q34" i="62"/>
  <c r="R33" i="62"/>
  <c r="S33" i="62" s="1"/>
  <c r="M35" i="62" l="1"/>
  <c r="N35" i="62" s="1"/>
  <c r="L36" i="62"/>
  <c r="R34" i="62"/>
  <c r="S34" i="62" s="1"/>
  <c r="Q35" i="62"/>
  <c r="L37" i="62" l="1"/>
  <c r="M36" i="62"/>
  <c r="N36" i="62" s="1"/>
  <c r="R35" i="62"/>
  <c r="S35" i="62" s="1"/>
  <c r="Q36" i="62"/>
  <c r="L38" i="62" l="1"/>
  <c r="M37" i="62"/>
  <c r="N37" i="62" s="1"/>
  <c r="Q37" i="62"/>
  <c r="R36" i="62"/>
  <c r="S36" i="62" s="1"/>
  <c r="M38" i="62" l="1"/>
  <c r="N38" i="62" s="1"/>
  <c r="L39" i="62"/>
  <c r="Q38" i="62"/>
  <c r="R37" i="62"/>
  <c r="S37" i="62" s="1"/>
  <c r="L40" i="62" l="1"/>
  <c r="M40" i="62" s="1"/>
  <c r="N40" i="62" s="1"/>
  <c r="N8" i="62" s="1"/>
  <c r="M39" i="62"/>
  <c r="N39" i="62" s="1"/>
  <c r="Q39" i="62"/>
  <c r="R38" i="62"/>
  <c r="S38" i="62" s="1"/>
  <c r="Z8" i="56" l="1" a="1"/>
  <c r="Z8" i="56" s="1"/>
  <c r="Y8" i="56" a="1"/>
  <c r="Y8" i="56" s="1"/>
  <c r="DF8" i="52" a="1"/>
  <c r="DF8" i="52" s="1"/>
  <c r="DI8" i="52" a="1"/>
  <c r="DI8" i="52" s="1"/>
  <c r="CU8" i="52" a="1"/>
  <c r="CU8" i="52" s="1"/>
  <c r="CL8" i="52" a="1"/>
  <c r="CL8" i="52" s="1"/>
  <c r="CP8" i="52" a="1"/>
  <c r="CP8" i="52" s="1"/>
  <c r="DK8" i="52" a="1"/>
  <c r="DK8" i="52" s="1"/>
  <c r="CN8" i="52" a="1"/>
  <c r="CN8" i="52" s="1"/>
  <c r="DB8" i="52" a="1"/>
  <c r="DB8" i="52" s="1"/>
  <c r="CH8" i="52" a="1"/>
  <c r="CH8" i="52" s="1"/>
  <c r="AH8" i="56" a="1"/>
  <c r="AH8" i="56" s="1"/>
  <c r="AD8" i="56" a="1"/>
  <c r="AD8" i="56" s="1"/>
  <c r="CI8" i="52" a="1"/>
  <c r="CI8" i="52" s="1"/>
  <c r="CR8" i="52" a="1"/>
  <c r="CR8" i="52" s="1"/>
  <c r="L8" i="56" a="1"/>
  <c r="L8" i="56" s="1"/>
  <c r="M8" i="56" a="1"/>
  <c r="M8" i="56" s="1"/>
  <c r="J8" i="56" a="1"/>
  <c r="J8" i="56" s="1"/>
  <c r="AC8" i="56" a="1"/>
  <c r="AC8" i="56" s="1"/>
  <c r="CT8" i="52" a="1"/>
  <c r="CT8" i="52" s="1"/>
  <c r="DJ8" i="52" a="1"/>
  <c r="DJ8" i="52" s="1"/>
  <c r="X8" i="56" a="1"/>
  <c r="X8" i="56" s="1"/>
  <c r="Q8" i="56" a="1"/>
  <c r="Q8" i="56" s="1"/>
  <c r="AB8" i="56" a="1"/>
  <c r="AB8" i="56" s="1"/>
  <c r="CS8" i="52" a="1"/>
  <c r="CS8" i="52" s="1"/>
  <c r="DA8" i="52" a="1"/>
  <c r="DA8" i="52" s="1"/>
  <c r="I8" i="56" a="1"/>
  <c r="I8" i="56" s="1"/>
  <c r="N8" i="56" a="1"/>
  <c r="N8" i="56" s="1"/>
  <c r="AA8" i="56" a="1"/>
  <c r="AA8" i="56" s="1"/>
  <c r="CM8" i="52" a="1"/>
  <c r="CM8" i="52" s="1"/>
  <c r="AI8" i="56" a="1"/>
  <c r="AI8" i="56" s="1"/>
  <c r="T8" i="56" a="1"/>
  <c r="T8" i="56" s="1"/>
  <c r="F8" i="56" a="1"/>
  <c r="F8" i="56" s="1"/>
  <c r="E8" i="56" s="1" a="1"/>
  <c r="E8" i="56" s="1"/>
  <c r="K8" i="56" a="1"/>
  <c r="K8" i="56" s="1"/>
  <c r="CX8" i="52" a="1"/>
  <c r="CX8" i="52" s="1"/>
  <c r="CZ8" i="52" a="1"/>
  <c r="CZ8" i="52" s="1"/>
  <c r="CO8" i="52" a="1"/>
  <c r="CO8" i="52" s="1"/>
  <c r="AG8" i="56" a="1"/>
  <c r="AG8" i="56" s="1"/>
  <c r="R8" i="56" a="1"/>
  <c r="R8" i="56" s="1"/>
  <c r="G8" i="56" a="1"/>
  <c r="G8" i="56" s="1"/>
  <c r="AE8" i="56" a="1"/>
  <c r="AE8" i="56" s="1"/>
  <c r="DG8" i="52" a="1"/>
  <c r="DG8" i="52" s="1"/>
  <c r="P8" i="56" a="1"/>
  <c r="P8" i="56" s="1"/>
  <c r="H8" i="56" a="1"/>
  <c r="H8" i="56" s="1"/>
  <c r="V8" i="56" a="1"/>
  <c r="V8" i="56" s="1"/>
  <c r="CV8" i="52" a="1"/>
  <c r="CV8" i="52" s="1"/>
  <c r="DH8" i="52" a="1"/>
  <c r="DH8" i="52" s="1"/>
  <c r="DD8" i="52" a="1"/>
  <c r="DD8" i="52" s="1"/>
  <c r="S8" i="56" a="1"/>
  <c r="S8" i="56" s="1"/>
  <c r="O8" i="56" a="1"/>
  <c r="O8" i="56" s="1"/>
  <c r="CW8" i="52" a="1"/>
  <c r="CW8" i="52" s="1"/>
  <c r="DC8" i="52" a="1"/>
  <c r="DC8" i="52" s="1"/>
  <c r="CK8" i="52" a="1"/>
  <c r="CK8" i="52" s="1"/>
  <c r="AF8" i="56" a="1"/>
  <c r="AF8" i="56" s="1"/>
  <c r="U8" i="56" a="1"/>
  <c r="U8" i="56" s="1"/>
  <c r="CQ8" i="52" a="1"/>
  <c r="CQ8" i="52" s="1"/>
  <c r="CY8" i="52" a="1"/>
  <c r="CY8" i="52" s="1"/>
  <c r="DE8" i="52" a="1"/>
  <c r="DE8" i="52" s="1"/>
  <c r="CJ8" i="52" a="1"/>
  <c r="CJ8" i="52" s="1"/>
  <c r="W8" i="56" a="1"/>
  <c r="W8" i="56" s="1"/>
  <c r="Q40" i="62"/>
  <c r="R40" i="62" s="1"/>
  <c r="S40" i="62" s="1"/>
  <c r="R39" i="62"/>
  <c r="S39" i="62" s="1"/>
  <c r="CG8" i="52" l="1" a="1"/>
  <c r="CG8" i="52" s="1"/>
  <c r="D8" i="55" s="1" a="1"/>
  <c r="D8" i="55" s="1"/>
  <c r="S8" i="62"/>
  <c r="D14" i="46" l="1"/>
  <c r="FX8" i="52" a="1"/>
  <c r="FX8" i="52" s="1"/>
  <c r="GC8" i="52" a="1"/>
  <c r="GC8" i="52" s="1"/>
  <c r="FY8" i="52" a="1"/>
  <c r="FY8" i="52" s="1"/>
  <c r="FS8" i="52" a="1"/>
  <c r="FS8" i="52" s="1"/>
  <c r="FN8" i="52" a="1"/>
  <c r="FN8" i="52" s="1"/>
  <c r="GH8" i="52" a="1"/>
  <c r="GH8" i="52" s="1"/>
  <c r="GM8" i="52" a="1"/>
  <c r="GM8" i="52" s="1"/>
  <c r="GI8" i="52" a="1"/>
  <c r="GI8" i="52" s="1"/>
  <c r="FT8" i="52" a="1"/>
  <c r="FT8" i="52" s="1"/>
  <c r="FO8" i="52" a="1"/>
  <c r="FO8" i="52" s="1"/>
  <c r="FJ8" i="52" a="1"/>
  <c r="FJ8" i="52" s="1"/>
  <c r="GD8" i="52" a="1"/>
  <c r="GD8" i="52" s="1"/>
  <c r="FZ8" i="52" a="1"/>
  <c r="FZ8" i="52" s="1"/>
  <c r="GJ8" i="52" a="1"/>
  <c r="GJ8" i="52" s="1"/>
  <c r="FU8" i="52" a="1"/>
  <c r="FU8" i="52" s="1"/>
  <c r="GA8" i="52" a="1"/>
  <c r="GA8" i="52" s="1"/>
  <c r="FK8" i="52" a="1"/>
  <c r="FK8" i="52" s="1"/>
  <c r="FP8" i="52" a="1"/>
  <c r="FP8" i="52" s="1"/>
  <c r="GK8" i="52" a="1"/>
  <c r="GK8" i="52" s="1"/>
  <c r="GE8" i="52" a="1"/>
  <c r="GE8" i="52" s="1"/>
  <c r="FQ8" i="52" a="1"/>
  <c r="FQ8" i="52" s="1"/>
  <c r="FL8" i="52" a="1"/>
  <c r="FL8" i="52" s="1"/>
  <c r="GF8" i="52" a="1"/>
  <c r="GF8" i="52" s="1"/>
  <c r="GL8" i="52" a="1"/>
  <c r="GL8" i="52" s="1"/>
  <c r="FV8" i="52" a="1"/>
  <c r="FV8" i="52" s="1"/>
  <c r="GB8" i="52" a="1"/>
  <c r="GB8" i="52" s="1"/>
  <c r="FW8" i="52" a="1"/>
  <c r="FW8" i="52" s="1"/>
  <c r="GG8" i="52" a="1"/>
  <c r="GG8" i="52" s="1"/>
  <c r="FR8" i="52" a="1"/>
  <c r="FR8" i="52" s="1"/>
  <c r="FM8" i="52" a="1"/>
  <c r="FM8" i="52" s="1"/>
  <c r="FI8" i="52" l="1" a="1"/>
  <c r="FI8" i="52" s="1"/>
  <c r="E8" i="55" s="1" a="1"/>
  <c r="E8" i="55" s="1"/>
  <c r="D11"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<sst xmlns="http://schemas.openxmlformats.org/spreadsheetml/2006/main" count="70875" uniqueCount="527">
  <si>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</si>
  <si>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</si>
  <si>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</si>
  <si>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</si>
  <si>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</si>
  <si>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</si>
  <si>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</si>
  <si>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</si>
  <si>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</si>
  <si>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</si>
  <si>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</si>
  <si>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</si>
  <si>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</si>
  <si>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</si>
  <si>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</si>
  <si>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</si>
  <si>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</si>
  <si>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</si>
  <si>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</si>
  <si>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</si>
  <si>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</si>
  <si>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</si>
  <si>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</si>
  <si>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</si>
  <si>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</si>
  <si>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</si>
  <si>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</si>
  <si>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</si>
  <si>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</si>
  <si>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</si>
  <si>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</si>
  <si>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</si>
  <si>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</si>
  <si>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</si>
  <si>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</si>
  <si>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</si>
  <si>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</si>
  <si>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</si>
  <si>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</si>
  <si>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</si>
  <si>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</si>
  <si>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</si>
  <si>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</si>
  <si>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</si>
  <si>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</si>
  <si>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</si>
  <si>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</si>
  <si>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</si>
  <si>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</si>
  <si>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</si>
  <si>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</si>
  <si>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</si>
  <si>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</si>
  <si>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</si>
  <si>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</si>
  <si>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</si>
  <si>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</si>
  <si>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</si>
  <si>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</si>
  <si>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</si>
  <si>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</si>
  <si>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</si>
  <si>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</si>
  <si>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</si>
  <si>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</si>
  <si>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</si>
  <si>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</si>
  <si>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</si>
  <si>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</si>
  <si>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</si>
  <si>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</si>
  <si>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</si>
  <si>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</si>
  <si>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</si>
  <si>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</si>
  <si>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</si>
  <si>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</si>
  <si>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</si>
  <si>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</si>
  <si>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</si>
  <si>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</si>
  <si>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</si>
  <si>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</si>
  <si>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</si>
  <si>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</si>
  <si>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</si>
  <si>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</si>
  <si>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</si>
  <si>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</si>
  <si>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</si>
  <si>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</si>
  <si>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</si>
  <si>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</si>
  <si>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</si>
  <si>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</si>
  <si>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</si>
  <si>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</si>
  <si>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</si>
  <si>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</si>
  <si>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</si>
  <si>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</si>
  <si>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</si>
  <si>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</si>
  <si>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</si>
  <si>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</si>
  <si>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</si>
  <si>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</si>
  <si>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</si>
  <si>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</si>
  <si>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</si>
  <si>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</si>
  <si>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</si>
  <si>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</si>
  <si>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</si>
  <si>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</si>
  <si>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</si>
  <si>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</si>
  <si>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</si>
  <si>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</si>
  <si>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</si>
  <si>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</si>
  <si>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</si>
  <si>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</si>
  <si>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</si>
  <si>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</si>
  <si>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</si>
  <si>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</si>
  <si>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</si>
  <si>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</si>
  <si>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</si>
  <si>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</si>
  <si>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</si>
  <si>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</si>
  <si>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</si>
  <si>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</si>
  <si>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</si>
  <si>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</si>
  <si>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</si>
  <si>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</si>
  <si>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</si>
  <si>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</si>
  <si>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</si>
  <si>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</si>
  <si>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</si>
  <si>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</si>
  <si>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</si>
  <si>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</si>
  <si>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</si>
  <si>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</si>
  <si>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</si>
  <si>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</si>
  <si>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</si>
  <si>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</si>
  <si>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</si>
  <si>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</si>
  <si>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</si>
  <si>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</si>
  <si>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</si>
  <si>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</si>
  <si>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</si>
  <si>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</si>
  <si>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</si>
  <si>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</si>
  <si>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</si>
  <si>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</si>
  <si>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</si>
  <si>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</si>
  <si>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</si>
  <si>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</si>
  <si>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</si>
  <si>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</si>
  <si>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</si>
  <si>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</si>
  <si>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</si>
  <si>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</si>
  <si>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</si>
  <si>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</si>
  <si>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</si>
  <si>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</si>
  <si>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</si>
  <si>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</si>
  <si>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</si>
  <si>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</si>
  <si>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</si>
  <si>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</si>
  <si>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</si>
  <si>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</si>
  <si>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</si>
  <si>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</si>
  <si>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</si>
  <si>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</si>
  <si>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</si>
  <si>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</si>
  <si>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</si>
  <si>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</si>
  <si>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</si>
  <si>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</si>
  <si>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</si>
  <si>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</si>
  <si>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</si>
  <si>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</si>
  <si>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</si>
  <si>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</si>
  <si>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</si>
  <si>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</si>
  <si>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</si>
  <si>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</si>
  <si>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</si>
  <si>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</si>
  <si>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</si>
  <si>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</si>
  <si>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</si>
  <si>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</si>
  <si>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</si>
  <si>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</si>
  <si>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</si>
  <si>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</si>
  <si>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</si>
  <si>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</si>
  <si>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</si>
  <si>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</si>
  <si>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</si>
  <si>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</si>
  <si>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</si>
  <si>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</si>
  <si>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</si>
  <si>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</si>
  <si>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</si>
  <si>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</si>
  <si>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</si>
  <si>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</si>
  <si>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</si>
  <si>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</si>
  <si>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</si>
  <si>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</si>
  <si>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</si>
  <si>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</si>
  <si>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</si>
  <si>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</si>
  <si>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</si>
  <si>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</si>
  <si>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</si>
  <si>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</si>
  <si>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</si>
  <si>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</si>
  <si>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</si>
  <si>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</si>
  <si>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</si>
  <si>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</si>
  <si>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</si>
  <si>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</si>
  <si>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</si>
  <si>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</si>
  <si>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</si>
  <si>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</si>
  <si>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</si>
  <si>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</si>
  <si>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</si>
  <si>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</si>
  <si>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</si>
  <si>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</si>
  <si>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</si>
  <si>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</si>
  <si>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</si>
  <si>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</si>
  <si>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</si>
  <si>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</si>
  <si>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</si>
  <si>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</si>
  <si>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</si>
  <si>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</si>
  <si>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</si>
  <si>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</si>
  <si>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</si>
  <si>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</si>
  <si>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</si>
  <si>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</si>
  <si>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</si>
  <si>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</si>
  <si>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</si>
  <si>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</si>
  <si>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</si>
  <si>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</si>
  <si>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</si>
  <si>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</si>
  <si>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</si>
  <si>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</si>
  <si>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</si>
  <si>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</si>
  <si>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</si>
  <si>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</si>
  <si>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</si>
  <si>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</si>
  <si>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</si>
  <si>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</si>
  <si>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</si>
  <si>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</si>
  <si>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</si>
  <si>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</si>
  <si>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</si>
  <si>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</si>
  <si>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</si>
  <si>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</si>
  <si>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</si>
  <si>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</si>
  <si>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</si>
  <si>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</si>
  <si>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</si>
  <si>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</si>
  <si>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</si>
  <si>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</si>
  <si>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</si>
  <si>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</si>
  <si>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</si>
  <si>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</si>
  <si>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</si>
  <si>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</si>
  <si>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</si>
  <si>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</si>
  <si>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</si>
  <si>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</si>
  <si>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</si>
  <si>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</si>
  <si>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</si>
  <si>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</si>
  <si>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</si>
  <si>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</si>
  <si>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</si>
  <si>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</si>
  <si>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</si>
  <si>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</si>
  <si>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</si>
  <si>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</si>
  <si>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</si>
  <si>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</si>
  <si>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</si>
  <si>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</si>
  <si>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</si>
  <si>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</si>
  <si>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</si>
  <si>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</si>
  <si>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</si>
  <si>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</si>
  <si>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</si>
  <si>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</si>
  <si>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</si>
  <si>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</si>
  <si>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</si>
  <si>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</si>
  <si>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</si>
  <si>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</si>
  <si>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</si>
  <si>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</si>
  <si>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</si>
  <si>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</si>
  <si>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</si>
  <si>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</si>
  <si>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</si>
  <si>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</si>
  <si>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</si>
  <si>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</si>
  <si>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</si>
  <si>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</si>
  <si>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</si>
  <si>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</si>
  <si>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</si>
  <si>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</si>
  <si>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</si>
  <si>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</si>
  <si>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</si>
  <si>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</si>
  <si>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</si>
  <si>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</si>
  <si>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</si>
  <si>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</si>
  <si>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</si>
  <si>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</si>
  <si>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</si>
  <si>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</si>
  <si>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</si>
  <si>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</si>
  <si>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</si>
  <si>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</si>
  <si>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</si>
  <si>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</si>
  <si>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</si>
  <si>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</si>
  <si>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</si>
  <si>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</si>
  <si>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</si>
  <si>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</si>
  <si>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</si>
  <si>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</si>
  <si>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</si>
  <si>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</si>
  <si>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</si>
  <si>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</si>
  <si>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</si>
  <si>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</si>
  <si>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</si>
  <si>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</si>
  <si>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</si>
  <si>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</si>
  <si>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</si>
  <si>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</si>
  <si>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</si>
  <si>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</si>
  <si>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</si>
  <si>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</si>
  <si>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</si>
  <si>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</si>
  <si>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</si>
  <si>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</si>
  <si>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</si>
  <si>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</si>
  <si>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</si>
  <si>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</si>
  <si>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</si>
  <si>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</si>
  <si>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</si>
  <si>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</si>
  <si>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</si>
  <si>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</si>
  <si>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</si>
  <si>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</si>
  <si>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</si>
  <si>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</si>
  <si>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</si>
  <si>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</si>
  <si>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</si>
  <si>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</si>
  <si>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</si>
  <si>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</si>
  <si>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</si>
  <si>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</si>
  <si>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</si>
  <si>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</si>
  <si>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</si>
  <si>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</si>
  <si>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</si>
  <si>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</si>
  <si>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</si>
  <si>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</si>
  <si>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</si>
  <si>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</si>
  <si>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</si>
  <si>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</si>
  <si>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</si>
  <si>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</si>
  <si>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</si>
  <si>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</si>
  <si>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</si>
  <si>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</si>
  <si>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</si>
  <si>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</si>
  <si>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</si>
  <si>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</si>
  <si>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</si>
  <si>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</si>
  <si>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</si>
  <si>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</si>
  <si>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</si>
  <si>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</si>
  <si>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</si>
  <si>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</si>
  <si>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</si>
  <si>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</si>
  <si>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</si>
  <si>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</si>
  <si>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</si>
  <si>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</si>
  <si>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</si>
  <si>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</si>
  <si>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</si>
  <si>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</si>
  <si>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</si>
  <si>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</si>
  <si>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</si>
  <si>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</si>
  <si>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</si>
  <si>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</si>
  <si>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</si>
  <si>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</si>
  <si>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</si>
  <si>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</si>
  <si>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</si>
  <si>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</si>
  <si>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</si>
  <si>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</si>
  <si>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</si>
  <si>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</si>
  <si>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</si>
  <si>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</si>
  <si>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</si>
  <si>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</si>
  <si>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</si>
  <si>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</si>
  <si>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</si>
  <si>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</si>
  <si>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</si>
  <si>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</si>
  <si>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</si>
  <si>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</si>
  <si>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</si>
  <si>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</si>
  <si>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</si>
  <si>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</si>
  <si>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</si>
  <si>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</si>
  <si>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</si>
  <si>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</si>
  <si>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</si>
  <si>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</si>
  <si>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</si>
  <si>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</si>
  <si>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</si>
  <si>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</si>
  <si>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</si>
  <si>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</si>
  <si>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Scenario OM&amp;A Costs</t>
  </si>
  <si>
    <t>Base OM&amp;A Costs</t>
  </si>
  <si>
    <t>Retrofit</t>
  </si>
  <si>
    <t>Frequency</t>
  </si>
  <si>
    <t>VASH Toolkit Model - Version 1.0.0</t>
  </si>
  <si>
    <t>Version History</t>
  </si>
  <si>
    <t>Date</t>
  </si>
  <si>
    <t>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</si>
</sst>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40" borderId="30" xfId="144" applyBorder="1" applyAlignment="1">
      <alignment horizontal="left"/>
    </xf>
    <xf numFmtId="0" fontId="4" fillId="40" borderId="30" xfId="144" applyBorder="1" applyAlignment="1">
      <alignment horizontal="center"/>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xf numFmtId="14" fontId="4" fillId="0" borderId="0" xfId="161" applyNumberFormat="1" applyAlignment="1">
      <alignment horizontal="left"/>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113.928332</c:v>
                </c:pt>
                <c:pt idx="1">
                  <c:v>106.76670433333332</c:v>
                </c:pt>
                <c:pt idx="2">
                  <c:v>99.61536666666666</c:v>
                </c:pt>
                <c:pt idx="3">
                  <c:v>92.415959999999998</c:v>
                </c:pt>
                <c:pt idx="4">
                  <c:v>85.625450327553551</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80</c:v>
                </c:pt>
                <c:pt idx="1">
                  <c:v>80</c:v>
                </c:pt>
                <c:pt idx="2">
                  <c:v>80</c:v>
                </c:pt>
                <c:pt idx="3">
                  <c:v>80</c:v>
                </c:pt>
                <c:pt idx="4">
                  <c:v>80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6</xdr:col>
      <xdr:colOff>0</xdr:colOff>
      <xdr:row>11</xdr:row>
      <xdr:rowOff>59496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631190</xdr:colOff>
      <xdr:row>11</xdr:row>
      <xdr:rowOff>60335</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xdr:row>
      <xdr:rowOff>105740</xdr:rowOff>
    </xdr:from>
    <xdr:ext cx="16768872" cy="604629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4265" y="453122"/>
          <a:ext cx="16768872" cy="604629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440764</xdr:colOff>
      <xdr:row>15</xdr:row>
      <xdr:rowOff>171449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3171</xdr:rowOff>
    </xdr:from>
    <xdr:ext cx="11039475" cy="3829241"/>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3"/>
          <a:ext cx="11039475" cy="3829241"/>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endParaRPr lang="en-CA" sz="110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ysClr val="windowText" lastClr="000000"/>
              </a:solidFill>
              <a:effectLst/>
              <a:latin typeface="+mn-lt"/>
              <a:ea typeface="+mn-ea"/>
              <a:cs typeface="+mn-cs"/>
            </a:rPr>
            <a:t> and a summary of project benefit-cost results</a:t>
          </a:r>
          <a:r>
            <a:rPr lang="en-US" sz="1100">
              <a:solidFill>
                <a:sysClr val="windowText" lastClr="000000"/>
              </a:solidFill>
              <a:effectLst/>
              <a:latin typeface="+mn-lt"/>
              <a:ea typeface="+mn-ea"/>
              <a:cs typeface="+mn-cs"/>
            </a:rPr>
            <a:t>. Alternatively,</a:t>
          </a:r>
          <a:r>
            <a:rPr lang="en-US" sz="1100" baseline="0">
              <a:solidFill>
                <a:sysClr val="windowText" lastClr="000000"/>
              </a:solidFill>
              <a:effectLst/>
              <a:latin typeface="+mn-lt"/>
              <a:ea typeface="+mn-ea"/>
              <a:cs typeface="+mn-cs"/>
            </a:rPr>
            <a:t> LDCs can file a customized VA and BCA as part of their DSP, but it must adhere to principles outlined by the OEB. For this option, while t</a:t>
          </a:r>
          <a:r>
            <a:rPr lang="en-US" sz="1100">
              <a:solidFill>
                <a:sysClr val="windowText" lastClr="000000"/>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ysClr val="windowText" lastClr="000000"/>
              </a:solidFill>
              <a:effectLst/>
              <a:latin typeface="+mn-lt"/>
              <a:ea typeface="+mn-ea"/>
              <a:cs typeface="+mn-cs"/>
            </a:rPr>
            <a:t> the VASH Report</a:t>
          </a:r>
          <a:r>
            <a:rPr lang="en-US" sz="1100">
              <a:solidFill>
                <a:sysClr val="windowText" lastClr="000000"/>
              </a:solidFill>
              <a:effectLst/>
              <a:latin typeface="+mn-lt"/>
              <a:ea typeface="+mn-ea"/>
              <a:cs typeface="+mn-cs"/>
            </a:rPr>
            <a:t>.</a:t>
          </a: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Inputs are based on the utility's existing asset base, proposed replacement assets, projected costs, and criticality values derived from the DOE ICE calculator.</a:t>
          </a:r>
        </a:p>
        <a:p>
          <a:pPr rtl="0" eaLnBrk="1" latinLnBrk="0" hangingPunct="1"/>
          <a:endParaRPr lang="en-US" sz="1100" baseline="0">
            <a:solidFill>
              <a:sysClr val="windowText" lastClr="000000"/>
            </a:solidFill>
            <a:effectLst/>
            <a:latin typeface="+mn-lt"/>
            <a:ea typeface="+mn-ea"/>
            <a:cs typeface="+mn-cs"/>
          </a:endParaRPr>
        </a:p>
        <a:p>
          <a:pPr rtl="0" eaLnBrk="1" latinLnBrk="0" hangingPunct="1"/>
          <a:r>
            <a:rPr lang="en-US" sz="1100" baseline="0">
              <a:solidFill>
                <a:sysClr val="windowText" lastClr="000000"/>
              </a:solidFill>
              <a:effectLst/>
              <a:latin typeface="+mn-lt"/>
              <a:ea typeface="+mn-ea"/>
              <a:cs typeface="+mn-cs"/>
            </a:rPr>
            <a:t>While this toolkit is a fully functioning model that may be used by LDCs, the onus remains on the LDCs to ensure accuracy of the data and results. 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482599</xdr:colOff>
      <xdr:row>73</xdr:row>
      <xdr:rowOff>13608</xdr:rowOff>
    </xdr:from>
    <xdr:ext cx="10705353" cy="1420745"/>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2599" y="10382784"/>
          <a:ext cx="10705353" cy="142074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populating '4. Climate Peril Probability'.</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0</xdr:col>
      <xdr:colOff>485028</xdr:colOff>
      <xdr:row>50</xdr:row>
      <xdr:rowOff>78441</xdr:rowOff>
    </xdr:from>
    <xdr:to>
      <xdr:col>17</xdr:col>
      <xdr:colOff>347382</xdr:colOff>
      <xdr:row>88</xdr:row>
      <xdr:rowOff>94896</xdr:rowOff>
    </xdr:to>
    <xdr:pic>
      <xdr:nvPicPr>
        <xdr:cNvPr id="10" name="Picture 9">
          <a:extLst>
            <a:ext uri="{FF2B5EF4-FFF2-40B4-BE49-F238E27FC236}">
              <a16:creationId xmlns:a16="http://schemas.microsoft.com/office/drawing/2014/main" id="{292F913B-4C0E-CD1E-8568-61F9325E039F}"/>
            </a:ext>
          </a:extLst>
        </xdr:cNvPr>
        <xdr:cNvPicPr>
          <a:picLocks noChangeAspect="1"/>
        </xdr:cNvPicPr>
      </xdr:nvPicPr>
      <xdr:blipFill>
        <a:blip xmlns:r="http://schemas.openxmlformats.org/officeDocument/2006/relationships" r:embed="rId4"/>
        <a:stretch>
          <a:fillRect/>
        </a:stretch>
      </xdr:blipFill>
      <xdr:spPr>
        <a:xfrm>
          <a:off x="485028" y="6533029"/>
          <a:ext cx="8434854" cy="4700514"/>
        </a:xfrm>
        <a:prstGeom prst="rect">
          <a:avLst/>
        </a:prstGeom>
      </xdr:spPr>
    </xdr:pic>
    <xdr:clientData/>
  </xdr:twoCellAnchor>
  <xdr:twoCellAnchor editAs="oneCell">
    <xdr:from>
      <xdr:col>1</xdr:col>
      <xdr:colOff>11205</xdr:colOff>
      <xdr:row>92</xdr:row>
      <xdr:rowOff>27267</xdr:rowOff>
    </xdr:from>
    <xdr:to>
      <xdr:col>20</xdr:col>
      <xdr:colOff>469568</xdr:colOff>
      <xdr:row>123</xdr:row>
      <xdr:rowOff>78441</xdr:rowOff>
    </xdr:to>
    <xdr:pic>
      <xdr:nvPicPr>
        <xdr:cNvPr id="11" name="Picture 10">
          <a:extLst>
            <a:ext uri="{FF2B5EF4-FFF2-40B4-BE49-F238E27FC236}">
              <a16:creationId xmlns:a16="http://schemas.microsoft.com/office/drawing/2014/main" id="{0E0D4D8C-678B-B814-334C-F3594ED426D6}"/>
            </a:ext>
          </a:extLst>
        </xdr:cNvPr>
        <xdr:cNvPicPr>
          <a:picLocks noChangeAspect="1"/>
        </xdr:cNvPicPr>
      </xdr:nvPicPr>
      <xdr:blipFill>
        <a:blip xmlns:r="http://schemas.openxmlformats.org/officeDocument/2006/relationships" r:embed="rId5"/>
        <a:stretch>
          <a:fillRect/>
        </a:stretch>
      </xdr:blipFill>
      <xdr:spPr>
        <a:xfrm>
          <a:off x="515470" y="11748620"/>
          <a:ext cx="10039392" cy="3872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tabSelected="1" zoomScaleNormal="100" workbookViewId="0">
      <selection activeCell="E25" sqref="E25"/>
    </sheetView>
  </sheetViews>
  <sheetFormatPr defaultColWidth="0" defaultRowHeight="10.199999999999999" zeroHeight="1" x14ac:dyDescent="0.2"/>
  <cols>
    <col min="1" max="2" width="2.7109375" customWidth="1"/>
    <col min="3" max="3" width="9.28515625" customWidth="1"/>
    <col min="4" max="4" width="41.7109375" customWidth="1"/>
    <col min="5" max="5" width="22" customWidth="1"/>
    <col min="6" max="6" width="28" bestFit="1" customWidth="1"/>
    <col min="7" max="7" width="2.42578125" customWidth="1"/>
    <col min="8" max="9" width="2.7109375" customWidth="1"/>
    <col min="10" max="10" width="9.28515625" hidden="1" customWidth="1"/>
    <col min="11" max="16384" width="9.28515625" hidden="1"/>
  </cols>
  <sheetData>
    <row r="1" spans="1:10" ht="12" customHeight="1" x14ac:dyDescent="0.2">
      <c r="A1" s="38"/>
      <c r="B1" s="38"/>
      <c r="C1" s="38"/>
      <c r="D1" s="38"/>
      <c r="E1" s="38"/>
      <c r="F1" s="38"/>
      <c r="G1" s="38"/>
      <c r="H1" s="38"/>
      <c r="I1" s="38"/>
      <c r="J1" s="38"/>
    </row>
    <row r="2" spans="1:10" ht="12" customHeight="1" thickBot="1" x14ac:dyDescent="0.35">
      <c r="A2" s="1"/>
      <c r="B2" s="1"/>
      <c r="C2" s="1"/>
      <c r="D2" s="1"/>
      <c r="E2" s="1"/>
      <c r="F2" s="1"/>
      <c r="G2" s="1"/>
      <c r="H2" s="1"/>
      <c r="I2" s="1"/>
      <c r="J2" s="1"/>
    </row>
    <row r="3" spans="1:10" ht="10.8"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8" x14ac:dyDescent="0.3">
      <c r="A6" s="36"/>
      <c r="B6" s="38"/>
      <c r="C6" s="36"/>
      <c r="D6" s="39" t="s">
        <v>38</v>
      </c>
      <c r="E6" s="36"/>
      <c r="F6" s="36"/>
      <c r="G6" s="36"/>
      <c r="H6" s="38"/>
      <c r="I6" s="36"/>
      <c r="J6" s="36"/>
    </row>
    <row r="7" spans="1:10" x14ac:dyDescent="0.2">
      <c r="A7" s="36"/>
      <c r="B7" s="38"/>
      <c r="C7" s="36"/>
      <c r="D7" s="40" t="s">
        <v>523</v>
      </c>
      <c r="E7" s="36"/>
      <c r="F7" s="36"/>
      <c r="G7" s="36"/>
      <c r="H7" s="38"/>
      <c r="I7" s="36"/>
      <c r="J7" s="36"/>
    </row>
    <row r="8" spans="1:10" x14ac:dyDescent="0.2">
      <c r="A8" s="36"/>
      <c r="B8" s="38"/>
      <c r="C8" s="36"/>
      <c r="D8" s="36"/>
      <c r="E8" s="36"/>
      <c r="F8" s="36"/>
      <c r="G8" s="36"/>
      <c r="H8" s="38"/>
      <c r="I8" s="36"/>
      <c r="J8" s="36"/>
    </row>
    <row r="9" spans="1:10" x14ac:dyDescent="0.2">
      <c r="A9" s="36"/>
      <c r="B9" s="38"/>
      <c r="C9" s="36"/>
      <c r="D9" s="238">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x14ac:dyDescent="0.2">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05" customHeight="1" x14ac:dyDescent="0.2">
      <c r="A16" s="36"/>
      <c r="B16" s="38"/>
      <c r="C16" s="36" t="s">
        <v>36</v>
      </c>
      <c r="D16" s="239" t="s">
        <v>516</v>
      </c>
      <c r="E16" s="239"/>
      <c r="F16" s="239"/>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x14ac:dyDescent="0.2">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x14ac:dyDescent="0.2">
      <c r="B24" s="38"/>
      <c r="C24" s="36"/>
      <c r="D24" s="40" t="s">
        <v>524</v>
      </c>
      <c r="E24" s="40" t="s">
        <v>525</v>
      </c>
      <c r="F24" s="40"/>
      <c r="G24" s="36"/>
      <c r="H24" s="38"/>
    </row>
    <row r="25" spans="2:8" x14ac:dyDescent="0.2">
      <c r="B25" s="38"/>
      <c r="C25" s="36"/>
      <c r="D25" s="36" t="s">
        <v>526</v>
      </c>
      <c r="E25" s="273">
        <v>45916</v>
      </c>
      <c r="F25" s="41"/>
      <c r="G25" s="36"/>
      <c r="H25" s="38"/>
    </row>
    <row r="26" spans="2:8" x14ac:dyDescent="0.2">
      <c r="B26" s="38"/>
      <c r="C26" s="36"/>
      <c r="D26" s="37"/>
      <c r="E26" s="36"/>
      <c r="F26" s="37"/>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zoomScaleNormal="100" workbookViewId="0"/>
  </sheetViews>
  <sheetFormatPr defaultRowHeight="10.199999999999999" x14ac:dyDescent="0.2"/>
  <cols>
    <col min="2" max="2" width="8.140625" hidden="1" customWidth="1"/>
    <col min="3" max="3" width="14" customWidth="1"/>
    <col min="4" max="4" width="19.42578125" customWidth="1"/>
    <col min="5" max="5" width="20.7109375" customWidth="1"/>
    <col min="6" max="7" width="10.7109375" customWidth="1"/>
  </cols>
  <sheetData>
    <row r="1" spans="1:23" x14ac:dyDescent="0.2">
      <c r="A1" s="8"/>
      <c r="B1" s="8"/>
    </row>
    <row r="2" spans="1:23" ht="17.399999999999999" thickBot="1" x14ac:dyDescent="0.35">
      <c r="C2" s="1"/>
      <c r="D2" s="11" t="s">
        <v>49</v>
      </c>
      <c r="E2" s="1"/>
      <c r="F2" s="1"/>
      <c r="G2" s="1"/>
      <c r="H2" s="1"/>
      <c r="I2" s="1"/>
      <c r="J2" s="1"/>
      <c r="K2" s="1"/>
      <c r="L2" s="1"/>
      <c r="M2" s="1"/>
      <c r="N2" s="1"/>
      <c r="O2" s="1"/>
      <c r="P2" s="1"/>
      <c r="Q2" s="1"/>
      <c r="R2" s="1"/>
      <c r="S2" s="1"/>
      <c r="T2" s="1"/>
      <c r="U2" s="1"/>
      <c r="V2" s="1"/>
      <c r="W2" s="1"/>
    </row>
    <row r="3" spans="1:23" ht="10.8"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x14ac:dyDescent="0.2">
      <c r="C10" s="201" t="s">
        <v>239</v>
      </c>
      <c r="D10" s="4"/>
      <c r="E10" s="4"/>
      <c r="F10" s="4"/>
      <c r="G10" s="4"/>
      <c r="H10" s="4"/>
      <c r="I10" s="4"/>
      <c r="J10" s="4"/>
      <c r="K10" s="4"/>
      <c r="L10" s="4"/>
      <c r="M10" s="4"/>
      <c r="N10" s="4"/>
    </row>
    <row r="11" spans="1:23" ht="12" customHeight="1" x14ac:dyDescent="0.2">
      <c r="C11" s="81"/>
      <c r="D11" s="81"/>
      <c r="E11" s="81"/>
      <c r="F11" s="81"/>
      <c r="G11" s="248" t="s">
        <v>3</v>
      </c>
      <c r="H11" s="248"/>
      <c r="I11" s="248"/>
      <c r="J11" s="248"/>
      <c r="K11" s="248"/>
      <c r="L11" s="248"/>
      <c r="M11" s="248"/>
      <c r="N11" s="248"/>
      <c r="O11" s="248"/>
      <c r="P11" s="248"/>
      <c r="Q11" s="248"/>
      <c r="R11" s="248"/>
      <c r="S11" s="248"/>
      <c r="T11" s="248"/>
      <c r="U11" s="248"/>
      <c r="V11" s="248"/>
      <c r="W11" s="248"/>
    </row>
    <row r="12" spans="1:23" ht="10.8"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050000000000001" customHeight="1" x14ac:dyDescent="0.2">
      <c r="B13" s="21" t="str" cm="1">
        <f t="array" ref="B13:B112">cp_probability[Location]&amp;cp_probability[Climate Peril]&amp;cp_probability[Severity Threshold]</f>
        <v>StratfordWind110</v>
      </c>
      <c r="C13" s="2" t="s">
        <v>1</v>
      </c>
      <c r="D13" s="177">
        <v>110</v>
      </c>
      <c r="E13" s="79" t="s">
        <v>486</v>
      </c>
      <c r="F13" s="2" t="s">
        <v>449</v>
      </c>
      <c r="G13" s="24">
        <v>7.1708790020852224E-3</v>
      </c>
      <c r="H13" s="24">
        <v>7.3129480865451388E-3</v>
      </c>
      <c r="I13" s="24">
        <v>7.4565012942474588E-3</v>
      </c>
      <c r="J13" s="24">
        <v>7.6015344527163957E-3</v>
      </c>
      <c r="K13" s="24">
        <v>7.748043239548327E-3</v>
      </c>
      <c r="L13" s="24">
        <v>7.8960231860024464E-3</v>
      </c>
      <c r="M13" s="24">
        <v>8.0933566954818799E-3</v>
      </c>
      <c r="N13" s="24">
        <v>8.1414469141479571E-3</v>
      </c>
      <c r="O13" s="24">
        <v>8.1897407834044481E-3</v>
      </c>
      <c r="P13" s="24">
        <v>8.2382387495979776E-3</v>
      </c>
      <c r="Q13" s="24">
        <v>8.2869412585702389E-3</v>
      </c>
      <c r="R13" s="24">
        <v>8.5598932753456845E-3</v>
      </c>
      <c r="S13" s="24">
        <v>8.8371841694187287E-3</v>
      </c>
      <c r="T13" s="24">
        <v>9.1187739489283319E-3</v>
      </c>
      <c r="U13" s="24">
        <v>9.8445880328694533E-3</v>
      </c>
      <c r="V13" s="24">
        <v>1.0298289196456107E-2</v>
      </c>
      <c r="W13" s="24">
        <v>1.0765226499166699E-2</v>
      </c>
    </row>
    <row r="14" spans="1:23" x14ac:dyDescent="0.2">
      <c r="B14" s="21" t="str">
        <v>StratfordWind100</v>
      </c>
      <c r="C14" s="2" t="s">
        <v>1</v>
      </c>
      <c r="D14" s="18">
        <v>100</v>
      </c>
      <c r="E14" s="79" t="s">
        <v>486</v>
      </c>
      <c r="F14" s="2" t="s">
        <v>449</v>
      </c>
      <c r="G14" s="24">
        <v>1.8976055196358962E-2</v>
      </c>
      <c r="H14" s="24">
        <v>1.9268111673715501E-2</v>
      </c>
      <c r="I14" s="24">
        <v>1.9562014731480431E-2</v>
      </c>
      <c r="J14" s="24">
        <v>1.985774794298804E-2</v>
      </c>
      <c r="K14" s="24">
        <v>2.0203774867664608E-2</v>
      </c>
      <c r="L14" s="24">
        <v>2.0597565821062713E-2</v>
      </c>
      <c r="M14" s="24">
        <v>2.1131620042411221E-2</v>
      </c>
      <c r="N14" s="24">
        <v>2.1268715175143296E-2</v>
      </c>
      <c r="O14" s="24">
        <v>2.1406289230640509E-2</v>
      </c>
      <c r="P14" s="24">
        <v>2.1544341848343116E-2</v>
      </c>
      <c r="Q14" s="24">
        <v>2.1682872662271657E-2</v>
      </c>
      <c r="R14" s="24">
        <v>2.2406197341200525E-2</v>
      </c>
      <c r="S14" s="24">
        <v>2.3140647456689718E-2</v>
      </c>
      <c r="T14" s="24">
        <v>2.3886090852778732E-2</v>
      </c>
      <c r="U14" s="24">
        <v>2.5889711803038201E-2</v>
      </c>
      <c r="V14" s="24">
        <v>2.7176214830490136E-2</v>
      </c>
      <c r="W14" s="24">
        <v>2.8502193390122978E-2</v>
      </c>
    </row>
    <row r="15" spans="1:23" x14ac:dyDescent="0.2">
      <c r="B15" s="21" t="str">
        <v>StratfordWind90</v>
      </c>
      <c r="C15" s="2" t="s">
        <v>1</v>
      </c>
      <c r="D15" s="18">
        <v>90</v>
      </c>
      <c r="E15" s="79" t="s">
        <v>486</v>
      </c>
      <c r="F15" s="2" t="s">
        <v>449</v>
      </c>
      <c r="G15" s="24">
        <v>6.3276797852522895E-2</v>
      </c>
      <c r="H15" s="24">
        <v>6.3984074957163503E-2</v>
      </c>
      <c r="I15" s="24">
        <v>6.4693305406893872E-2</v>
      </c>
      <c r="J15" s="24">
        <v>6.5404454034768009E-2</v>
      </c>
      <c r="K15" s="24">
        <v>6.6117485961883299E-2</v>
      </c>
      <c r="L15" s="24">
        <v>6.68323665981434E-2</v>
      </c>
      <c r="M15" s="24">
        <v>6.7808772054160721E-2</v>
      </c>
      <c r="N15" s="24">
        <v>6.8068873748292305E-2</v>
      </c>
      <c r="O15" s="24">
        <v>6.8329365699740949E-2</v>
      </c>
      <c r="P15" s="24">
        <v>6.859024688301775E-2</v>
      </c>
      <c r="Q15" s="24">
        <v>6.8851516272717142E-2</v>
      </c>
      <c r="R15" s="24">
        <v>7.0120711329072036E-2</v>
      </c>
      <c r="S15" s="24">
        <v>7.1393743586384686E-2</v>
      </c>
      <c r="T15" s="24">
        <v>7.2670423491662584E-2</v>
      </c>
      <c r="U15" s="24">
        <v>7.6328137092633613E-2</v>
      </c>
      <c r="V15" s="24">
        <v>7.8741254195316718E-2</v>
      </c>
      <c r="W15" s="24">
        <v>8.1189524648156486E-2</v>
      </c>
    </row>
    <row r="16" spans="1:23" x14ac:dyDescent="0.2">
      <c r="B16" s="21" t="str">
        <v>StratfordWind80</v>
      </c>
      <c r="C16" s="2" t="s">
        <v>1</v>
      </c>
      <c r="D16" s="18">
        <v>80</v>
      </c>
      <c r="E16" s="79" t="s">
        <v>486</v>
      </c>
      <c r="F16" s="2" t="s">
        <v>449</v>
      </c>
      <c r="G16" s="24">
        <v>0.1160679741016739</v>
      </c>
      <c r="H16" s="24">
        <v>0.1163317722635043</v>
      </c>
      <c r="I16" s="24">
        <v>0.11659561250565681</v>
      </c>
      <c r="J16" s="24">
        <v>0.11685949416100219</v>
      </c>
      <c r="K16" s="24">
        <v>0.11712341656483587</v>
      </c>
      <c r="L16" s="24">
        <v>0.11738737905487204</v>
      </c>
      <c r="M16" s="24">
        <v>0.11775039172020912</v>
      </c>
      <c r="N16" s="24">
        <v>0.11784940788644357</v>
      </c>
      <c r="O16" s="24">
        <v>0.11794842943540484</v>
      </c>
      <c r="P16" s="24">
        <v>0.11804745633260361</v>
      </c>
      <c r="Q16" s="24">
        <v>0.11814648854359804</v>
      </c>
      <c r="R16" s="24">
        <v>0.11860458065353184</v>
      </c>
      <c r="S16" s="24">
        <v>0.11906278230528887</v>
      </c>
      <c r="T16" s="24">
        <v>0.11952109013080661</v>
      </c>
      <c r="U16" s="24">
        <v>0.12087182535270059</v>
      </c>
      <c r="V16" s="24">
        <v>0.12176450245145327</v>
      </c>
      <c r="W16" s="24">
        <v>0.12265750810825217</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050000000000001"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050000000000001"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050000000000001"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ignoredErrors>
    <ignoredError sqref="E13:E16" calculatedColumn="1"/>
  </ignoredErrors>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zoomScale="115" zoomScaleNormal="115" workbookViewId="0"/>
  </sheetViews>
  <sheetFormatPr defaultRowHeight="10.199999999999999" x14ac:dyDescent="0.2"/>
  <cols>
    <col min="2" max="2" width="9.28515625" hidden="1" customWidth="1"/>
    <col min="3" max="3" width="19.7109375" customWidth="1"/>
    <col min="4" max="4" width="19.42578125" customWidth="1"/>
    <col min="5" max="5" width="9.140625" bestFit="1" customWidth="1"/>
    <col min="6" max="7" width="8.42578125" bestFit="1" customWidth="1"/>
    <col min="8" max="8" width="9.28515625" bestFit="1" customWidth="1"/>
    <col min="9" max="20" width="8.42578125" bestFit="1" customWidth="1"/>
    <col min="21" max="21" width="7.42578125" bestFit="1" customWidth="1"/>
    <col min="22" max="22" width="15.7109375" bestFit="1" customWidth="1"/>
    <col min="23" max="23" width="17.140625" bestFit="1" customWidth="1"/>
    <col min="25" max="25" width="9.28515625" hidden="1" customWidth="1"/>
  </cols>
  <sheetData>
    <row r="1" spans="1:25" x14ac:dyDescent="0.2">
      <c r="A1" s="8"/>
      <c r="B1" s="8"/>
    </row>
    <row r="2" spans="1:25" ht="17.399999999999999" thickBot="1" x14ac:dyDescent="0.35">
      <c r="C2" s="1"/>
      <c r="D2" s="11" t="s">
        <v>56</v>
      </c>
      <c r="E2" s="1"/>
      <c r="F2" s="1"/>
      <c r="G2" s="1"/>
      <c r="H2" s="1"/>
      <c r="I2" s="1"/>
      <c r="J2" s="1"/>
      <c r="K2" s="1"/>
      <c r="L2" s="1"/>
      <c r="M2" s="1"/>
      <c r="N2" s="1"/>
      <c r="O2" s="1"/>
      <c r="P2" s="1"/>
      <c r="Q2" s="1"/>
      <c r="R2" s="1"/>
      <c r="S2" s="1"/>
      <c r="T2" s="1"/>
      <c r="U2" s="1"/>
      <c r="V2" s="1"/>
      <c r="W2" s="1"/>
      <c r="X2" s="1"/>
    </row>
    <row r="3" spans="1:25" ht="10.8" thickTop="1" x14ac:dyDescent="0.2">
      <c r="C3" s="3"/>
      <c r="D3" s="4"/>
      <c r="E3" s="4"/>
      <c r="F3" s="4"/>
      <c r="G3" s="4"/>
      <c r="H3" s="4"/>
      <c r="I3" s="4"/>
      <c r="J3" s="4"/>
      <c r="K3" s="4"/>
    </row>
    <row r="4" spans="1:25" ht="10.8" thickBot="1" x14ac:dyDescent="0.25">
      <c r="C4" s="3"/>
      <c r="D4" s="4"/>
      <c r="E4" s="4"/>
      <c r="F4" s="4"/>
      <c r="G4" s="4"/>
      <c r="H4" s="4"/>
      <c r="I4" s="4"/>
      <c r="J4" s="4"/>
      <c r="K4" s="4"/>
      <c r="V4" s="30" t="s">
        <v>504</v>
      </c>
      <c r="Y4" s="30" t="s">
        <v>174</v>
      </c>
    </row>
    <row r="5" spans="1:25" ht="10.8" thickBot="1" x14ac:dyDescent="0.25">
      <c r="C5" s="3"/>
      <c r="D5" s="4"/>
      <c r="E5" s="4"/>
      <c r="F5" s="4"/>
      <c r="G5" s="4"/>
      <c r="H5" s="4"/>
      <c r="I5" s="4"/>
      <c r="J5" s="4"/>
      <c r="K5" s="4"/>
      <c r="V5" s="34" t="s">
        <v>500</v>
      </c>
      <c r="W5" s="225" t="s">
        <v>50</v>
      </c>
      <c r="Y5" t="str" cm="1">
        <f t="array" ref="Y5">_xlfn.UNIQUE(asset_summary[Location])</f>
        <v>Stratford</v>
      </c>
    </row>
    <row r="6" spans="1:25" x14ac:dyDescent="0.2">
      <c r="C6" s="3"/>
      <c r="D6" s="4"/>
      <c r="E6" s="4"/>
      <c r="F6" s="4"/>
      <c r="G6" s="4"/>
      <c r="H6" s="4"/>
      <c r="I6" s="4"/>
      <c r="J6" s="4"/>
      <c r="K6" s="4"/>
      <c r="V6" s="33">
        <v>0.01</v>
      </c>
      <c r="W6" s="226" t="s">
        <v>53</v>
      </c>
    </row>
    <row r="7" spans="1:25" x14ac:dyDescent="0.2">
      <c r="C7" s="3"/>
      <c r="D7" s="4"/>
      <c r="E7" s="4"/>
      <c r="F7" s="4"/>
      <c r="G7" s="4"/>
      <c r="H7" s="4"/>
      <c r="I7" s="4"/>
      <c r="J7" s="4"/>
      <c r="K7" s="4"/>
      <c r="V7" s="33">
        <v>0.02</v>
      </c>
      <c r="W7" s="226" t="s">
        <v>52</v>
      </c>
    </row>
    <row r="8" spans="1:25" x14ac:dyDescent="0.2">
      <c r="C8" s="3"/>
      <c r="D8" s="4"/>
      <c r="E8" s="4"/>
      <c r="F8" s="4"/>
      <c r="G8" s="4"/>
      <c r="H8" s="4"/>
      <c r="I8" s="4"/>
      <c r="J8" s="4"/>
      <c r="K8" s="4"/>
      <c r="V8" s="33">
        <v>0.05</v>
      </c>
      <c r="W8" s="226" t="s">
        <v>54</v>
      </c>
    </row>
    <row r="9" spans="1:25" x14ac:dyDescent="0.2">
      <c r="C9" s="3"/>
      <c r="D9" s="4"/>
      <c r="E9" s="4"/>
      <c r="F9" s="4"/>
      <c r="G9" s="4"/>
      <c r="H9" s="4"/>
      <c r="I9" s="4"/>
      <c r="J9" s="4"/>
      <c r="K9" s="4"/>
      <c r="V9" s="33">
        <v>0.1</v>
      </c>
      <c r="W9" s="226" t="s">
        <v>51</v>
      </c>
    </row>
    <row r="10" spans="1:25" ht="10.8" thickBot="1" x14ac:dyDescent="0.25">
      <c r="C10" s="3"/>
      <c r="D10" s="4"/>
      <c r="E10" s="4"/>
      <c r="F10" s="4"/>
      <c r="G10" s="4"/>
      <c r="H10" s="4"/>
      <c r="I10" s="4"/>
      <c r="J10" s="4"/>
      <c r="K10" s="4"/>
      <c r="V10" s="35">
        <v>0.2</v>
      </c>
      <c r="W10" s="227" t="s">
        <v>55</v>
      </c>
    </row>
    <row r="11" spans="1:25" ht="24.45" customHeight="1" x14ac:dyDescent="0.2">
      <c r="C11" s="3"/>
      <c r="D11" s="4"/>
      <c r="E11" s="4"/>
      <c r="F11" s="4"/>
      <c r="G11" s="4"/>
      <c r="H11" s="4"/>
      <c r="I11" s="4"/>
      <c r="J11" s="4"/>
      <c r="K11" s="4"/>
      <c r="V11" s="234"/>
      <c r="W11" s="235"/>
    </row>
    <row r="12" spans="1:25" x14ac:dyDescent="0.2">
      <c r="C12" s="255" t="s">
        <v>13</v>
      </c>
      <c r="D12" s="255"/>
      <c r="E12" s="256" t="s">
        <v>449</v>
      </c>
      <c r="F12" s="257"/>
      <c r="G12" s="257"/>
      <c r="H12" s="4"/>
      <c r="I12" s="4"/>
      <c r="J12" s="4"/>
      <c r="K12" s="4"/>
    </row>
    <row r="13" spans="1:25" x14ac:dyDescent="0.2">
      <c r="F13" s="4"/>
      <c r="G13" s="4"/>
      <c r="H13" s="4"/>
      <c r="I13" s="4"/>
      <c r="J13" s="4"/>
      <c r="K13" s="4"/>
    </row>
    <row r="14" spans="1:25" ht="21" thickBot="1" x14ac:dyDescent="0.25">
      <c r="E14" s="15" t="s">
        <v>27</v>
      </c>
      <c r="F14" s="15" t="s">
        <v>28</v>
      </c>
      <c r="G14" s="15" t="s">
        <v>29</v>
      </c>
      <c r="H14" s="15" t="s">
        <v>58</v>
      </c>
      <c r="I14" s="22"/>
      <c r="J14" s="4"/>
      <c r="K14" s="4"/>
      <c r="X14" s="30"/>
    </row>
    <row r="15" spans="1:25" x14ac:dyDescent="0.2">
      <c r="C15" s="255" t="s">
        <v>30</v>
      </c>
      <c r="D15" s="255"/>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4" t="s">
        <v>57</v>
      </c>
      <c r="F17" s="254"/>
      <c r="G17" s="254"/>
      <c r="H17" s="254"/>
      <c r="I17" s="254"/>
      <c r="J17" s="254"/>
    </row>
    <row r="18" spans="2:23" ht="10.8"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5" t="s">
        <v>500</v>
      </c>
    </row>
    <row r="19" spans="2:23" x14ac:dyDescent="0.2">
      <c r="B19" s="21" t="str" cm="1">
        <f t="array" ref="B19:B22">$E$12&amp;_xlfn.ANCHORARRAY(C19)&amp;_xlfn.ANCHORARRAY(D19)</f>
        <v>StratfordPoleClass 5</v>
      </c>
      <c r="C19" s="20" t="str" cm="1">
        <f t="array" ref="C19:C22">IF(ISBLANK(_xlfn.ANCHORARRAY('Int VA Calcs'!AV8)),"",_xlfn.ANCHORARRAY('Int VA Calcs'!AV8))</f>
        <v>Pole</v>
      </c>
      <c r="D19" s="20" t="str" cm="1">
        <f t="array" ref="D19:D22">IF(ISBLANK(_xlfn.ANCHORARRAY('Int VA Calcs'!AW8)),"",_xlfn.ANCHORARRAY('Int VA Calcs'!AW8))</f>
        <v>Class 5</v>
      </c>
      <c r="E19" s="224" cm="1">
        <f t="array" ref="E19:E22">IFERROR(
IF(_xlfn.XLOOKUP(_xlfn.ANCHORARRAY($B19),_xlfn.ANCHORARRAY('1. LDC Asset Summary'!$E$15),asset_summary[Count])=0,"None",
IF(NOT(ISNUMBER(_xlfn.XLOOKUP(_xlfn.ANCHORARRAY($B19),_xlfn.ANCHORARRAY('1. LDC Asset Summary'!$E$15),asset_summary[Count]))),NA(),_xlfn.ANCHORARRAY(
'Int VA Calcs'!AC8))),"")</f>
        <v>0.1163317722635043</v>
      </c>
      <c r="F19" s="224" cm="1">
        <f t="array" ref="F19:F22">IFERROR(
IF(_xlfn.XLOOKUP(_xlfn.ANCHORARRAY($B19),_xlfn.ANCHORARRAY('1. LDC Asset Summary'!$E$15),asset_summary[Count])=0,"None",
IF(NOT(ISNUMBER(_xlfn.XLOOKUP(_xlfn.ANCHORARRAY($B19),_xlfn.ANCHORARRAY('1. LDC Asset Summary'!$E$15),asset_summary[Count]))),NA(),_xlfn.ANCHORARRAY(
'Int VA Calcs'!AD8))),"")</f>
        <v>0.11659561250565681</v>
      </c>
      <c r="G19" s="224" cm="1">
        <f t="array" ref="G19:G22">IFERROR(
IF(_xlfn.XLOOKUP(_xlfn.ANCHORARRAY($B19),_xlfn.ANCHORARRAY('1. LDC Asset Summary'!$E$15),asset_summary[Count])=0,"None",
IF(NOT(ISNUMBER(_xlfn.XLOOKUP(_xlfn.ANCHORARRAY($B19),_xlfn.ANCHORARRAY('1. LDC Asset Summary'!$E$15),asset_summary[Count]))),NA(),_xlfn.ANCHORARRAY(
'Int VA Calcs'!AE8))),"")</f>
        <v>0.11685949416100219</v>
      </c>
      <c r="H19" s="224" cm="1">
        <f t="array" ref="H19:H22">IFERROR(
IF(_xlfn.XLOOKUP(_xlfn.ANCHORARRAY($B19),_xlfn.ANCHORARRAY('1. LDC Asset Summary'!$E$15),asset_summary[Count])=0,"None",
IF(NOT(ISNUMBER(_xlfn.XLOOKUP(_xlfn.ANCHORARRAY($B19),_xlfn.ANCHORARRAY('1. LDC Asset Summary'!$E$15),asset_summary[Count]))),NA(),_xlfn.ANCHORARRAY(
'Int VA Calcs'!AF8))),"")</f>
        <v>0.11712341656483587</v>
      </c>
      <c r="I19" s="224" cm="1">
        <f t="array" ref="I19:I22">IFERROR(
IF(_xlfn.XLOOKUP(_xlfn.ANCHORARRAY($B19),_xlfn.ANCHORARRAY('1. LDC Asset Summary'!$E$15),asset_summary[Count])=0,"None",
IF(NOT(ISNUMBER(_xlfn.XLOOKUP(_xlfn.ANCHORARRAY($B19),_xlfn.ANCHORARRAY('1. LDC Asset Summary'!$E$15),asset_summary[Count]))),NA(),_xlfn.ANCHORARRAY(
'Int VA Calcs'!AG8))),"")</f>
        <v>0.11738737905487204</v>
      </c>
      <c r="J19" s="224" cm="1">
        <f t="array" ref="J19:J22">IFERROR(
IF(_xlfn.XLOOKUP(_xlfn.ANCHORARRAY($B19),_xlfn.ANCHORARRAY('1. LDC Asset Summary'!$E$15),asset_summary[Count])=0,"None",
IF(NOT(ISNUMBER(_xlfn.XLOOKUP(_xlfn.ANCHORARRAY($B19),_xlfn.ANCHORARRAY('1. LDC Asset Summary'!$E$15),asset_summary[Count]))),NA(),_xlfn.ANCHORARRAY(
'Int VA Calcs'!AH8))),"")</f>
        <v>0.11775039172020912</v>
      </c>
      <c r="K19" s="224" cm="1">
        <f t="array" ref="K19:K22">IFERROR(
IF(_xlfn.XLOOKUP(_xlfn.ANCHORARRAY($B19),_xlfn.ANCHORARRAY('1. LDC Asset Summary'!$E$15),asset_summary[Count])=0,"None",
IF(NOT(ISNUMBER(_xlfn.XLOOKUP(_xlfn.ANCHORARRAY($B19),_xlfn.ANCHORARRAY('1. LDC Asset Summary'!$E$15),asset_summary[Count]))),NA(),_xlfn.ANCHORARRAY(
'Int VA Calcs'!AI8))),"")</f>
        <v>0.11784940788644357</v>
      </c>
      <c r="L19" s="224" cm="1">
        <f t="array" ref="L19:L22">IFERROR(
IF(_xlfn.XLOOKUP(_xlfn.ANCHORARRAY($B19),_xlfn.ANCHORARRAY('1. LDC Asset Summary'!$E$15),asset_summary[Count])=0,"None",
IF(NOT(ISNUMBER(_xlfn.XLOOKUP(_xlfn.ANCHORARRAY($B19),_xlfn.ANCHORARRAY('1. LDC Asset Summary'!$E$15),asset_summary[Count]))),NA(),_xlfn.ANCHORARRAY(
'Int VA Calcs'!AJ8))),"")</f>
        <v>0.11794842943540484</v>
      </c>
      <c r="M19" s="224" cm="1">
        <f t="array" ref="M19:M22">IFERROR(
IF(_xlfn.XLOOKUP(_xlfn.ANCHORARRAY($B19),_xlfn.ANCHORARRAY('1. LDC Asset Summary'!$E$15),asset_summary[Count])=0,"None",
IF(NOT(ISNUMBER(_xlfn.XLOOKUP(_xlfn.ANCHORARRAY($B19),_xlfn.ANCHORARRAY('1. LDC Asset Summary'!$E$15),asset_summary[Count]))),NA(),_xlfn.ANCHORARRAY(
'Int VA Calcs'!AK8))),"")</f>
        <v>0.11804745633260361</v>
      </c>
      <c r="N19" s="224" cm="1">
        <f t="array" ref="N19:N22">IFERROR(
IF(_xlfn.XLOOKUP(_xlfn.ANCHORARRAY($B19),_xlfn.ANCHORARRAY('1. LDC Asset Summary'!$E$15),asset_summary[Count])=0,"None",
IF(NOT(ISNUMBER(_xlfn.XLOOKUP(_xlfn.ANCHORARRAY($B19),_xlfn.ANCHORARRAY('1. LDC Asset Summary'!$E$15),asset_summary[Count]))),NA(),_xlfn.ANCHORARRAY(
'Int VA Calcs'!AL8))),"")</f>
        <v>0.11814648854359804</v>
      </c>
      <c r="O19" s="224" cm="1">
        <f t="array" ref="O19:O22">IFERROR(
IF(_xlfn.XLOOKUP(_xlfn.ANCHORARRAY($B19),_xlfn.ANCHORARRAY('1. LDC Asset Summary'!$E$15),asset_summary[Count])=0,"None",
IF(NOT(ISNUMBER(_xlfn.XLOOKUP(_xlfn.ANCHORARRAY($B19),_xlfn.ANCHORARRAY('1. LDC Asset Summary'!$E$15),asset_summary[Count]))),NA(),_xlfn.ANCHORARRAY(
'Int VA Calcs'!AM8))),"")</f>
        <v>0.11860458065353184</v>
      </c>
      <c r="P19" s="224" cm="1">
        <f t="array" ref="P19:P22">IFERROR(
IF(_xlfn.XLOOKUP(_xlfn.ANCHORARRAY($B19),_xlfn.ANCHORARRAY('1. LDC Asset Summary'!$E$15),asset_summary[Count])=0,"None",
IF(NOT(ISNUMBER(_xlfn.XLOOKUP(_xlfn.ANCHORARRAY($B19),_xlfn.ANCHORARRAY('1. LDC Asset Summary'!$E$15),asset_summary[Count]))),NA(),_xlfn.ANCHORARRAY(
'Int VA Calcs'!AN8))),"")</f>
        <v>0.11906278230528887</v>
      </c>
      <c r="Q19" s="224" cm="1">
        <f t="array" ref="Q19:Q22">IFERROR(
IF(_xlfn.XLOOKUP(_xlfn.ANCHORARRAY($B19),_xlfn.ANCHORARRAY('1. LDC Asset Summary'!$E$15),asset_summary[Count])=0,"None",
IF(NOT(ISNUMBER(_xlfn.XLOOKUP(_xlfn.ANCHORARRAY($B19),_xlfn.ANCHORARRAY('1. LDC Asset Summary'!$E$15),asset_summary[Count]))),NA(),_xlfn.ANCHORARRAY(
'Int VA Calcs'!AO8))),"")</f>
        <v>0.11952109013080661</v>
      </c>
      <c r="R19" s="224" cm="1">
        <f t="array" ref="R19:R22">IFERROR(
IF(_xlfn.XLOOKUP(_xlfn.ANCHORARRAY($B19),_xlfn.ANCHORARRAY('1. LDC Asset Summary'!$E$15),asset_summary[Count])=0,"None",
IF(NOT(ISNUMBER(_xlfn.XLOOKUP(_xlfn.ANCHORARRAY($B19),_xlfn.ANCHORARRAY('1. LDC Asset Summary'!$E$15),asset_summary[Count]))),NA(),_xlfn.ANCHORARRAY(
'Int VA Calcs'!AP8))),"")</f>
        <v>0.12087182535270059</v>
      </c>
      <c r="S19" s="224" cm="1">
        <f t="array" ref="S19:S22">IFERROR(
IF(_xlfn.XLOOKUP(_xlfn.ANCHORARRAY($B19),_xlfn.ANCHORARRAY('1. LDC Asset Summary'!$E$15),asset_summary[Count])=0,"None",
IF(NOT(ISNUMBER(_xlfn.XLOOKUP(_xlfn.ANCHORARRAY($B19),_xlfn.ANCHORARRAY('1. LDC Asset Summary'!$E$15),asset_summary[Count]))),NA(),_xlfn.ANCHORARRAY(
'Int VA Calcs'!AQ8))),"")</f>
        <v>0.12176450245145327</v>
      </c>
      <c r="T19" s="224" cm="1">
        <f t="array" ref="T19:T22">IFERROR(
IF(_xlfn.XLOOKUP(_xlfn.ANCHORARRAY($B19),_xlfn.ANCHORARRAY('1. LDC Asset Summary'!$E$15),asset_summary[Count])=0,"None",
IF(NOT(ISNUMBER(_xlfn.XLOOKUP(_xlfn.ANCHORARRAY($B19),_xlfn.ANCHORARRAY('1. LDC Asset Summary'!$E$15),asset_summary[Count]))),NA(),_xlfn.ANCHORARRAY(
'Int VA Calcs'!AR8))),"")</f>
        <v>0.12265750810825217</v>
      </c>
      <c r="V19" s="228"/>
      <c r="W19" s="226" t="s">
        <v>27</v>
      </c>
    </row>
    <row r="20" spans="2:23" x14ac:dyDescent="0.2">
      <c r="B20" s="21" t="str">
        <v>StratfordPoleClass 4</v>
      </c>
      <c r="C20" s="20" t="str">
        <v>Pole</v>
      </c>
      <c r="D20" s="20" t="str">
        <v>Class 4</v>
      </c>
      <c r="E20" s="224">
        <v>6.3984074957163503E-2</v>
      </c>
      <c r="F20" s="224">
        <v>6.4693305406893872E-2</v>
      </c>
      <c r="G20" s="224">
        <v>6.5404454034768009E-2</v>
      </c>
      <c r="H20" s="224">
        <v>6.6117485961883299E-2</v>
      </c>
      <c r="I20" s="224">
        <v>6.68323665981434E-2</v>
      </c>
      <c r="J20" s="224">
        <v>6.7808772054160721E-2</v>
      </c>
      <c r="K20" s="224">
        <v>6.8068873748292305E-2</v>
      </c>
      <c r="L20" s="224">
        <v>6.8329365699740949E-2</v>
      </c>
      <c r="M20" s="224">
        <v>6.859024688301775E-2</v>
      </c>
      <c r="N20" s="224">
        <v>6.8851516272717142E-2</v>
      </c>
      <c r="O20" s="224">
        <v>7.0120711329072036E-2</v>
      </c>
      <c r="P20" s="224">
        <v>7.1393743586384686E-2</v>
      </c>
      <c r="Q20" s="224">
        <v>7.2670423491662584E-2</v>
      </c>
      <c r="R20" s="224">
        <v>7.6328137092633613E-2</v>
      </c>
      <c r="S20" s="224">
        <v>7.8741254195316718E-2</v>
      </c>
      <c r="T20" s="224">
        <v>8.1189524648156486E-2</v>
      </c>
      <c r="V20" s="229"/>
      <c r="W20" s="226" t="s">
        <v>28</v>
      </c>
    </row>
    <row r="21" spans="2:23" x14ac:dyDescent="0.2">
      <c r="B21" s="21" t="str">
        <v>StratfordPoleClass 3</v>
      </c>
      <c r="C21" s="20" t="str">
        <v>Pole</v>
      </c>
      <c r="D21" s="20" t="str">
        <v>Class 3</v>
      </c>
      <c r="E21" s="224">
        <v>1.9268111673715501E-2</v>
      </c>
      <c r="F21" s="224">
        <v>1.9562014731480431E-2</v>
      </c>
      <c r="G21" s="224">
        <v>1.985774794298804E-2</v>
      </c>
      <c r="H21" s="224">
        <v>2.0203774867664608E-2</v>
      </c>
      <c r="I21" s="224">
        <v>2.0597565821062713E-2</v>
      </c>
      <c r="J21" s="224">
        <v>2.1131620042411221E-2</v>
      </c>
      <c r="K21" s="224">
        <v>2.1268715175143296E-2</v>
      </c>
      <c r="L21" s="224">
        <v>2.1406289230640509E-2</v>
      </c>
      <c r="M21" s="224">
        <v>2.1544341848343116E-2</v>
      </c>
      <c r="N21" s="224">
        <v>2.1682872662271657E-2</v>
      </c>
      <c r="O21" s="224">
        <v>2.2406197341200525E-2</v>
      </c>
      <c r="P21" s="224">
        <v>2.3140647456689718E-2</v>
      </c>
      <c r="Q21" s="224">
        <v>2.3886090852778732E-2</v>
      </c>
      <c r="R21" s="224">
        <v>2.5889711803038201E-2</v>
      </c>
      <c r="S21" s="224">
        <v>2.7176214830490136E-2</v>
      </c>
      <c r="T21" s="224">
        <v>2.8502193390122978E-2</v>
      </c>
      <c r="V21" s="230"/>
      <c r="W21" s="226" t="s">
        <v>29</v>
      </c>
    </row>
    <row r="22" spans="2:23" x14ac:dyDescent="0.2">
      <c r="B22" s="21" t="str">
        <v>StratfordPoleClass 2</v>
      </c>
      <c r="C22" s="20" t="str">
        <v>Pole</v>
      </c>
      <c r="D22" s="20" t="str">
        <v>Class 2</v>
      </c>
      <c r="E22" s="224">
        <v>7.3129480865451388E-3</v>
      </c>
      <c r="F22" s="224">
        <v>7.4565012942474588E-3</v>
      </c>
      <c r="G22" s="224">
        <v>7.6015344527163957E-3</v>
      </c>
      <c r="H22" s="224">
        <v>7.748043239548327E-3</v>
      </c>
      <c r="I22" s="224">
        <v>7.8960231860024464E-3</v>
      </c>
      <c r="J22" s="224">
        <v>8.0933566954818799E-3</v>
      </c>
      <c r="K22" s="224">
        <v>8.1414469141479571E-3</v>
      </c>
      <c r="L22" s="224">
        <v>8.1897407834044481E-3</v>
      </c>
      <c r="M22" s="224">
        <v>8.2382387495979776E-3</v>
      </c>
      <c r="N22" s="224">
        <v>8.2869412585702389E-3</v>
      </c>
      <c r="O22" s="224">
        <v>8.5598932753456845E-3</v>
      </c>
      <c r="P22" s="224">
        <v>8.8371841694187287E-3</v>
      </c>
      <c r="Q22" s="224">
        <v>9.1187739489283319E-3</v>
      </c>
      <c r="R22" s="224">
        <v>9.8445880328694533E-3</v>
      </c>
      <c r="S22" s="224">
        <v>1.0298289196456107E-2</v>
      </c>
      <c r="T22" s="224">
        <v>1.0765226499166699E-2</v>
      </c>
      <c r="V22" s="231"/>
      <c r="W22" s="226" t="s">
        <v>58</v>
      </c>
    </row>
    <row r="23" spans="2:23" ht="10.8" thickBot="1" x14ac:dyDescent="0.25">
      <c r="B23" s="21"/>
      <c r="C23" s="20"/>
      <c r="D23" s="20"/>
      <c r="E23" s="224"/>
      <c r="F23" s="224"/>
      <c r="G23" s="224"/>
      <c r="H23" s="224"/>
      <c r="I23" s="224"/>
      <c r="J23" s="224"/>
      <c r="K23" s="224"/>
      <c r="L23" s="224"/>
      <c r="M23" s="224"/>
      <c r="N23" s="224"/>
      <c r="O23" s="224"/>
      <c r="P23" s="224"/>
      <c r="Q23" s="224"/>
      <c r="R23" s="224"/>
      <c r="S23" s="224"/>
      <c r="T23" s="224"/>
      <c r="V23" s="35"/>
      <c r="W23" s="227" t="s">
        <v>20</v>
      </c>
    </row>
    <row r="24" spans="2:23" x14ac:dyDescent="0.2">
      <c r="B24" s="21"/>
      <c r="C24" s="20"/>
      <c r="D24" s="20"/>
      <c r="E24" s="224"/>
      <c r="F24" s="224"/>
      <c r="G24" s="224"/>
      <c r="H24" s="224"/>
      <c r="I24" s="224"/>
      <c r="J24" s="224"/>
      <c r="K24" s="224"/>
      <c r="L24" s="224"/>
      <c r="M24" s="224"/>
      <c r="N24" s="224"/>
      <c r="O24" s="224"/>
      <c r="P24" s="224"/>
      <c r="Q24" s="224"/>
      <c r="R24" s="224"/>
      <c r="S24" s="224"/>
      <c r="T24" s="224"/>
    </row>
    <row r="25" spans="2:23" x14ac:dyDescent="0.2">
      <c r="B25" s="21"/>
      <c r="C25" s="20"/>
      <c r="D25" s="20"/>
      <c r="E25" s="224"/>
      <c r="F25" s="224"/>
      <c r="G25" s="224"/>
      <c r="H25" s="224"/>
      <c r="I25" s="224"/>
      <c r="J25" s="224"/>
      <c r="K25" s="224"/>
      <c r="L25" s="224"/>
      <c r="M25" s="224"/>
      <c r="N25" s="224"/>
      <c r="O25" s="224"/>
      <c r="P25" s="224"/>
      <c r="Q25" s="224"/>
      <c r="R25" s="224"/>
      <c r="S25" s="224"/>
      <c r="T25" s="224"/>
    </row>
    <row r="26" spans="2:23" x14ac:dyDescent="0.2">
      <c r="B26" s="21"/>
      <c r="C26" s="20"/>
      <c r="D26" s="20"/>
      <c r="E26" s="224"/>
      <c r="F26" s="224"/>
      <c r="G26" s="224"/>
      <c r="H26" s="224"/>
      <c r="I26" s="224"/>
      <c r="J26" s="224"/>
      <c r="K26" s="224"/>
      <c r="L26" s="224"/>
      <c r="M26" s="224"/>
      <c r="N26" s="224"/>
      <c r="O26" s="224"/>
      <c r="P26" s="224"/>
      <c r="Q26" s="224"/>
      <c r="R26" s="224"/>
      <c r="S26" s="224"/>
      <c r="T26" s="224"/>
    </row>
    <row r="27" spans="2:23" x14ac:dyDescent="0.2">
      <c r="B27" s="21"/>
      <c r="C27" s="20"/>
      <c r="D27" s="20"/>
      <c r="E27" s="224"/>
      <c r="F27" s="224"/>
      <c r="G27" s="224"/>
      <c r="H27" s="224"/>
      <c r="I27" s="224"/>
      <c r="J27" s="224"/>
      <c r="K27" s="224"/>
      <c r="L27" s="224"/>
      <c r="M27" s="224"/>
      <c r="N27" s="224"/>
      <c r="O27" s="224"/>
      <c r="P27" s="224"/>
      <c r="Q27" s="224"/>
      <c r="R27" s="224"/>
      <c r="S27" s="224"/>
      <c r="T27" s="224"/>
    </row>
    <row r="28" spans="2:23" x14ac:dyDescent="0.2">
      <c r="B28" s="21"/>
      <c r="C28" s="20"/>
      <c r="D28" s="20"/>
      <c r="E28" s="224"/>
      <c r="F28" s="224"/>
      <c r="G28" s="224"/>
      <c r="H28" s="224"/>
      <c r="I28" s="224"/>
      <c r="J28" s="224"/>
      <c r="K28" s="224"/>
      <c r="L28" s="224"/>
      <c r="M28" s="224"/>
      <c r="N28" s="224"/>
      <c r="O28" s="224"/>
      <c r="P28" s="224"/>
      <c r="Q28" s="224"/>
      <c r="R28" s="224"/>
      <c r="S28" s="224"/>
      <c r="T28" s="224"/>
    </row>
    <row r="29" spans="2:23" x14ac:dyDescent="0.2">
      <c r="B29" s="21"/>
      <c r="C29" s="20"/>
      <c r="D29" s="20"/>
      <c r="E29" s="224"/>
      <c r="F29" s="224"/>
      <c r="G29" s="224"/>
      <c r="H29" s="224"/>
      <c r="I29" s="224"/>
      <c r="J29" s="224"/>
      <c r="K29" s="224"/>
      <c r="L29" s="224"/>
      <c r="M29" s="224"/>
      <c r="N29" s="224"/>
      <c r="O29" s="224"/>
      <c r="P29" s="224"/>
      <c r="Q29" s="224"/>
      <c r="R29" s="224"/>
      <c r="S29" s="224"/>
      <c r="T29" s="224"/>
    </row>
    <row r="30" spans="2:23" x14ac:dyDescent="0.2">
      <c r="B30" s="21"/>
      <c r="C30" s="20"/>
      <c r="D30" s="20"/>
      <c r="E30" s="224"/>
      <c r="F30" s="224"/>
      <c r="G30" s="224"/>
      <c r="H30" s="224"/>
      <c r="I30" s="224"/>
      <c r="J30" s="224"/>
      <c r="K30" s="224"/>
      <c r="L30" s="224"/>
      <c r="M30" s="224"/>
      <c r="N30" s="224"/>
      <c r="O30" s="224"/>
      <c r="P30" s="224"/>
      <c r="Q30" s="224"/>
      <c r="R30" s="224"/>
      <c r="S30" s="224"/>
      <c r="T30" s="224"/>
    </row>
    <row r="31" spans="2:23" x14ac:dyDescent="0.2">
      <c r="B31" s="21"/>
      <c r="C31" s="20"/>
      <c r="D31" s="20"/>
      <c r="E31" s="224"/>
      <c r="F31" s="224"/>
      <c r="G31" s="224"/>
      <c r="H31" s="224"/>
      <c r="I31" s="224"/>
      <c r="J31" s="224"/>
      <c r="K31" s="224"/>
      <c r="L31" s="224"/>
      <c r="M31" s="224"/>
      <c r="N31" s="224"/>
      <c r="O31" s="224"/>
      <c r="P31" s="224"/>
      <c r="Q31" s="224"/>
      <c r="R31" s="224"/>
      <c r="S31" s="224"/>
      <c r="T31" s="224"/>
    </row>
    <row r="32" spans="2:23" x14ac:dyDescent="0.2">
      <c r="B32" s="21"/>
      <c r="C32" s="20"/>
      <c r="D32" s="20"/>
      <c r="E32" s="224"/>
      <c r="F32" s="224"/>
      <c r="G32" s="224"/>
      <c r="H32" s="224"/>
      <c r="I32" s="224"/>
      <c r="J32" s="224"/>
      <c r="K32" s="224"/>
      <c r="L32" s="224"/>
      <c r="M32" s="224"/>
      <c r="N32" s="224"/>
      <c r="O32" s="224"/>
      <c r="P32" s="224"/>
      <c r="Q32" s="224"/>
      <c r="R32" s="224"/>
      <c r="S32" s="224"/>
      <c r="T32" s="224"/>
    </row>
    <row r="33" spans="2:20" x14ac:dyDescent="0.2">
      <c r="B33" s="21"/>
      <c r="C33" s="20"/>
      <c r="D33" s="20"/>
      <c r="E33" s="224"/>
      <c r="F33" s="224"/>
      <c r="G33" s="224"/>
      <c r="H33" s="224"/>
      <c r="I33" s="224"/>
      <c r="J33" s="224"/>
      <c r="K33" s="224"/>
      <c r="L33" s="224"/>
      <c r="M33" s="224"/>
      <c r="N33" s="224"/>
      <c r="O33" s="224"/>
      <c r="P33" s="224"/>
      <c r="Q33" s="224"/>
      <c r="R33" s="224"/>
      <c r="S33" s="224"/>
      <c r="T33" s="224"/>
    </row>
    <row r="34" spans="2:20" x14ac:dyDescent="0.2">
      <c r="B34" s="21"/>
      <c r="C34" s="20"/>
      <c r="D34" s="20"/>
      <c r="E34" s="224"/>
      <c r="F34" s="224"/>
      <c r="G34" s="224"/>
      <c r="H34" s="224"/>
      <c r="I34" s="224"/>
      <c r="J34" s="224"/>
      <c r="K34" s="224"/>
      <c r="L34" s="224"/>
      <c r="M34" s="224"/>
      <c r="N34" s="224"/>
      <c r="O34" s="224"/>
      <c r="P34" s="224"/>
      <c r="Q34" s="224"/>
      <c r="R34" s="224"/>
      <c r="S34" s="224"/>
      <c r="T34" s="224"/>
    </row>
    <row r="35" spans="2:20" x14ac:dyDescent="0.2">
      <c r="B35" s="21"/>
      <c r="C35" s="20"/>
      <c r="D35" s="20"/>
      <c r="E35" s="224"/>
      <c r="F35" s="224"/>
      <c r="G35" s="224"/>
      <c r="H35" s="224"/>
      <c r="I35" s="224"/>
      <c r="J35" s="224"/>
      <c r="K35" s="224"/>
      <c r="L35" s="224"/>
      <c r="M35" s="224"/>
      <c r="N35" s="224"/>
      <c r="O35" s="224"/>
      <c r="P35" s="224"/>
      <c r="Q35" s="224"/>
      <c r="R35" s="224"/>
      <c r="S35" s="224"/>
      <c r="T35" s="224"/>
    </row>
    <row r="36" spans="2:20" x14ac:dyDescent="0.2">
      <c r="B36" s="21"/>
      <c r="C36" s="20"/>
      <c r="D36" s="20"/>
      <c r="E36" s="224"/>
      <c r="F36" s="224"/>
      <c r="G36" s="224"/>
      <c r="H36" s="224"/>
      <c r="I36" s="224"/>
      <c r="J36" s="224"/>
      <c r="K36" s="224"/>
      <c r="L36" s="224"/>
      <c r="M36" s="224"/>
      <c r="N36" s="224"/>
      <c r="O36" s="224"/>
      <c r="P36" s="224"/>
      <c r="Q36" s="224"/>
      <c r="R36" s="224"/>
      <c r="S36" s="224"/>
      <c r="T36" s="224"/>
    </row>
    <row r="37" spans="2:20" x14ac:dyDescent="0.2">
      <c r="B37" s="21"/>
      <c r="C37" s="20"/>
      <c r="D37" s="20"/>
      <c r="E37" s="224"/>
      <c r="F37" s="224"/>
      <c r="G37" s="224"/>
      <c r="H37" s="224"/>
      <c r="I37" s="224"/>
      <c r="J37" s="224"/>
      <c r="K37" s="224"/>
      <c r="L37" s="224"/>
      <c r="M37" s="224"/>
      <c r="N37" s="224"/>
      <c r="O37" s="224"/>
      <c r="P37" s="224"/>
      <c r="Q37" s="224"/>
      <c r="R37" s="224"/>
      <c r="S37" s="224"/>
      <c r="T37" s="224"/>
    </row>
    <row r="38" spans="2:20" x14ac:dyDescent="0.2">
      <c r="B38" s="21"/>
      <c r="C38" s="20"/>
      <c r="D38" s="20"/>
      <c r="E38" s="224"/>
      <c r="F38" s="224"/>
      <c r="G38" s="224"/>
      <c r="H38" s="224"/>
      <c r="I38" s="224"/>
      <c r="J38" s="224"/>
      <c r="K38" s="224"/>
      <c r="L38" s="224"/>
      <c r="M38" s="224"/>
      <c r="N38" s="224"/>
      <c r="O38" s="224"/>
      <c r="P38" s="224"/>
      <c r="Q38" s="224"/>
      <c r="R38" s="224"/>
      <c r="S38" s="224"/>
      <c r="T38" s="224"/>
    </row>
    <row r="39" spans="2:20" x14ac:dyDescent="0.2">
      <c r="B39" s="21"/>
      <c r="C39" s="20"/>
      <c r="D39" s="20"/>
      <c r="E39" s="224"/>
      <c r="F39" s="224"/>
      <c r="G39" s="224"/>
      <c r="H39" s="224"/>
      <c r="I39" s="224"/>
      <c r="J39" s="224"/>
      <c r="K39" s="224"/>
      <c r="L39" s="224"/>
      <c r="M39" s="224"/>
      <c r="N39" s="224"/>
      <c r="O39" s="224"/>
      <c r="P39" s="224"/>
      <c r="Q39" s="224"/>
      <c r="R39" s="224"/>
      <c r="S39" s="224"/>
      <c r="T39" s="224"/>
    </row>
    <row r="40" spans="2:20" x14ac:dyDescent="0.2">
      <c r="C40" s="20"/>
      <c r="D40" s="20"/>
      <c r="E40" s="224"/>
      <c r="F40" s="224"/>
      <c r="G40" s="224"/>
      <c r="H40" s="224"/>
      <c r="I40" s="224"/>
      <c r="J40" s="224"/>
      <c r="K40" s="224"/>
      <c r="L40" s="224"/>
      <c r="M40" s="224"/>
      <c r="N40" s="224"/>
      <c r="O40" s="224"/>
      <c r="P40" s="224"/>
      <c r="Q40" s="224"/>
      <c r="R40" s="224"/>
      <c r="S40" s="224"/>
      <c r="T40" s="224"/>
    </row>
    <row r="41" spans="2:20" x14ac:dyDescent="0.2">
      <c r="C41" s="20"/>
      <c r="D41" s="20"/>
      <c r="E41" s="224"/>
      <c r="F41" s="224"/>
      <c r="G41" s="224"/>
      <c r="H41" s="224"/>
      <c r="I41" s="224"/>
      <c r="J41" s="224"/>
      <c r="K41" s="224"/>
      <c r="L41" s="224"/>
      <c r="M41" s="224"/>
      <c r="N41" s="224"/>
      <c r="O41" s="224"/>
      <c r="P41" s="224"/>
      <c r="Q41" s="224"/>
      <c r="R41" s="224"/>
      <c r="S41" s="224"/>
      <c r="T41" s="224"/>
    </row>
    <row r="42" spans="2:20" x14ac:dyDescent="0.2">
      <c r="C42" s="20"/>
      <c r="D42" s="20"/>
      <c r="E42" s="224"/>
      <c r="F42" s="224"/>
      <c r="G42" s="224"/>
      <c r="H42" s="224"/>
      <c r="I42" s="224"/>
      <c r="J42" s="224"/>
      <c r="K42" s="224"/>
      <c r="L42" s="224"/>
      <c r="M42" s="224"/>
      <c r="N42" s="224"/>
      <c r="O42" s="224"/>
      <c r="P42" s="224"/>
      <c r="Q42" s="224"/>
      <c r="R42" s="224"/>
      <c r="S42" s="224"/>
      <c r="T42" s="224"/>
    </row>
    <row r="43" spans="2:20" x14ac:dyDescent="0.2">
      <c r="C43" s="20"/>
      <c r="D43" s="20"/>
      <c r="E43" s="224"/>
      <c r="F43" s="224"/>
      <c r="G43" s="224"/>
      <c r="H43" s="224"/>
      <c r="I43" s="224"/>
      <c r="J43" s="224"/>
      <c r="K43" s="224"/>
      <c r="L43" s="224"/>
      <c r="M43" s="224"/>
      <c r="N43" s="224"/>
      <c r="O43" s="224"/>
      <c r="P43" s="224"/>
      <c r="Q43" s="224"/>
      <c r="R43" s="224"/>
      <c r="S43" s="224"/>
      <c r="T43" s="224"/>
    </row>
    <row r="44" spans="2:20" x14ac:dyDescent="0.2">
      <c r="C44" s="20"/>
      <c r="D44" s="20"/>
      <c r="E44" s="224"/>
      <c r="F44" s="224"/>
      <c r="G44" s="224"/>
      <c r="H44" s="224"/>
      <c r="I44" s="224"/>
      <c r="J44" s="224"/>
      <c r="K44" s="224"/>
      <c r="L44" s="224"/>
      <c r="M44" s="224"/>
      <c r="N44" s="224"/>
      <c r="O44" s="224"/>
      <c r="P44" s="224"/>
      <c r="Q44" s="224"/>
      <c r="R44" s="224"/>
      <c r="S44" s="224"/>
      <c r="T44" s="224"/>
    </row>
    <row r="45" spans="2:20" x14ac:dyDescent="0.2">
      <c r="C45" s="20"/>
      <c r="D45" s="20"/>
      <c r="E45" s="224"/>
      <c r="F45" s="224"/>
      <c r="G45" s="224"/>
      <c r="H45" s="224"/>
      <c r="I45" s="224"/>
      <c r="J45" s="224"/>
      <c r="K45" s="224"/>
      <c r="L45" s="224"/>
      <c r="M45" s="224"/>
      <c r="N45" s="224"/>
      <c r="O45" s="224"/>
      <c r="P45" s="224"/>
      <c r="Q45" s="224"/>
      <c r="R45" s="224"/>
      <c r="S45" s="224"/>
      <c r="T45" s="224"/>
    </row>
    <row r="46" spans="2:20" x14ac:dyDescent="0.2">
      <c r="C46" s="20"/>
      <c r="D46" s="20"/>
      <c r="E46" s="224"/>
      <c r="F46" s="224"/>
      <c r="G46" s="224"/>
      <c r="H46" s="224"/>
      <c r="I46" s="224"/>
      <c r="J46" s="224"/>
      <c r="K46" s="224"/>
      <c r="L46" s="224"/>
      <c r="M46" s="224"/>
      <c r="N46" s="224"/>
      <c r="O46" s="224"/>
      <c r="P46" s="224"/>
      <c r="Q46" s="224"/>
      <c r="R46" s="224"/>
      <c r="S46" s="224"/>
      <c r="T46" s="224"/>
    </row>
    <row r="47" spans="2:20" x14ac:dyDescent="0.2">
      <c r="C47" s="20"/>
      <c r="D47" s="20"/>
      <c r="E47" s="224"/>
      <c r="F47" s="224"/>
      <c r="G47" s="224"/>
      <c r="H47" s="224"/>
      <c r="I47" s="224"/>
      <c r="J47" s="224"/>
      <c r="K47" s="224"/>
      <c r="L47" s="224"/>
      <c r="M47" s="224"/>
      <c r="N47" s="224"/>
      <c r="O47" s="224"/>
      <c r="P47" s="224"/>
      <c r="Q47" s="224"/>
      <c r="R47" s="224"/>
      <c r="S47" s="224"/>
      <c r="T47" s="224"/>
    </row>
    <row r="48" spans="2:20" x14ac:dyDescent="0.2">
      <c r="C48" s="20"/>
      <c r="D48" s="20"/>
      <c r="E48" s="224"/>
      <c r="F48" s="224"/>
      <c r="G48" s="224"/>
      <c r="H48" s="224"/>
      <c r="I48" s="224"/>
      <c r="J48" s="224"/>
      <c r="K48" s="224"/>
      <c r="L48" s="224"/>
      <c r="M48" s="224"/>
      <c r="N48" s="224"/>
      <c r="O48" s="224"/>
      <c r="P48" s="224"/>
      <c r="Q48" s="224"/>
      <c r="R48" s="224"/>
      <c r="S48" s="224"/>
      <c r="T48" s="224"/>
    </row>
    <row r="49" spans="3:20" x14ac:dyDescent="0.2">
      <c r="C49" s="20"/>
      <c r="D49" s="20"/>
      <c r="E49" s="224"/>
      <c r="F49" s="224"/>
      <c r="G49" s="224"/>
      <c r="H49" s="224"/>
      <c r="I49" s="224"/>
      <c r="J49" s="224"/>
      <c r="K49" s="224"/>
      <c r="L49" s="224"/>
      <c r="M49" s="224"/>
      <c r="N49" s="224"/>
      <c r="O49" s="224"/>
      <c r="P49" s="224"/>
      <c r="Q49" s="224"/>
      <c r="R49" s="224"/>
      <c r="S49" s="224"/>
      <c r="T49" s="224"/>
    </row>
    <row r="50" spans="3:20" x14ac:dyDescent="0.2">
      <c r="C50" s="20"/>
      <c r="D50" s="20"/>
      <c r="E50" s="224"/>
      <c r="F50" s="224"/>
      <c r="G50" s="224"/>
      <c r="H50" s="224"/>
      <c r="I50" s="224"/>
      <c r="J50" s="224"/>
      <c r="K50" s="224"/>
      <c r="L50" s="224"/>
      <c r="M50" s="224"/>
      <c r="N50" s="224"/>
      <c r="O50" s="224"/>
      <c r="P50" s="224"/>
      <c r="Q50" s="224"/>
      <c r="R50" s="224"/>
      <c r="S50" s="224"/>
      <c r="T50" s="224"/>
    </row>
    <row r="51" spans="3:20" x14ac:dyDescent="0.2">
      <c r="C51" s="20"/>
      <c r="D51" s="20"/>
      <c r="E51" s="224"/>
      <c r="F51" s="224"/>
      <c r="G51" s="224"/>
      <c r="H51" s="224"/>
      <c r="I51" s="224"/>
      <c r="J51" s="224"/>
      <c r="K51" s="224"/>
      <c r="L51" s="224"/>
      <c r="M51" s="224"/>
      <c r="N51" s="224"/>
      <c r="O51" s="224"/>
      <c r="P51" s="224"/>
      <c r="Q51" s="224"/>
      <c r="R51" s="224"/>
      <c r="S51" s="224"/>
      <c r="T51" s="224"/>
    </row>
    <row r="52" spans="3:20" x14ac:dyDescent="0.2">
      <c r="C52" s="20"/>
      <c r="D52" s="20"/>
      <c r="E52" s="224"/>
      <c r="F52" s="224"/>
      <c r="G52" s="224"/>
      <c r="H52" s="224"/>
      <c r="I52" s="224"/>
      <c r="J52" s="224"/>
      <c r="K52" s="224"/>
      <c r="L52" s="224"/>
      <c r="M52" s="224"/>
      <c r="N52" s="224"/>
      <c r="O52" s="224"/>
      <c r="P52" s="224"/>
      <c r="Q52" s="224"/>
      <c r="R52" s="224"/>
      <c r="S52" s="224"/>
      <c r="T52" s="224"/>
    </row>
    <row r="53" spans="3:20" x14ac:dyDescent="0.2">
      <c r="C53" s="20"/>
      <c r="D53" s="20"/>
      <c r="E53" s="224"/>
      <c r="F53" s="224"/>
      <c r="G53" s="224"/>
      <c r="H53" s="224"/>
      <c r="I53" s="224"/>
      <c r="J53" s="224"/>
      <c r="K53" s="224"/>
      <c r="L53" s="224"/>
      <c r="M53" s="224"/>
      <c r="N53" s="224"/>
      <c r="O53" s="224"/>
      <c r="P53" s="224"/>
      <c r="Q53" s="224"/>
      <c r="R53" s="224"/>
      <c r="S53" s="224"/>
      <c r="T53" s="224"/>
    </row>
    <row r="54" spans="3:20" x14ac:dyDescent="0.2">
      <c r="C54" s="20"/>
      <c r="D54" s="20"/>
      <c r="E54" s="224"/>
      <c r="F54" s="224"/>
      <c r="G54" s="224"/>
      <c r="H54" s="224"/>
      <c r="I54" s="224"/>
      <c r="J54" s="224"/>
      <c r="K54" s="224"/>
      <c r="L54" s="224"/>
      <c r="M54" s="224"/>
      <c r="N54" s="224"/>
      <c r="O54" s="224"/>
      <c r="P54" s="224"/>
      <c r="Q54" s="224"/>
      <c r="R54" s="224"/>
      <c r="S54" s="224"/>
      <c r="T54" s="224"/>
    </row>
    <row r="55" spans="3:20" x14ac:dyDescent="0.2">
      <c r="C55" s="20"/>
      <c r="D55" s="20"/>
      <c r="E55" s="224"/>
      <c r="F55" s="224"/>
      <c r="G55" s="224"/>
      <c r="H55" s="224"/>
      <c r="I55" s="224"/>
      <c r="J55" s="224"/>
      <c r="K55" s="224"/>
      <c r="L55" s="224"/>
      <c r="M55" s="224"/>
      <c r="N55" s="224"/>
      <c r="O55" s="224"/>
      <c r="P55" s="224"/>
      <c r="Q55" s="224"/>
      <c r="R55" s="224"/>
      <c r="S55" s="224"/>
      <c r="T55" s="224"/>
    </row>
    <row r="56" spans="3:20" x14ac:dyDescent="0.2">
      <c r="C56" s="20"/>
      <c r="D56" s="20"/>
      <c r="E56" s="224"/>
      <c r="F56" s="224"/>
      <c r="G56" s="224"/>
      <c r="H56" s="224"/>
      <c r="I56" s="224"/>
      <c r="J56" s="224"/>
      <c r="K56" s="224"/>
      <c r="L56" s="224"/>
      <c r="M56" s="224"/>
      <c r="N56" s="224"/>
      <c r="O56" s="224"/>
      <c r="P56" s="224"/>
      <c r="Q56" s="224"/>
      <c r="R56" s="224"/>
      <c r="S56" s="224"/>
      <c r="T56" s="224"/>
    </row>
    <row r="57" spans="3:20" x14ac:dyDescent="0.2">
      <c r="C57" s="20"/>
      <c r="D57" s="20"/>
      <c r="E57" s="224"/>
      <c r="F57" s="224"/>
      <c r="G57" s="224"/>
      <c r="H57" s="224"/>
      <c r="I57" s="224"/>
      <c r="J57" s="224"/>
      <c r="K57" s="224"/>
      <c r="L57" s="224"/>
      <c r="M57" s="224"/>
      <c r="N57" s="224"/>
      <c r="O57" s="224"/>
      <c r="P57" s="224"/>
      <c r="Q57" s="224"/>
      <c r="R57" s="224"/>
      <c r="S57" s="224"/>
      <c r="T57" s="224"/>
    </row>
    <row r="58" spans="3:20" x14ac:dyDescent="0.2">
      <c r="C58" s="20"/>
      <c r="D58" s="20"/>
      <c r="E58" s="224"/>
      <c r="F58" s="224"/>
      <c r="G58" s="224"/>
      <c r="H58" s="224"/>
      <c r="I58" s="224"/>
      <c r="J58" s="224"/>
      <c r="K58" s="224"/>
      <c r="L58" s="224"/>
      <c r="M58" s="224"/>
      <c r="N58" s="224"/>
      <c r="O58" s="224"/>
      <c r="P58" s="224"/>
      <c r="Q58" s="224"/>
      <c r="R58" s="224"/>
      <c r="S58" s="224"/>
      <c r="T58" s="224"/>
    </row>
    <row r="59" spans="3:20" x14ac:dyDescent="0.2">
      <c r="C59" s="20"/>
      <c r="D59" s="20"/>
      <c r="E59" s="224"/>
      <c r="F59" s="224"/>
      <c r="G59" s="224"/>
      <c r="H59" s="224"/>
      <c r="I59" s="224"/>
      <c r="J59" s="224"/>
      <c r="K59" s="224"/>
      <c r="L59" s="224"/>
      <c r="M59" s="224"/>
      <c r="N59" s="224"/>
      <c r="O59" s="224"/>
      <c r="P59" s="224"/>
      <c r="Q59" s="224"/>
      <c r="R59" s="224"/>
      <c r="S59" s="224"/>
      <c r="T59" s="224"/>
    </row>
    <row r="60" spans="3:20" x14ac:dyDescent="0.2">
      <c r="C60" s="20"/>
      <c r="D60" s="20"/>
      <c r="E60" s="224"/>
      <c r="F60" s="224"/>
      <c r="G60" s="224"/>
      <c r="H60" s="224"/>
      <c r="I60" s="224"/>
      <c r="J60" s="224"/>
      <c r="K60" s="224"/>
      <c r="L60" s="224"/>
      <c r="M60" s="224"/>
      <c r="N60" s="224"/>
      <c r="O60" s="224"/>
      <c r="P60" s="224"/>
      <c r="Q60" s="224"/>
      <c r="R60" s="224"/>
      <c r="S60" s="224"/>
      <c r="T60" s="224"/>
    </row>
    <row r="61" spans="3:20" x14ac:dyDescent="0.2">
      <c r="C61" s="20"/>
      <c r="D61" s="20"/>
      <c r="E61" s="224"/>
      <c r="F61" s="224"/>
      <c r="G61" s="224"/>
      <c r="H61" s="224"/>
      <c r="I61" s="224"/>
      <c r="J61" s="224"/>
      <c r="K61" s="224"/>
      <c r="L61" s="224"/>
      <c r="M61" s="224"/>
      <c r="N61" s="224"/>
      <c r="O61" s="224"/>
      <c r="P61" s="224"/>
      <c r="Q61" s="224"/>
      <c r="R61" s="224"/>
      <c r="S61" s="224"/>
      <c r="T61" s="224"/>
    </row>
    <row r="62" spans="3:20" x14ac:dyDescent="0.2">
      <c r="C62" s="20"/>
      <c r="D62" s="20"/>
      <c r="E62" s="224"/>
      <c r="F62" s="224"/>
      <c r="G62" s="224"/>
      <c r="H62" s="224"/>
      <c r="I62" s="224"/>
      <c r="J62" s="224"/>
      <c r="K62" s="224"/>
      <c r="L62" s="224"/>
      <c r="M62" s="224"/>
      <c r="N62" s="224"/>
      <c r="O62" s="224"/>
      <c r="P62" s="224"/>
      <c r="Q62" s="224"/>
      <c r="R62" s="224"/>
      <c r="S62" s="224"/>
      <c r="T62" s="224"/>
    </row>
    <row r="63" spans="3:20" x14ac:dyDescent="0.2">
      <c r="C63" s="20"/>
      <c r="D63" s="20"/>
      <c r="E63" s="224"/>
      <c r="F63" s="224"/>
      <c r="G63" s="224"/>
      <c r="H63" s="224"/>
      <c r="I63" s="224"/>
      <c r="J63" s="224"/>
      <c r="K63" s="224"/>
      <c r="L63" s="224"/>
      <c r="M63" s="224"/>
      <c r="N63" s="224"/>
      <c r="O63" s="224"/>
      <c r="P63" s="224"/>
      <c r="Q63" s="224"/>
      <c r="R63" s="224"/>
      <c r="S63" s="224"/>
      <c r="T63" s="224"/>
    </row>
    <row r="64" spans="3:20" x14ac:dyDescent="0.2">
      <c r="C64" s="20"/>
      <c r="D64" s="20"/>
      <c r="E64" s="224"/>
      <c r="F64" s="224"/>
      <c r="G64" s="224"/>
      <c r="H64" s="224"/>
      <c r="I64" s="224"/>
      <c r="J64" s="224"/>
      <c r="K64" s="224"/>
      <c r="L64" s="224"/>
      <c r="M64" s="224"/>
      <c r="N64" s="224"/>
      <c r="O64" s="224"/>
      <c r="P64" s="224"/>
      <c r="Q64" s="224"/>
      <c r="R64" s="224"/>
      <c r="S64" s="224"/>
      <c r="T64" s="224"/>
    </row>
    <row r="65" spans="3:20" x14ac:dyDescent="0.2">
      <c r="C65" s="20"/>
      <c r="D65" s="20"/>
      <c r="E65" s="224"/>
      <c r="F65" s="224"/>
      <c r="G65" s="224"/>
      <c r="H65" s="224"/>
      <c r="I65" s="224"/>
      <c r="J65" s="224"/>
      <c r="K65" s="224"/>
      <c r="L65" s="224"/>
      <c r="M65" s="224"/>
      <c r="N65" s="224"/>
      <c r="O65" s="224"/>
      <c r="P65" s="224"/>
      <c r="Q65" s="224"/>
      <c r="R65" s="224"/>
      <c r="S65" s="224"/>
      <c r="T65" s="224"/>
    </row>
    <row r="66" spans="3:20" x14ac:dyDescent="0.2">
      <c r="C66" s="20"/>
      <c r="D66" s="20"/>
      <c r="E66" s="224"/>
      <c r="F66" s="224"/>
      <c r="G66" s="224"/>
      <c r="H66" s="224"/>
      <c r="I66" s="224"/>
      <c r="J66" s="224"/>
      <c r="K66" s="224"/>
      <c r="L66" s="224"/>
      <c r="M66" s="224"/>
      <c r="N66" s="224"/>
      <c r="O66" s="224"/>
      <c r="P66" s="224"/>
      <c r="Q66" s="224"/>
      <c r="R66" s="224"/>
      <c r="S66" s="224"/>
      <c r="T66" s="224"/>
    </row>
    <row r="67" spans="3:20" x14ac:dyDescent="0.2">
      <c r="C67" s="20"/>
      <c r="D67" s="20"/>
      <c r="E67" s="224"/>
      <c r="F67" s="224"/>
      <c r="G67" s="224"/>
      <c r="H67" s="224"/>
      <c r="I67" s="224"/>
      <c r="J67" s="224"/>
      <c r="K67" s="224"/>
      <c r="L67" s="224"/>
      <c r="M67" s="224"/>
      <c r="N67" s="224"/>
      <c r="O67" s="224"/>
      <c r="P67" s="224"/>
      <c r="Q67" s="224"/>
      <c r="R67" s="224"/>
      <c r="S67" s="224"/>
      <c r="T67" s="224"/>
    </row>
    <row r="68" spans="3:20" x14ac:dyDescent="0.2">
      <c r="C68" s="20"/>
      <c r="D68" s="20"/>
      <c r="E68" s="224"/>
      <c r="F68" s="224"/>
      <c r="G68" s="224"/>
      <c r="H68" s="224"/>
      <c r="I68" s="224"/>
      <c r="J68" s="224"/>
      <c r="K68" s="224"/>
      <c r="L68" s="224"/>
      <c r="M68" s="224"/>
      <c r="N68" s="224"/>
      <c r="O68" s="224"/>
      <c r="P68" s="224"/>
      <c r="Q68" s="224"/>
      <c r="R68" s="224"/>
      <c r="S68" s="224"/>
      <c r="T68" s="224"/>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199999999999999" x14ac:dyDescent="0.2"/>
  <sheetData>
    <row r="23" spans="15:15" x14ac:dyDescent="0.2">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50"/>
  <sheetViews>
    <sheetView zoomScale="70" zoomScaleNormal="70" workbookViewId="0"/>
  </sheetViews>
  <sheetFormatPr defaultRowHeight="10.199999999999999" x14ac:dyDescent="0.2"/>
  <cols>
    <col min="2" max="2" width="5.7109375" hidden="1" customWidth="1"/>
    <col min="3" max="3" width="16.42578125" customWidth="1"/>
    <col min="4" max="4" width="17.28515625" customWidth="1"/>
    <col min="5" max="5" width="10.140625" bestFit="1" customWidth="1"/>
    <col min="7" max="7" width="16.7109375" customWidth="1"/>
    <col min="8" max="8" width="17.140625" bestFit="1" customWidth="1"/>
    <col min="9" max="9" width="18.7109375" bestFit="1" customWidth="1"/>
    <col min="10" max="10" width="15.7109375" customWidth="1"/>
    <col min="11" max="11" width="5.7109375" customWidth="1"/>
    <col min="12" max="12" width="41.7109375" bestFit="1" customWidth="1"/>
  </cols>
  <sheetData>
    <row r="1" spans="1:16" x14ac:dyDescent="0.2">
      <c r="A1" s="8"/>
      <c r="B1" s="8"/>
    </row>
    <row r="2" spans="1:16" ht="17.399999999999999" thickBot="1" x14ac:dyDescent="0.35">
      <c r="C2" s="1"/>
      <c r="D2" s="11" t="s">
        <v>82</v>
      </c>
      <c r="E2" s="11"/>
      <c r="F2" s="1"/>
      <c r="G2" s="1"/>
      <c r="H2" s="1"/>
      <c r="I2" s="1"/>
      <c r="J2" s="1"/>
      <c r="K2" s="1"/>
      <c r="L2" s="1"/>
      <c r="M2" s="1"/>
      <c r="N2" s="1"/>
      <c r="O2" s="1"/>
      <c r="P2" s="1"/>
    </row>
    <row r="3" spans="1:16" ht="10.8"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0.8"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0.75</v>
      </c>
      <c r="L13" s="102"/>
    </row>
    <row r="14" spans="1:16" x14ac:dyDescent="0.2">
      <c r="B14" s="21" t="str">
        <v>PoleClass 2</v>
      </c>
      <c r="C14" s="61" t="str">
        <v>Pole</v>
      </c>
      <c r="D14" s="61" t="str">
        <v>Class 2</v>
      </c>
      <c r="E14" s="61" t="str">
        <v>pole</v>
      </c>
      <c r="F14" s="139" t="s">
        <v>80</v>
      </c>
      <c r="G14" s="59">
        <v>2025</v>
      </c>
      <c r="H14" s="60">
        <v>1000</v>
      </c>
      <c r="I14" s="60">
        <v>5324</v>
      </c>
      <c r="J14" s="107">
        <v>0.5</v>
      </c>
      <c r="L14" s="102"/>
    </row>
    <row r="15" spans="1:16" x14ac:dyDescent="0.2">
      <c r="B15" s="21"/>
      <c r="C15" s="61"/>
      <c r="D15" s="61"/>
      <c r="E15" s="61"/>
      <c r="F15" s="155"/>
      <c r="G15" s="106"/>
      <c r="H15" s="97"/>
      <c r="I15" s="97"/>
      <c r="J15" s="97"/>
    </row>
    <row r="16" spans="1:16" x14ac:dyDescent="0.2">
      <c r="B16" s="21"/>
      <c r="C16" s="61"/>
      <c r="D16" s="61"/>
      <c r="E16" s="61"/>
      <c r="F16" s="155"/>
      <c r="G16" s="106"/>
      <c r="H16" s="97"/>
      <c r="I16" s="97"/>
      <c r="J16" s="156"/>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row r="50" spans="3:10" x14ac:dyDescent="0.2">
      <c r="C50" s="61"/>
      <c r="D50" s="61"/>
      <c r="E50" s="61"/>
      <c r="F50" s="155"/>
      <c r="G50" s="106"/>
      <c r="H50" s="97"/>
      <c r="I50" s="97"/>
      <c r="J50"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85" zoomScaleNormal="85" workbookViewId="0"/>
  </sheetViews>
  <sheetFormatPr defaultRowHeight="10.199999999999999" x14ac:dyDescent="0.2"/>
  <cols>
    <col min="2" max="4" width="9.28515625" hidden="1" customWidth="1"/>
    <col min="5" max="5" width="41.28515625" bestFit="1" customWidth="1"/>
    <col min="6" max="6" width="15.28515625" customWidth="1"/>
    <col min="7" max="7" width="14.7109375" bestFit="1" customWidth="1"/>
    <col min="8" max="8" width="13.7109375" customWidth="1"/>
    <col min="9" max="10" width="17.42578125" customWidth="1"/>
    <col min="11" max="11" width="15.140625" customWidth="1"/>
    <col min="12" max="12" width="18" customWidth="1"/>
    <col min="13" max="14" width="17.7109375" customWidth="1"/>
    <col min="15" max="15" width="18.140625" customWidth="1"/>
    <col min="16" max="16" width="15.140625" customWidth="1"/>
    <col min="17" max="17" width="19.7109375" customWidth="1"/>
    <col min="18" max="20" width="16.42578125" customWidth="1"/>
    <col min="21" max="21" width="19.42578125" customWidth="1"/>
    <col min="22" max="22" width="18" customWidth="1"/>
  </cols>
  <sheetData>
    <row r="1" spans="1:22" x14ac:dyDescent="0.2">
      <c r="A1" s="8"/>
      <c r="D1" s="8"/>
    </row>
    <row r="2" spans="1:22" ht="17.399999999999999" thickBot="1" x14ac:dyDescent="0.35">
      <c r="E2" s="1"/>
      <c r="F2" s="11" t="s">
        <v>83</v>
      </c>
      <c r="G2" s="11"/>
      <c r="H2" s="1"/>
      <c r="I2" s="1"/>
      <c r="J2" s="1"/>
      <c r="K2" s="1"/>
      <c r="L2" s="1"/>
      <c r="M2" s="1"/>
      <c r="N2" s="1"/>
      <c r="O2" s="1"/>
      <c r="P2" s="1"/>
      <c r="Q2" s="1"/>
      <c r="R2" s="1"/>
      <c r="S2" s="1"/>
      <c r="T2" s="1"/>
      <c r="U2" s="1"/>
      <c r="V2" s="1"/>
    </row>
    <row r="3" spans="1:22" ht="10.8"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20.5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x14ac:dyDescent="0.2">
      <c r="E9" s="58" t="s">
        <v>241</v>
      </c>
      <c r="F9" s="4"/>
      <c r="G9" s="4"/>
      <c r="H9" s="4"/>
      <c r="I9" s="4"/>
      <c r="J9" s="4"/>
      <c r="K9" s="4"/>
      <c r="L9" s="4"/>
      <c r="M9" s="4"/>
      <c r="N9" s="4"/>
      <c r="O9" s="4"/>
      <c r="P9" s="4"/>
      <c r="Q9" s="4"/>
      <c r="R9" s="4"/>
      <c r="S9" s="4"/>
      <c r="T9" s="4"/>
      <c r="U9" s="4"/>
      <c r="V9" s="4"/>
    </row>
    <row r="10" spans="1:22" ht="10.8"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0" t="s">
        <v>13</v>
      </c>
      <c r="F11" s="260"/>
      <c r="G11" s="53" t="str">
        <f>'5. VA Heatmap'!E12</f>
        <v>Stratford</v>
      </c>
      <c r="H11" s="109"/>
      <c r="I11" s="109"/>
      <c r="J11" s="109"/>
      <c r="K11" s="109"/>
      <c r="L11" s="109"/>
      <c r="M11" s="109"/>
      <c r="N11" s="109"/>
      <c r="O11" s="4"/>
      <c r="P11" s="4"/>
      <c r="Q11" s="4"/>
      <c r="R11" s="4"/>
      <c r="S11" s="4"/>
      <c r="T11" s="4"/>
      <c r="U11" s="4"/>
      <c r="V11" s="4"/>
    </row>
    <row r="12" spans="1:22" x14ac:dyDescent="0.2">
      <c r="E12" s="260" t="s">
        <v>124</v>
      </c>
      <c r="F12" s="260"/>
      <c r="G12" s="18" t="s">
        <v>521</v>
      </c>
      <c r="H12" s="109"/>
      <c r="I12" s="109"/>
      <c r="J12" s="109"/>
      <c r="K12" s="109"/>
      <c r="L12" s="109"/>
      <c r="M12" s="109"/>
      <c r="N12" s="109"/>
      <c r="O12" s="4"/>
      <c r="P12" s="4"/>
      <c r="Q12" s="4"/>
      <c r="R12" s="4"/>
      <c r="S12" s="4"/>
      <c r="T12" s="4"/>
      <c r="U12" s="4"/>
      <c r="V12" s="4"/>
    </row>
    <row r="13" spans="1:22" x14ac:dyDescent="0.2">
      <c r="E13" s="260" t="s">
        <v>125</v>
      </c>
      <c r="F13" s="260"/>
      <c r="G13" s="18" t="s">
        <v>522</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x14ac:dyDescent="0.2">
      <c r="E15" s="58" t="s">
        <v>242</v>
      </c>
      <c r="H15" s="4"/>
      <c r="I15" s="4"/>
      <c r="J15" s="4"/>
      <c r="K15" s="4"/>
      <c r="L15" s="4"/>
      <c r="M15" s="4"/>
      <c r="N15" s="4"/>
      <c r="O15" s="4"/>
      <c r="P15" s="4"/>
      <c r="Q15" s="4"/>
      <c r="R15" s="4"/>
      <c r="S15" s="4"/>
      <c r="T15" s="4"/>
      <c r="U15" s="4"/>
      <c r="V15" s="4"/>
    </row>
    <row r="16" spans="1:22" ht="10.8"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517</v>
      </c>
      <c r="F20" s="57" t="s">
        <v>95</v>
      </c>
      <c r="G20" s="65">
        <v>1.4999999999999999E-2</v>
      </c>
      <c r="H20" s="4"/>
      <c r="I20" s="4"/>
      <c r="J20" s="4"/>
      <c r="K20" s="4"/>
      <c r="L20" s="4"/>
      <c r="M20" s="4"/>
      <c r="N20" s="4"/>
      <c r="O20" s="4"/>
      <c r="P20" s="4"/>
      <c r="Q20" s="4"/>
      <c r="R20" s="4"/>
      <c r="S20" s="4"/>
      <c r="T20" s="4"/>
      <c r="U20" s="4"/>
      <c r="V20" s="4"/>
    </row>
    <row r="21" spans="5:22" x14ac:dyDescent="0.2">
      <c r="E21" s="57" t="s">
        <v>518</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x14ac:dyDescent="0.2">
      <c r="E25" s="58" t="s">
        <v>243</v>
      </c>
      <c r="H25" s="4"/>
      <c r="I25" s="4"/>
      <c r="J25" s="4"/>
      <c r="K25" s="4"/>
      <c r="L25" s="4"/>
      <c r="M25" s="4"/>
      <c r="N25" s="4"/>
      <c r="O25" s="4"/>
      <c r="P25" s="4"/>
      <c r="Q25" s="4"/>
      <c r="R25" s="4"/>
      <c r="S25" s="4"/>
      <c r="T25" s="4"/>
      <c r="U25" s="4"/>
      <c r="V25" s="4"/>
    </row>
    <row r="26" spans="5:22" ht="10.8" thickBot="1" x14ac:dyDescent="0.25">
      <c r="E26" s="16" t="s">
        <v>72</v>
      </c>
      <c r="F26" s="16" t="s">
        <v>73</v>
      </c>
      <c r="G26" s="15" t="s">
        <v>76</v>
      </c>
      <c r="H26" s="4"/>
      <c r="I26" s="4"/>
      <c r="J26" s="4"/>
      <c r="K26" s="4"/>
      <c r="L26" s="4"/>
      <c r="M26" s="4"/>
      <c r="N26" s="4"/>
      <c r="O26" s="4"/>
      <c r="P26" s="4"/>
      <c r="Q26" s="4"/>
      <c r="R26" s="4"/>
      <c r="S26" s="4"/>
      <c r="T26" s="4"/>
      <c r="U26" s="4"/>
      <c r="V26" s="4"/>
    </row>
    <row r="27" spans="5:22" x14ac:dyDescent="0.2">
      <c r="E27" s="57" t="s">
        <v>91</v>
      </c>
      <c r="F27" s="57" t="s">
        <v>92</v>
      </c>
      <c r="G27" s="59">
        <v>2026</v>
      </c>
      <c r="H27" s="110"/>
      <c r="I27" s="110"/>
      <c r="J27" s="110"/>
      <c r="K27" s="110"/>
      <c r="L27" s="110"/>
      <c r="M27" s="110"/>
      <c r="N27" s="110"/>
      <c r="O27" s="4"/>
      <c r="P27" s="4"/>
      <c r="Q27" s="4"/>
      <c r="R27" s="4"/>
      <c r="S27" s="4"/>
      <c r="T27" s="4"/>
      <c r="U27" s="4"/>
      <c r="V27" s="4"/>
    </row>
    <row r="28" spans="5:22" ht="11.4" x14ac:dyDescent="0.2">
      <c r="E28" s="57" t="s">
        <v>251</v>
      </c>
      <c r="F28" s="57" t="s">
        <v>90</v>
      </c>
      <c r="G28" s="59">
        <v>30</v>
      </c>
      <c r="H28" s="109"/>
      <c r="I28" s="109"/>
      <c r="J28" s="109"/>
      <c r="K28" s="109"/>
      <c r="L28" s="109"/>
      <c r="M28" s="109"/>
      <c r="N28" s="109"/>
      <c r="O28" s="4"/>
      <c r="P28" s="4"/>
      <c r="Q28" s="4"/>
      <c r="R28" s="4"/>
      <c r="S28" s="4"/>
      <c r="T28" s="4"/>
      <c r="U28" s="4"/>
      <c r="V28" s="4"/>
    </row>
    <row r="29" spans="5:22" ht="11.4"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4"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x14ac:dyDescent="0.2">
      <c r="E33" s="58" t="s">
        <v>244</v>
      </c>
      <c r="G33" s="4"/>
      <c r="I33" s="4"/>
      <c r="J33" s="4"/>
      <c r="K33" s="4"/>
      <c r="L33" s="4"/>
      <c r="M33" s="4"/>
      <c r="N33" s="4"/>
      <c r="O33" s="4"/>
      <c r="P33" s="4"/>
      <c r="Q33" s="4"/>
      <c r="R33" s="4"/>
      <c r="S33" s="4"/>
      <c r="T33" s="4"/>
      <c r="U33" s="4"/>
      <c r="V33" s="4"/>
    </row>
    <row r="34" spans="2:22" ht="2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 customHeight="1" x14ac:dyDescent="0.2">
      <c r="E35" s="57" t="s">
        <v>78</v>
      </c>
      <c r="F35" s="57" t="s">
        <v>74</v>
      </c>
      <c r="G35" s="59">
        <v>245.3</v>
      </c>
      <c r="H35" s="59">
        <v>150</v>
      </c>
      <c r="I35" s="22"/>
      <c r="J35" s="22"/>
      <c r="K35" s="4"/>
      <c r="L35" s="4"/>
      <c r="M35" s="4"/>
      <c r="N35" s="4"/>
      <c r="O35" s="4"/>
      <c r="P35" s="4"/>
      <c r="Q35" s="4"/>
      <c r="R35" s="4"/>
      <c r="S35" s="4"/>
      <c r="T35" s="4"/>
      <c r="U35" s="4"/>
      <c r="V35" s="4"/>
    </row>
    <row r="36" spans="2:22" x14ac:dyDescent="0.2">
      <c r="E36" s="57" t="s">
        <v>79</v>
      </c>
      <c r="F36" s="57" t="s">
        <v>75</v>
      </c>
      <c r="G36" s="59">
        <v>100</v>
      </c>
      <c r="H36" s="59">
        <v>100</v>
      </c>
      <c r="I36" s="143"/>
      <c r="J36" s="143"/>
      <c r="K36" s="110"/>
      <c r="L36" s="110"/>
      <c r="M36" s="110"/>
      <c r="N36" s="110"/>
      <c r="O36" s="110"/>
      <c r="P36" s="4"/>
      <c r="Q36" s="4"/>
      <c r="R36" s="4"/>
      <c r="S36" s="4"/>
      <c r="T36" s="4"/>
      <c r="U36" s="4"/>
      <c r="V36" s="4"/>
    </row>
    <row r="37" spans="2:22" x14ac:dyDescent="0.2">
      <c r="E37" s="57" t="s">
        <v>200</v>
      </c>
      <c r="F37" s="57" t="s">
        <v>75</v>
      </c>
      <c r="G37" s="59">
        <v>5</v>
      </c>
      <c r="H37" s="59">
        <v>0</v>
      </c>
      <c r="I37" s="109"/>
      <c r="J37" s="109"/>
      <c r="K37" s="109"/>
      <c r="L37" s="109"/>
      <c r="M37" s="109"/>
      <c r="N37" s="109"/>
      <c r="O37" s="109"/>
      <c r="P37" s="4"/>
      <c r="T37" s="4"/>
      <c r="U37" s="4"/>
      <c r="V37" s="4"/>
    </row>
    <row r="38" spans="2:22" x14ac:dyDescent="0.2">
      <c r="E38" s="57" t="s">
        <v>199</v>
      </c>
      <c r="F38" s="57" t="s">
        <v>75</v>
      </c>
      <c r="G38" s="59">
        <v>3</v>
      </c>
      <c r="H38" s="59">
        <v>0</v>
      </c>
      <c r="I38" s="109"/>
      <c r="J38" s="109"/>
      <c r="K38" s="109"/>
      <c r="L38" s="109"/>
      <c r="M38" s="109"/>
      <c r="N38" s="109"/>
      <c r="O38" s="109"/>
      <c r="P38" s="4"/>
      <c r="S38" s="36"/>
      <c r="T38" s="4"/>
      <c r="U38" s="4"/>
      <c r="V38" s="4"/>
    </row>
    <row r="39" spans="2:22" x14ac:dyDescent="0.2">
      <c r="E39" s="57" t="s">
        <v>139</v>
      </c>
      <c r="F39" s="57" t="s">
        <v>140</v>
      </c>
      <c r="G39" s="60">
        <v>34425</v>
      </c>
      <c r="H39" s="60">
        <v>706.8</v>
      </c>
      <c r="I39" s="109"/>
      <c r="J39" s="109"/>
      <c r="K39" s="109"/>
      <c r="L39" s="109"/>
      <c r="M39" s="109"/>
      <c r="N39" s="109"/>
      <c r="O39" s="109"/>
      <c r="P39" s="4"/>
      <c r="S39" s="36"/>
      <c r="T39" s="4"/>
      <c r="U39" s="4"/>
      <c r="V39" s="4"/>
    </row>
    <row r="40" spans="2:22" x14ac:dyDescent="0.2">
      <c r="E40" s="57" t="s">
        <v>141</v>
      </c>
      <c r="F40" s="57" t="s">
        <v>92</v>
      </c>
      <c r="G40" s="111">
        <v>2025</v>
      </c>
      <c r="H40" s="56" t="s">
        <v>20</v>
      </c>
      <c r="I40" s="109"/>
      <c r="J40" s="109"/>
      <c r="K40" s="109"/>
      <c r="L40" s="109"/>
      <c r="M40" s="109"/>
      <c r="N40" s="109"/>
      <c r="O40" s="109"/>
      <c r="P40" s="4"/>
      <c r="Q40" s="71"/>
      <c r="S40" s="36"/>
      <c r="T40" s="4"/>
      <c r="U40" s="4"/>
      <c r="V40" s="4"/>
    </row>
    <row r="41" spans="2:22" ht="11.4" x14ac:dyDescent="0.2">
      <c r="E41" s="57" t="s">
        <v>202</v>
      </c>
      <c r="F41" s="57" t="s">
        <v>21</v>
      </c>
      <c r="G41" s="59">
        <v>2.2000000000000002</v>
      </c>
      <c r="H41" s="56" t="s">
        <v>20</v>
      </c>
      <c r="M41" s="4"/>
      <c r="N41" s="4"/>
      <c r="O41" s="4"/>
      <c r="P41" s="4"/>
      <c r="Q41" s="108"/>
      <c r="S41" s="36"/>
      <c r="T41" s="4"/>
      <c r="U41" s="4"/>
      <c r="V41" s="4"/>
    </row>
    <row r="42" spans="2:22" x14ac:dyDescent="0.2">
      <c r="E42" s="261" t="s">
        <v>127</v>
      </c>
      <c r="F42" s="261"/>
      <c r="G42" s="261"/>
      <c r="H42" s="261"/>
      <c r="I42" s="261"/>
      <c r="J42" s="208"/>
      <c r="L42" s="4"/>
      <c r="M42" s="4"/>
      <c r="N42" s="4"/>
      <c r="O42" s="4"/>
      <c r="P42" s="4"/>
      <c r="Q42" s="108"/>
      <c r="S42" s="36"/>
      <c r="T42" s="4"/>
      <c r="U42" s="4"/>
      <c r="V42" s="4"/>
    </row>
    <row r="43" spans="2:22" x14ac:dyDescent="0.2">
      <c r="E43" s="261"/>
      <c r="F43" s="261"/>
      <c r="G43" s="261"/>
      <c r="H43" s="261"/>
      <c r="I43" s="261"/>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x14ac:dyDescent="0.2">
      <c r="E45" s="58" t="s">
        <v>245</v>
      </c>
      <c r="F45" s="58"/>
      <c r="H45" s="47"/>
      <c r="M45" s="4"/>
      <c r="N45" s="4"/>
      <c r="Q45" s="108"/>
    </row>
    <row r="46" spans="2:22" ht="12" customHeight="1" thickBot="1" x14ac:dyDescent="0.25">
      <c r="E46" s="254" t="s">
        <v>246</v>
      </c>
      <c r="F46" s="254"/>
      <c r="G46" s="259"/>
      <c r="H46" s="262" t="s">
        <v>247</v>
      </c>
      <c r="I46" s="248"/>
      <c r="J46" s="263"/>
      <c r="K46" s="258" t="s">
        <v>86</v>
      </c>
      <c r="L46" s="254"/>
      <c r="M46" s="254"/>
      <c r="N46" s="259"/>
      <c r="O46" s="114" t="s">
        <v>129</v>
      </c>
      <c r="P46" s="15" t="s">
        <v>130</v>
      </c>
      <c r="Q46" s="108"/>
    </row>
    <row r="47" spans="2:22" ht="21"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219"/>
      <c r="I48" s="219"/>
      <c r="J48" s="220"/>
      <c r="K48" s="221"/>
      <c r="L48" s="219"/>
      <c r="M48" s="222"/>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4</v>
      </c>
      <c r="D49" s="21" t="str">
        <v>PoleClass 4</v>
      </c>
      <c r="E49" s="61" t="str">
        <v>Pole</v>
      </c>
      <c r="F49" s="61" t="str">
        <v>Class 4</v>
      </c>
      <c r="G49" s="63" t="str">
        <v>pole</v>
      </c>
      <c r="H49" s="59" t="s">
        <v>11</v>
      </c>
      <c r="I49" s="59" t="s">
        <v>15</v>
      </c>
      <c r="J49" s="99">
        <v>100</v>
      </c>
      <c r="K49" s="62" t="s">
        <v>11</v>
      </c>
      <c r="L49" s="59" t="s">
        <v>15</v>
      </c>
      <c r="M49" s="211">
        <v>100</v>
      </c>
      <c r="N49" s="63" t="str">
        <v>pole</v>
      </c>
      <c r="O49" s="113">
        <v>0</v>
      </c>
      <c r="P49" s="115">
        <v>0</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59"/>
      <c r="I52" s="59"/>
      <c r="J52" s="99"/>
      <c r="K52" s="62"/>
      <c r="L52" s="59"/>
      <c r="M52" s="21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8"/>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8"/>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199999999999999" x14ac:dyDescent="0.2"/>
  <cols>
    <col min="2" max="2" width="49.7109375" bestFit="1" customWidth="1"/>
    <col min="3" max="3" width="26.140625" customWidth="1"/>
    <col min="4" max="4" width="13" customWidth="1"/>
    <col min="5" max="5" width="10.7109375" customWidth="1"/>
    <col min="6" max="6" width="12.7109375" bestFit="1" customWidth="1"/>
    <col min="7" max="30" width="10.7109375" customWidth="1"/>
  </cols>
  <sheetData>
    <row r="1" spans="1:19" x14ac:dyDescent="0.2">
      <c r="A1" s="8"/>
    </row>
    <row r="2" spans="1:19" ht="17.399999999999999" thickBot="1" x14ac:dyDescent="0.35">
      <c r="B2" s="1"/>
      <c r="C2" s="11" t="s">
        <v>84</v>
      </c>
      <c r="D2" s="11"/>
      <c r="E2" s="1"/>
      <c r="F2" s="1"/>
      <c r="G2" s="1"/>
      <c r="H2" s="1"/>
      <c r="I2" s="1"/>
      <c r="J2" s="1"/>
      <c r="K2" s="1"/>
      <c r="L2" s="1"/>
      <c r="M2" s="1"/>
      <c r="N2" s="1"/>
      <c r="O2" s="1"/>
      <c r="P2" s="1"/>
      <c r="Q2" s="1"/>
      <c r="R2" s="1"/>
      <c r="S2" s="1"/>
    </row>
    <row r="3" spans="1:19" ht="10.8"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x14ac:dyDescent="0.2">
      <c r="B9" s="58" t="s">
        <v>87</v>
      </c>
    </row>
    <row r="10" spans="1:19" ht="21"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0</v>
      </c>
      <c r="E11" s="203"/>
      <c r="O11" s="47"/>
    </row>
    <row r="12" spans="1:19" x14ac:dyDescent="0.2">
      <c r="B12" s="57" t="s">
        <v>186</v>
      </c>
      <c r="C12" s="57" t="str">
        <f>C11</f>
        <v>PV 2026$</v>
      </c>
      <c r="D12" s="137">
        <f>SUM(_xlfn.ANCHORARRAY(Calibration!$F$8))-SUM(_xlfn.ANCHORARRAY(Calibration!$G$8))</f>
        <v>0</v>
      </c>
      <c r="E12" s="203"/>
      <c r="O12" s="47"/>
    </row>
    <row r="13" spans="1:19" x14ac:dyDescent="0.2">
      <c r="B13" s="57" t="s">
        <v>187</v>
      </c>
      <c r="C13" s="57" t="str">
        <f>C12</f>
        <v>PV 2026$</v>
      </c>
      <c r="D13" s="137">
        <f>SUM(_xlfn.ANCHORARRAY(Calibration!$H$8))-SUM(_xlfn.ANCHORARRAY(Calibration!$I$8))</f>
        <v>0</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0</v>
      </c>
      <c r="E14" s="203"/>
      <c r="O14" s="47"/>
    </row>
    <row r="15" spans="1:19" x14ac:dyDescent="0.2">
      <c r="B15" s="57" t="s">
        <v>89</v>
      </c>
      <c r="C15" s="57" t="s">
        <v>96</v>
      </c>
      <c r="D15" s="95" t="str">
        <f>IFERROR(SUM(D11:D13)/D14,"N/A")</f>
        <v>N/A</v>
      </c>
      <c r="E15" s="203"/>
      <c r="O15" s="47"/>
    </row>
    <row r="16" spans="1:19" ht="11.4" x14ac:dyDescent="0.2">
      <c r="B16" s="57" t="s">
        <v>188</v>
      </c>
      <c r="C16" s="57" t="s">
        <v>98</v>
      </c>
      <c r="D16" s="142">
        <f>D17/'7. Project Characteristics'!$G$28</f>
        <v>0</v>
      </c>
      <c r="E16" s="203"/>
      <c r="H16" s="47"/>
    </row>
    <row r="17" spans="2:10" x14ac:dyDescent="0.2">
      <c r="B17" s="57" t="s">
        <v>97</v>
      </c>
      <c r="C17" s="57" t="s">
        <v>98</v>
      </c>
      <c r="D17" s="142">
        <f>SUM(_xlfn.ANCHORARRAY('Int BCA Ann CMI'!E8))-SUM(_xlfn.ANCHORARRAY('Int BCA Ann CMI'!CG8))</f>
        <v>0</v>
      </c>
      <c r="E17" s="203"/>
      <c r="H17" s="47"/>
    </row>
    <row r="18" spans="2:10" ht="11.4"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199999999999999"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199999999999999" x14ac:dyDescent="0.2"/>
  <cols>
    <col min="2" max="2" width="24.42578125" customWidth="1"/>
    <col min="3" max="3" width="11.7109375" customWidth="1"/>
    <col min="4" max="9" width="12.7109375" customWidth="1"/>
    <col min="11" max="11" width="20.7109375" customWidth="1"/>
    <col min="12" max="12" width="12.7109375" customWidth="1"/>
    <col min="13" max="15" width="13.7109375" customWidth="1"/>
    <col min="16" max="16" width="15" bestFit="1" customWidth="1"/>
    <col min="17" max="17" width="20" bestFit="1" customWidth="1"/>
    <col min="18" max="18" width="12.7109375" customWidth="1"/>
    <col min="20" max="20" width="21.140625" customWidth="1"/>
    <col min="21" max="21" width="11.140625" bestFit="1" customWidth="1"/>
    <col min="22" max="22" width="10.140625" bestFit="1" customWidth="1"/>
  </cols>
  <sheetData>
    <row r="4" spans="2:20" x14ac:dyDescent="0.2">
      <c r="Q4" s="47"/>
    </row>
    <row r="6" spans="2:20" ht="25.5" customHeight="1" thickBot="1" x14ac:dyDescent="0.25">
      <c r="B6" s="58" t="s">
        <v>120</v>
      </c>
      <c r="D6" s="254" t="s">
        <v>204</v>
      </c>
      <c r="E6" s="254"/>
      <c r="F6" s="254" t="s">
        <v>136</v>
      </c>
      <c r="G6" s="254"/>
      <c r="H6" s="254" t="s">
        <v>137</v>
      </c>
      <c r="I6" s="254"/>
      <c r="K6" s="58" t="s">
        <v>121</v>
      </c>
      <c r="P6" s="47"/>
      <c r="R6" s="66"/>
    </row>
    <row r="7" spans="2:20" ht="21"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6.3984074957163504</v>
      </c>
      <c r="R8" s="95">
        <f>'7. Project Characteristics'!$G$41/$Q$8</f>
        <v>0.34383555618689043</v>
      </c>
      <c r="T8" s="158">
        <f>IF('7. Project Characteristics'!$G$12="Early Retirement",'7. Project Characteristics'!$G$29,0)</f>
        <v>0</v>
      </c>
    </row>
    <row r="9" spans="2:20" x14ac:dyDescent="0.2">
      <c r="B9" s="61" t="str">
        <v>Pole</v>
      </c>
      <c r="C9" s="61" t="str">
        <v>Class 4</v>
      </c>
      <c r="D9" s="70">
        <v>462906.81265948585</v>
      </c>
      <c r="E9" s="70">
        <v>462906.81265948585</v>
      </c>
      <c r="F9" s="70">
        <v>1255288.4899485584</v>
      </c>
      <c r="G9" s="70">
        <v>1255288.4899485584</v>
      </c>
      <c r="H9" s="70">
        <v>1255288.4899485584</v>
      </c>
      <c r="I9" s="70">
        <v>1255288.4899485584</v>
      </c>
      <c r="K9" s="61" t="str">
        <v>Pole</v>
      </c>
      <c r="L9" s="61" t="str">
        <v>Class 4</v>
      </c>
      <c r="M9" s="94">
        <v>6.3984074957163504</v>
      </c>
      <c r="N9" s="94"/>
      <c r="P9" s="43" t="s">
        <v>133</v>
      </c>
      <c r="Q9" s="95"/>
      <c r="R9" s="95" t="s">
        <v>20</v>
      </c>
    </row>
    <row r="10" spans="2:20" x14ac:dyDescent="0.2">
      <c r="B10" s="61" t="str">
        <v>Pole</v>
      </c>
      <c r="C10" s="61" t="str">
        <v>Class 3</v>
      </c>
      <c r="D10" s="70">
        <v>0</v>
      </c>
      <c r="E10" s="70">
        <v>0</v>
      </c>
      <c r="F10" s="70">
        <v>0</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zoomScale="145" zoomScaleNormal="145" workbookViewId="0"/>
  </sheetViews>
  <sheetFormatPr defaultRowHeight="10.199999999999999" x14ac:dyDescent="0.2"/>
  <cols>
    <col min="2" max="2" width="9.28515625" customWidth="1"/>
    <col min="3" max="3" width="11.140625" bestFit="1" customWidth="1"/>
    <col min="4" max="4" width="12.7109375" bestFit="1" customWidth="1"/>
    <col min="8" max="8" width="10.42578125" bestFit="1" customWidth="1"/>
    <col min="9" max="9" width="14.140625" bestFit="1" customWidth="1"/>
    <col min="15" max="15" width="14" customWidth="1"/>
  </cols>
  <sheetData>
    <row r="1" spans="1:23" x14ac:dyDescent="0.2">
      <c r="A1" s="8"/>
    </row>
    <row r="2" spans="1:23" ht="17.399999999999999" thickBot="1" x14ac:dyDescent="0.35">
      <c r="C2" s="1"/>
      <c r="D2" s="1"/>
      <c r="E2" s="11" t="s">
        <v>196</v>
      </c>
      <c r="F2" s="1"/>
      <c r="G2" s="1"/>
      <c r="H2" s="1"/>
      <c r="I2" s="1"/>
      <c r="J2" s="1"/>
      <c r="K2" s="1"/>
      <c r="L2" s="1"/>
      <c r="M2" s="1"/>
      <c r="N2" s="1"/>
      <c r="O2" s="1"/>
    </row>
    <row r="3" spans="1:23" ht="10.8"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0.8" thickBot="1" x14ac:dyDescent="0.25">
      <c r="G9" s="254" t="s">
        <v>194</v>
      </c>
      <c r="H9" s="254"/>
      <c r="I9" s="254"/>
      <c r="J9" s="254"/>
      <c r="K9" s="254"/>
    </row>
    <row r="10" spans="1:23" ht="21" thickBot="1" x14ac:dyDescent="0.3">
      <c r="C10" s="16" t="s">
        <v>63</v>
      </c>
      <c r="D10" s="16" t="s">
        <v>0</v>
      </c>
      <c r="E10" s="15" t="s">
        <v>132</v>
      </c>
      <c r="F10" s="15" t="s">
        <v>64</v>
      </c>
      <c r="G10" s="206">
        <v>10</v>
      </c>
      <c r="H10" s="206">
        <v>20</v>
      </c>
      <c r="I10" s="206">
        <v>50</v>
      </c>
      <c r="J10" s="206">
        <v>100</v>
      </c>
      <c r="K10" s="206">
        <v>200</v>
      </c>
      <c r="O10" s="205" t="s">
        <v>484</v>
      </c>
      <c r="R10" s="264"/>
      <c r="S10" s="264"/>
      <c r="T10" s="264"/>
      <c r="U10" s="264"/>
      <c r="V10" s="264"/>
      <c r="W10" s="264"/>
    </row>
    <row r="11" spans="1:23" ht="13.8" x14ac:dyDescent="0.25">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3.8" x14ac:dyDescent="0.25">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199999999999999" x14ac:dyDescent="0.2"/>
  <cols>
    <col min="3" max="3" width="19.7109375" customWidth="1"/>
    <col min="4" max="4" width="19.42578125" customWidth="1"/>
    <col min="5" max="5" width="13.28515625" customWidth="1"/>
    <col min="6" max="6" width="18.42578125" customWidth="1"/>
    <col min="7" max="8" width="13.140625" customWidth="1"/>
    <col min="9" max="9" width="11.140625" bestFit="1" customWidth="1"/>
    <col min="47" max="47" width="27.42578125" bestFit="1" customWidth="1"/>
  </cols>
  <sheetData>
    <row r="1" spans="1:49" x14ac:dyDescent="0.2">
      <c r="B1" s="8"/>
    </row>
    <row r="2" spans="1:49" ht="17.399999999999999" thickBot="1" x14ac:dyDescent="0.35">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8" thickTop="1" x14ac:dyDescent="0.2">
      <c r="C3" s="237"/>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Stratford</v>
      </c>
      <c r="E5" s="4"/>
      <c r="F5" s="4"/>
      <c r="G5" s="4"/>
      <c r="H5" s="4"/>
      <c r="I5" s="4"/>
      <c r="J5" s="4"/>
      <c r="K5" s="4"/>
      <c r="L5" s="4"/>
      <c r="M5" s="4"/>
      <c r="N5" s="4"/>
      <c r="O5" s="4"/>
      <c r="P5" s="4"/>
      <c r="Q5" s="4"/>
      <c r="R5" s="4"/>
      <c r="S5" s="4"/>
      <c r="T5" s="4"/>
      <c r="U5" s="4"/>
      <c r="V5" s="4"/>
      <c r="W5" s="4"/>
      <c r="X5" s="4"/>
    </row>
    <row r="6" spans="1:49" ht="12" customHeight="1" thickBot="1" x14ac:dyDescent="0.25">
      <c r="G6" s="15"/>
      <c r="H6" s="254" t="s">
        <v>3</v>
      </c>
      <c r="I6" s="254"/>
      <c r="J6" s="254"/>
      <c r="K6" s="254"/>
      <c r="L6" s="254"/>
      <c r="M6" s="254"/>
      <c r="N6" s="15"/>
      <c r="O6" s="15"/>
      <c r="P6" s="15"/>
      <c r="Q6" s="15"/>
      <c r="R6" s="15"/>
      <c r="S6" s="15"/>
      <c r="T6" s="15"/>
      <c r="U6" s="15"/>
      <c r="V6" s="15"/>
      <c r="W6" s="15"/>
      <c r="AB6" s="15"/>
      <c r="AC6" s="254" t="s">
        <v>25</v>
      </c>
      <c r="AD6" s="254"/>
      <c r="AE6" s="254"/>
      <c r="AF6" s="254"/>
      <c r="AG6" s="254"/>
      <c r="AH6" s="254"/>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StratfordPoleClass 5</v>
      </c>
      <c r="B8" s="21" t="str" cm="1">
        <f t="array" ref="B8:B11">'5. VA Heatmap'!$E$12&amp;_xlfn.ANCHORARRAY(E8)&amp;_xlfn.ANCHORARRAY(F8)</f>
        <v>StratfordWind80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0.1163317722635043</v>
      </c>
      <c r="I8" s="87" cm="1">
        <f t="array" ref="I8:I11">IFERROR(INDEX(cp_probability[],MATCH(_xlfn.ANCHORARRAY($B8),_xlfn.ANCHORARRAY('4. Climate Peril Probability'!$B$13),0),MATCH(I$7,cp_probability[#Headers],0)),0)</f>
        <v>0.11659561250565681</v>
      </c>
      <c r="J8" s="87" cm="1">
        <f t="array" ref="J8:J11">IFERROR(INDEX(cp_probability[],MATCH(_xlfn.ANCHORARRAY($B8),_xlfn.ANCHORARRAY('4. Climate Peril Probability'!$B$13),0),MATCH(J$7,cp_probability[#Headers],0)),0)</f>
        <v>0.11685949416100219</v>
      </c>
      <c r="K8" s="87" cm="1">
        <f t="array" ref="K8:K11">IFERROR(INDEX(cp_probability[],MATCH(_xlfn.ANCHORARRAY($B8),_xlfn.ANCHORARRAY('4. Climate Peril Probability'!$B$13),0),MATCH(K$7,cp_probability[#Headers],0)),0)</f>
        <v>0.11712341656483587</v>
      </c>
      <c r="L8" s="87" cm="1">
        <f t="array" ref="L8:L11">IFERROR(INDEX(cp_probability[],MATCH(_xlfn.ANCHORARRAY($B8),_xlfn.ANCHORARRAY('4. Climate Peril Probability'!$B$13),0),MATCH(L$7,cp_probability[#Headers],0)),0)</f>
        <v>0.11738737905487204</v>
      </c>
      <c r="M8" s="152" cm="1">
        <f t="array" ref="M8:M11">IFERROR(INDEX(cp_probability[],MATCH(_xlfn.ANCHORARRAY($B8),_xlfn.ANCHORARRAY('4. Climate Peril Probability'!$B$13),0),MATCH(M$7,cp_probability[#Headers],0)),0)</f>
        <v>0.11775039172020912</v>
      </c>
      <c r="N8" s="152" cm="1">
        <f t="array" ref="N8:N11">IFERROR(INDEX(cp_probability[],MATCH(_xlfn.ANCHORARRAY($B8),_xlfn.ANCHORARRAY('4. Climate Peril Probability'!$B$13),0),MATCH(N$7,cp_probability[#Headers],0)),0)</f>
        <v>0.11784940788644357</v>
      </c>
      <c r="O8" s="152" cm="1">
        <f t="array" ref="O8:O11">IFERROR(INDEX(cp_probability[],MATCH(_xlfn.ANCHORARRAY($B8),_xlfn.ANCHORARRAY('4. Climate Peril Probability'!$B$13),0),MATCH(O$7,cp_probability[#Headers],0)),0)</f>
        <v>0.11794842943540484</v>
      </c>
      <c r="P8" s="152" cm="1">
        <f t="array" ref="P8:P11">IFERROR(INDEX(cp_probability[],MATCH(_xlfn.ANCHORARRAY($B8),_xlfn.ANCHORARRAY('4. Climate Peril Probability'!$B$13),0),MATCH(P$7,cp_probability[#Headers],0)),0)</f>
        <v>0.11804745633260361</v>
      </c>
      <c r="Q8" s="152" cm="1">
        <f t="array" ref="Q8:Q11">IFERROR(INDEX(cp_probability[],MATCH(_xlfn.ANCHORARRAY($B8),_xlfn.ANCHORARRAY('4. Climate Peril Probability'!$B$13),0),MATCH(Q$7,cp_probability[#Headers],0)),0)</f>
        <v>0.11814648854359804</v>
      </c>
      <c r="R8" s="152" cm="1">
        <f t="array" ref="R8:R11">IFERROR(INDEX(cp_probability[],MATCH(_xlfn.ANCHORARRAY($B8),_xlfn.ANCHORARRAY('4. Climate Peril Probability'!$B$13),0),MATCH(R$7,cp_probability[#Headers],0)),0)</f>
        <v>0.11860458065353184</v>
      </c>
      <c r="S8" s="152" cm="1">
        <f t="array" ref="S8:S11">IFERROR(INDEX(cp_probability[],MATCH(_xlfn.ANCHORARRAY($B8),_xlfn.ANCHORARRAY('4. Climate Peril Probability'!$B$13),0),MATCH(S$7,cp_probability[#Headers],0)),0)</f>
        <v>0.11906278230528887</v>
      </c>
      <c r="T8" s="152" cm="1">
        <f t="array" ref="T8:T11">IFERROR(INDEX(cp_probability[],MATCH(_xlfn.ANCHORARRAY($B8),_xlfn.ANCHORARRAY('4. Climate Peril Probability'!$B$13),0),MATCH(T$7,cp_probability[#Headers],0)),0)</f>
        <v>0.11952109013080661</v>
      </c>
      <c r="U8" s="152" cm="1">
        <f t="array" ref="U8:U11">IFERROR(INDEX(cp_probability[],MATCH(_xlfn.ANCHORARRAY($B8),_xlfn.ANCHORARRAY('4. Climate Peril Probability'!$B$13),0),MATCH(U$7,cp_probability[#Headers],0)),0)</f>
        <v>0.12087182535270059</v>
      </c>
      <c r="V8" s="152" cm="1">
        <f t="array" ref="V8:V11">IFERROR(INDEX(cp_probability[],MATCH(_xlfn.ANCHORARRAY($B8),_xlfn.ANCHORARRAY('4. Climate Peril Probability'!$B$13),0),MATCH(V$7,cp_probability[#Headers],0)),0)</f>
        <v>0.12176450245145327</v>
      </c>
      <c r="W8" s="152" cm="1">
        <f t="array" ref="W8:W11">IFERROR(INDEX(cp_probability[],MATCH(_xlfn.ANCHORARRAY($B8),_xlfn.ANCHORARRAY('4. Climate Peril Probability'!$B$13),0),MATCH(W$7,cp_probability[#Headers],0)),0)</f>
        <v>0.12265750810825217</v>
      </c>
      <c r="Y8" s="21" t="str" cm="1">
        <f t="array" ref="Y8:Y11">'5. VA Heatmap'!$E$12&amp;_xlfn.ANCHORARRAY(Z8)&amp;_xlfn.ANCHORARRAY(AA8)</f>
        <v>StratfordPoleClass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0.1163317722635043</v>
      </c>
      <c r="AD8" s="23" cm="1">
        <f t="array" ref="AD8:AD11">SUMIF(_xlfn.ANCHORARRAY($A8),_xlfn.ANCHORARRAY($Y8),_xlfn.ANCHORARRAY(I8))</f>
        <v>0.11659561250565681</v>
      </c>
      <c r="AE8" s="23" cm="1">
        <f t="array" ref="AE8:AE11">SUMIF(_xlfn.ANCHORARRAY($A8),_xlfn.ANCHORARRAY($Y8),_xlfn.ANCHORARRAY(J8))</f>
        <v>0.11685949416100219</v>
      </c>
      <c r="AF8" s="23" cm="1">
        <f t="array" ref="AF8:AF11">SUMIF(_xlfn.ANCHORARRAY($A8),_xlfn.ANCHORARRAY($Y8),_xlfn.ANCHORARRAY(K8))</f>
        <v>0.11712341656483587</v>
      </c>
      <c r="AG8" s="23" cm="1">
        <f t="array" ref="AG8:AG11">SUMIF(_xlfn.ANCHORARRAY($A8),_xlfn.ANCHORARRAY($Y8),_xlfn.ANCHORARRAY(L8))</f>
        <v>0.11738737905487204</v>
      </c>
      <c r="AH8" s="23" cm="1">
        <f t="array" ref="AH8:AH11">SUMIF(_xlfn.ANCHORARRAY($A8),_xlfn.ANCHORARRAY($Y8),_xlfn.ANCHORARRAY(M8))</f>
        <v>0.11775039172020912</v>
      </c>
      <c r="AI8" s="23" cm="1">
        <f t="array" ref="AI8:AI11">SUMIF(_xlfn.ANCHORARRAY($A8),_xlfn.ANCHORARRAY($Y8),_xlfn.ANCHORARRAY(N8))</f>
        <v>0.11784940788644357</v>
      </c>
      <c r="AJ8" s="23" cm="1">
        <f t="array" ref="AJ8:AJ11">SUMIF(_xlfn.ANCHORARRAY($A8),_xlfn.ANCHORARRAY($Y8),_xlfn.ANCHORARRAY(O8))</f>
        <v>0.11794842943540484</v>
      </c>
      <c r="AK8" s="23" cm="1">
        <f t="array" ref="AK8:AK11">SUMIF(_xlfn.ANCHORARRAY($A8),_xlfn.ANCHORARRAY($Y8),_xlfn.ANCHORARRAY(P8))</f>
        <v>0.11804745633260361</v>
      </c>
      <c r="AL8" s="23" cm="1">
        <f t="array" ref="AL8:AL11">SUMIF(_xlfn.ANCHORARRAY($A8),_xlfn.ANCHORARRAY($Y8),_xlfn.ANCHORARRAY(Q8))</f>
        <v>0.11814648854359804</v>
      </c>
      <c r="AM8" s="23" cm="1">
        <f t="array" ref="AM8:AM11">SUMIF(_xlfn.ANCHORARRAY($A8),_xlfn.ANCHORARRAY($Y8),_xlfn.ANCHORARRAY(R8))</f>
        <v>0.11860458065353184</v>
      </c>
      <c r="AN8" s="23" cm="1">
        <f t="array" ref="AN8:AN11">SUMIF(_xlfn.ANCHORARRAY($A8),_xlfn.ANCHORARRAY($Y8),_xlfn.ANCHORARRAY(S8))</f>
        <v>0.11906278230528887</v>
      </c>
      <c r="AO8" s="23" cm="1">
        <f t="array" ref="AO8:AO11">SUMIF(_xlfn.ANCHORARRAY($A8),_xlfn.ANCHORARRAY($Y8),_xlfn.ANCHORARRAY(T8))</f>
        <v>0.11952109013080661</v>
      </c>
      <c r="AP8" s="23" cm="1">
        <f t="array" ref="AP8:AP11">SUMIF(_xlfn.ANCHORARRAY($A8),_xlfn.ANCHORARRAY($Y8),_xlfn.ANCHORARRAY(U8))</f>
        <v>0.12087182535270059</v>
      </c>
      <c r="AQ8" s="23" cm="1">
        <f t="array" ref="AQ8:AQ11">SUMIF(_xlfn.ANCHORARRAY($A8),_xlfn.ANCHORARRAY($Y8),_xlfn.ANCHORARRAY(V8))</f>
        <v>0.12176450245145327</v>
      </c>
      <c r="AR8" s="23" cm="1">
        <f t="array" ref="AR8:AR11">SUMIF(_xlfn.ANCHORARRAY($A8),_xlfn.ANCHORARRAY($Y8),_xlfn.ANCHORARRAY(W8))</f>
        <v>0.12265750810825217</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StratfordPoleClass 4</v>
      </c>
      <c r="B9" s="21" t="str">
        <v>StratfordWind90</v>
      </c>
      <c r="C9" s="88" t="str">
        <v>Pole</v>
      </c>
      <c r="D9" s="88" t="str">
        <v>Class 4</v>
      </c>
      <c r="E9" s="88" t="str">
        <v>Wind</v>
      </c>
      <c r="F9" s="88">
        <v>90</v>
      </c>
      <c r="G9" s="89">
        <v>6.3276797852522895E-2</v>
      </c>
      <c r="H9" s="89">
        <v>6.3984074957163503E-2</v>
      </c>
      <c r="I9" s="89">
        <v>6.4693305406893872E-2</v>
      </c>
      <c r="J9" s="89">
        <v>6.5404454034768009E-2</v>
      </c>
      <c r="K9" s="89">
        <v>6.6117485961883299E-2</v>
      </c>
      <c r="L9" s="89">
        <v>6.68323665981434E-2</v>
      </c>
      <c r="M9" s="90">
        <v>6.7808772054160721E-2</v>
      </c>
      <c r="N9" s="120">
        <v>6.8068873748292305E-2</v>
      </c>
      <c r="O9" s="120">
        <v>6.8329365699740949E-2</v>
      </c>
      <c r="P9" s="120">
        <v>6.859024688301775E-2</v>
      </c>
      <c r="Q9" s="120">
        <v>6.8851516272717142E-2</v>
      </c>
      <c r="R9" s="120">
        <v>7.0120711329072036E-2</v>
      </c>
      <c r="S9" s="120">
        <v>7.1393743586384686E-2</v>
      </c>
      <c r="T9" s="120">
        <v>7.2670423491662584E-2</v>
      </c>
      <c r="U9" s="120">
        <v>7.6328137092633613E-2</v>
      </c>
      <c r="V9" s="120">
        <v>7.8741254195316718E-2</v>
      </c>
      <c r="W9" s="120">
        <v>8.1189524648156486E-2</v>
      </c>
      <c r="Y9" s="21" t="str">
        <v>StratfordPoleClass 4</v>
      </c>
      <c r="Z9" s="20" t="str">
        <v>Pole</v>
      </c>
      <c r="AA9" s="20" t="str">
        <v>Class 4</v>
      </c>
      <c r="AB9" s="122">
        <v>6.3276797852522895E-2</v>
      </c>
      <c r="AC9" s="23">
        <v>6.3984074957163503E-2</v>
      </c>
      <c r="AD9" s="23">
        <v>6.4693305406893872E-2</v>
      </c>
      <c r="AE9" s="23">
        <v>6.5404454034768009E-2</v>
      </c>
      <c r="AF9" s="23">
        <v>6.6117485961883299E-2</v>
      </c>
      <c r="AG9" s="23">
        <v>6.68323665981434E-2</v>
      </c>
      <c r="AH9" s="23">
        <v>6.7808772054160721E-2</v>
      </c>
      <c r="AI9" s="122">
        <v>6.8068873748292305E-2</v>
      </c>
      <c r="AJ9" s="122">
        <v>6.8329365699740949E-2</v>
      </c>
      <c r="AK9" s="122">
        <v>6.859024688301775E-2</v>
      </c>
      <c r="AL9" s="122">
        <v>6.8851516272717142E-2</v>
      </c>
      <c r="AM9" s="122">
        <v>7.0120711329072036E-2</v>
      </c>
      <c r="AN9" s="122">
        <v>7.1393743586384686E-2</v>
      </c>
      <c r="AO9" s="122">
        <v>7.2670423491662584E-2</v>
      </c>
      <c r="AP9" s="122">
        <v>7.6328137092633613E-2</v>
      </c>
      <c r="AQ9" s="122">
        <v>7.8741254195316718E-2</v>
      </c>
      <c r="AR9" s="122">
        <v>8.1189524648156486E-2</v>
      </c>
      <c r="AT9" s="21"/>
      <c r="AU9" s="43" t="str">
        <v>Pole-Class 4</v>
      </c>
      <c r="AV9" t="str">
        <v>Pole</v>
      </c>
      <c r="AW9" t="str">
        <v>Class 4</v>
      </c>
    </row>
    <row r="10" spans="1:49" x14ac:dyDescent="0.2">
      <c r="A10" s="21" t="str">
        <v>StratfordPoleClass 3</v>
      </c>
      <c r="B10" s="21" t="str">
        <v>StratfordWind100</v>
      </c>
      <c r="C10" s="88" t="str">
        <v>Pole</v>
      </c>
      <c r="D10" s="88" t="str">
        <v>Class 3</v>
      </c>
      <c r="E10" s="88" t="str">
        <v>Wind</v>
      </c>
      <c r="F10" s="88">
        <v>100</v>
      </c>
      <c r="G10" s="89">
        <v>1.8976055196358962E-2</v>
      </c>
      <c r="H10" s="89">
        <v>1.9268111673715501E-2</v>
      </c>
      <c r="I10" s="89">
        <v>1.9562014731480431E-2</v>
      </c>
      <c r="J10" s="89">
        <v>1.985774794298804E-2</v>
      </c>
      <c r="K10" s="89">
        <v>2.0203774867664608E-2</v>
      </c>
      <c r="L10" s="89">
        <v>2.0597565821062713E-2</v>
      </c>
      <c r="M10" s="90">
        <v>2.1131620042411221E-2</v>
      </c>
      <c r="N10" s="120">
        <v>2.1268715175143296E-2</v>
      </c>
      <c r="O10" s="120">
        <v>2.1406289230640509E-2</v>
      </c>
      <c r="P10" s="120">
        <v>2.1544341848343116E-2</v>
      </c>
      <c r="Q10" s="120">
        <v>2.1682872662271657E-2</v>
      </c>
      <c r="R10" s="120">
        <v>2.2406197341200525E-2</v>
      </c>
      <c r="S10" s="120">
        <v>2.3140647456689718E-2</v>
      </c>
      <c r="T10" s="120">
        <v>2.3886090852778732E-2</v>
      </c>
      <c r="U10" s="120">
        <v>2.5889711803038201E-2</v>
      </c>
      <c r="V10" s="120">
        <v>2.7176214830490136E-2</v>
      </c>
      <c r="W10" s="120">
        <v>2.8502193390122978E-2</v>
      </c>
      <c r="Y10" s="21" t="str">
        <v>StratfordPoleClass 3</v>
      </c>
      <c r="Z10" s="20" t="str">
        <v>Pole</v>
      </c>
      <c r="AA10" s="20" t="str">
        <v>Class 3</v>
      </c>
      <c r="AB10" s="122">
        <v>1.8976055196358962E-2</v>
      </c>
      <c r="AC10" s="23">
        <v>1.9268111673715501E-2</v>
      </c>
      <c r="AD10" s="23">
        <v>1.9562014731480431E-2</v>
      </c>
      <c r="AE10" s="23">
        <v>1.985774794298804E-2</v>
      </c>
      <c r="AF10" s="23">
        <v>2.0203774867664608E-2</v>
      </c>
      <c r="AG10" s="23">
        <v>2.0597565821062713E-2</v>
      </c>
      <c r="AH10" s="23">
        <v>2.1131620042411221E-2</v>
      </c>
      <c r="AI10" s="122">
        <v>2.1268715175143296E-2</v>
      </c>
      <c r="AJ10" s="122">
        <v>2.1406289230640509E-2</v>
      </c>
      <c r="AK10" s="122">
        <v>2.1544341848343116E-2</v>
      </c>
      <c r="AL10" s="122">
        <v>2.1682872662271657E-2</v>
      </c>
      <c r="AM10" s="122">
        <v>2.2406197341200525E-2</v>
      </c>
      <c r="AN10" s="122">
        <v>2.3140647456689718E-2</v>
      </c>
      <c r="AO10" s="122">
        <v>2.3886090852778732E-2</v>
      </c>
      <c r="AP10" s="122">
        <v>2.5889711803038201E-2</v>
      </c>
      <c r="AQ10" s="122">
        <v>2.7176214830490136E-2</v>
      </c>
      <c r="AR10" s="122">
        <v>2.8502193390122978E-2</v>
      </c>
      <c r="AT10" s="21"/>
      <c r="AU10" s="43" t="str">
        <v>Pole-Class 3</v>
      </c>
      <c r="AV10" t="str">
        <v>Pole</v>
      </c>
      <c r="AW10" t="str">
        <v>Class 3</v>
      </c>
    </row>
    <row r="11" spans="1:49" x14ac:dyDescent="0.2">
      <c r="A11" s="21" t="str">
        <v>StratfordPoleClass 2</v>
      </c>
      <c r="B11" s="21" t="str">
        <v>StratfordWind110</v>
      </c>
      <c r="C11" s="88" t="str">
        <v>Pole</v>
      </c>
      <c r="D11" s="88" t="str">
        <v>Class 2</v>
      </c>
      <c r="E11" s="88" t="str">
        <v>Wind</v>
      </c>
      <c r="F11" s="88">
        <v>110</v>
      </c>
      <c r="G11" s="89">
        <v>7.1708790020852224E-3</v>
      </c>
      <c r="H11" s="89">
        <v>7.3129480865451388E-3</v>
      </c>
      <c r="I11" s="89">
        <v>7.4565012942474588E-3</v>
      </c>
      <c r="J11" s="89">
        <v>7.6015344527163957E-3</v>
      </c>
      <c r="K11" s="89">
        <v>7.748043239548327E-3</v>
      </c>
      <c r="L11" s="89">
        <v>7.8960231860024464E-3</v>
      </c>
      <c r="M11" s="90">
        <v>8.0933566954818799E-3</v>
      </c>
      <c r="N11" s="120">
        <v>8.1414469141479571E-3</v>
      </c>
      <c r="O11" s="120">
        <v>8.1897407834044481E-3</v>
      </c>
      <c r="P11" s="120">
        <v>8.2382387495979776E-3</v>
      </c>
      <c r="Q11" s="120">
        <v>8.2869412585702389E-3</v>
      </c>
      <c r="R11" s="120">
        <v>8.5598932753456845E-3</v>
      </c>
      <c r="S11" s="120">
        <v>8.8371841694187287E-3</v>
      </c>
      <c r="T11" s="120">
        <v>9.1187739489283319E-3</v>
      </c>
      <c r="U11" s="120">
        <v>9.8445880328694533E-3</v>
      </c>
      <c r="V11" s="120">
        <v>1.0298289196456107E-2</v>
      </c>
      <c r="W11" s="120">
        <v>1.0765226499166699E-2</v>
      </c>
      <c r="Y11" s="21" t="str">
        <v>StratfordPoleClass 2</v>
      </c>
      <c r="Z11" s="20" t="str">
        <v>Pole</v>
      </c>
      <c r="AA11" s="20" t="str">
        <v>Class 2</v>
      </c>
      <c r="AB11" s="122">
        <v>7.1708790020852224E-3</v>
      </c>
      <c r="AC11" s="23">
        <v>7.3129480865451388E-3</v>
      </c>
      <c r="AD11" s="23">
        <v>7.4565012942474588E-3</v>
      </c>
      <c r="AE11" s="23">
        <v>7.6015344527163957E-3</v>
      </c>
      <c r="AF11" s="23">
        <v>7.748043239548327E-3</v>
      </c>
      <c r="AG11" s="23">
        <v>7.8960231860024464E-3</v>
      </c>
      <c r="AH11" s="23">
        <v>8.0933566954818799E-3</v>
      </c>
      <c r="AI11" s="122">
        <v>8.1414469141479571E-3</v>
      </c>
      <c r="AJ11" s="122">
        <v>8.1897407834044481E-3</v>
      </c>
      <c r="AK11" s="122">
        <v>8.2382387495979776E-3</v>
      </c>
      <c r="AL11" s="122">
        <v>8.2869412585702389E-3</v>
      </c>
      <c r="AM11" s="122">
        <v>8.5598932753456845E-3</v>
      </c>
      <c r="AN11" s="122">
        <v>8.8371841694187287E-3</v>
      </c>
      <c r="AO11" s="122">
        <v>9.1187739489283319E-3</v>
      </c>
      <c r="AP11" s="122">
        <v>9.8445880328694533E-3</v>
      </c>
      <c r="AQ11" s="122">
        <v>1.0298289196456107E-2</v>
      </c>
      <c r="AR11" s="122">
        <v>1.0765226499166699E-2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s>
  <sheetFormatPr defaultRowHeight="10.199999999999999" x14ac:dyDescent="0.2"/>
  <cols>
    <col min="1" max="1" width="8.140625" bestFit="1" customWidth="1"/>
    <col min="2" max="2" width="11.140625" customWidth="1"/>
    <col min="3" max="3" width="11.7109375" customWidth="1"/>
    <col min="4" max="4" width="42" customWidth="1"/>
    <col min="5" max="5" width="12.7109375" bestFit="1" customWidth="1"/>
    <col min="6" max="6" width="9.7109375" bestFit="1" customWidth="1"/>
  </cols>
  <sheetData>
    <row r="1" spans="1:18" x14ac:dyDescent="0.2">
      <c r="A1" s="8"/>
    </row>
    <row r="2" spans="1:18" ht="17.399999999999999" thickBot="1" x14ac:dyDescent="0.35">
      <c r="B2" s="1"/>
      <c r="C2" s="1" t="s">
        <v>190</v>
      </c>
      <c r="D2" s="1"/>
      <c r="E2" s="1"/>
      <c r="F2" s="1"/>
      <c r="G2" s="1"/>
      <c r="H2" s="1"/>
      <c r="I2" s="1"/>
      <c r="J2" s="1"/>
      <c r="K2" s="1"/>
      <c r="L2" s="1"/>
      <c r="M2" s="1"/>
      <c r="N2" s="1"/>
      <c r="O2" s="1"/>
      <c r="P2" s="1"/>
      <c r="Q2" s="1"/>
      <c r="R2" s="1"/>
    </row>
    <row r="3" spans="1:18" ht="10.8"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07.55" customHeight="1" x14ac:dyDescent="0.2">
      <c r="B17" s="4"/>
      <c r="C17" s="4"/>
      <c r="D17" s="4"/>
      <c r="E17" s="4"/>
      <c r="F17" s="4"/>
      <c r="G17" s="4"/>
      <c r="H17" s="4"/>
      <c r="I17" s="4"/>
      <c r="J17" s="4"/>
      <c r="K17" s="4"/>
      <c r="L17" s="4"/>
    </row>
    <row r="18" spans="2:20" ht="14.4" thickBot="1" x14ac:dyDescent="0.3">
      <c r="B18" s="5" t="s">
        <v>4</v>
      </c>
      <c r="C18" s="5"/>
      <c r="D18" s="5"/>
      <c r="E18" s="5"/>
      <c r="F18" s="5"/>
      <c r="G18" s="5"/>
      <c r="H18" s="5"/>
      <c r="I18" s="5"/>
      <c r="J18" s="5"/>
      <c r="K18" s="5"/>
      <c r="L18" s="5"/>
      <c r="M18" s="5"/>
      <c r="N18" s="5"/>
      <c r="O18" s="5"/>
      <c r="P18" s="5"/>
      <c r="Q18" s="5"/>
      <c r="R18" s="5"/>
    </row>
    <row r="19" spans="2:20" ht="10.8"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399999999999999" thickBot="1" x14ac:dyDescent="0.35">
      <c r="B24" s="1" t="s">
        <v>5</v>
      </c>
      <c r="C24" s="1"/>
      <c r="D24" s="1"/>
      <c r="E24" s="1"/>
      <c r="F24" s="1"/>
      <c r="G24" s="1"/>
      <c r="H24" s="1"/>
      <c r="I24" s="1"/>
      <c r="J24" s="1"/>
      <c r="K24" s="1"/>
      <c r="L24" s="1"/>
      <c r="M24" s="1"/>
      <c r="N24" s="1"/>
      <c r="O24" s="1"/>
      <c r="P24" s="1"/>
      <c r="Q24" s="1"/>
      <c r="R24" s="1"/>
      <c r="T24" s="47"/>
    </row>
    <row r="25" spans="2:20" ht="10.8"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399999999999999" thickBot="1" x14ac:dyDescent="0.35">
      <c r="C27" s="1" t="s">
        <v>7</v>
      </c>
      <c r="D27" s="1" t="s">
        <v>8</v>
      </c>
      <c r="E27" s="243" t="s">
        <v>12</v>
      </c>
      <c r="F27" s="243"/>
      <c r="G27" s="243"/>
      <c r="H27" s="243"/>
      <c r="I27" s="243"/>
      <c r="J27" s="243"/>
      <c r="K27" s="243"/>
      <c r="L27" s="243"/>
      <c r="M27" s="243"/>
      <c r="N27" s="243"/>
      <c r="O27" s="243"/>
    </row>
    <row r="28" spans="2:20" ht="25.5" customHeight="1" thickTop="1" x14ac:dyDescent="0.2">
      <c r="C28" s="125"/>
      <c r="D28" s="7" t="s">
        <v>26</v>
      </c>
      <c r="E28" s="244" t="s">
        <v>45</v>
      </c>
      <c r="F28" s="244"/>
      <c r="G28" s="244"/>
      <c r="H28" s="244"/>
      <c r="I28" s="244"/>
      <c r="J28" s="244"/>
      <c r="K28" s="244"/>
      <c r="L28" s="244"/>
      <c r="M28" s="244"/>
      <c r="N28" s="244"/>
      <c r="O28" s="244"/>
    </row>
    <row r="29" spans="2:20" ht="40.5" customHeight="1" x14ac:dyDescent="0.2">
      <c r="C29" s="126" t="s">
        <v>9</v>
      </c>
      <c r="D29" s="7" t="s">
        <v>175</v>
      </c>
      <c r="E29" s="244" t="s">
        <v>512</v>
      </c>
      <c r="F29" s="244"/>
      <c r="G29" s="244"/>
      <c r="H29" s="244"/>
      <c r="I29" s="244"/>
      <c r="J29" s="244"/>
      <c r="K29" s="244"/>
      <c r="L29" s="244"/>
      <c r="M29" s="244"/>
      <c r="N29" s="244"/>
      <c r="O29" s="244"/>
    </row>
    <row r="30" spans="2:20" ht="40.5" customHeight="1" x14ac:dyDescent="0.2">
      <c r="C30" s="126" t="s">
        <v>9</v>
      </c>
      <c r="D30" s="7" t="s">
        <v>502</v>
      </c>
      <c r="E30" s="244" t="s">
        <v>503</v>
      </c>
      <c r="F30" s="244"/>
      <c r="G30" s="244"/>
      <c r="H30" s="244"/>
      <c r="I30" s="244"/>
      <c r="J30" s="244"/>
      <c r="K30" s="244"/>
      <c r="L30" s="244"/>
      <c r="M30" s="244"/>
      <c r="N30" s="244"/>
      <c r="O30" s="244"/>
    </row>
    <row r="31" spans="2:20" ht="54" customHeight="1" x14ac:dyDescent="0.2">
      <c r="C31" s="17" t="s">
        <v>9</v>
      </c>
      <c r="D31" s="10" t="s">
        <v>32</v>
      </c>
      <c r="E31" s="244" t="s">
        <v>59</v>
      </c>
      <c r="F31" s="244"/>
      <c r="G31" s="244"/>
      <c r="H31" s="244"/>
      <c r="I31" s="244"/>
      <c r="J31" s="244"/>
      <c r="K31" s="244"/>
      <c r="L31" s="244"/>
      <c r="M31" s="244"/>
      <c r="N31" s="244"/>
      <c r="O31" s="244"/>
    </row>
    <row r="32" spans="2:20" ht="63" customHeight="1" x14ac:dyDescent="0.2">
      <c r="C32" s="13" t="s">
        <v>9</v>
      </c>
      <c r="D32" s="10" t="s">
        <v>47</v>
      </c>
      <c r="E32" s="244" t="s">
        <v>513</v>
      </c>
      <c r="F32" s="244"/>
      <c r="G32" s="244"/>
      <c r="H32" s="244"/>
      <c r="I32" s="244"/>
      <c r="J32" s="244"/>
      <c r="K32" s="244"/>
      <c r="L32" s="244"/>
      <c r="M32" s="244"/>
      <c r="N32" s="244"/>
      <c r="O32" s="244"/>
    </row>
    <row r="33" spans="2:15" ht="57" customHeight="1" x14ac:dyDescent="0.2">
      <c r="C33" s="127" t="s">
        <v>9</v>
      </c>
      <c r="D33" s="10" t="s">
        <v>148</v>
      </c>
      <c r="E33" s="245" t="s">
        <v>232</v>
      </c>
      <c r="F33" s="246"/>
      <c r="G33" s="246"/>
      <c r="H33" s="246"/>
      <c r="I33" s="246"/>
      <c r="J33" s="246"/>
      <c r="K33" s="246"/>
      <c r="L33" s="246"/>
      <c r="M33" s="246"/>
      <c r="N33" s="246"/>
      <c r="O33" s="247"/>
    </row>
    <row r="34" spans="2:15" ht="54" customHeight="1" x14ac:dyDescent="0.2">
      <c r="C34" s="12" t="s">
        <v>9</v>
      </c>
      <c r="D34" s="9" t="s">
        <v>149</v>
      </c>
      <c r="E34" s="244" t="s">
        <v>46</v>
      </c>
      <c r="F34" s="244"/>
      <c r="G34" s="244"/>
      <c r="H34" s="244"/>
      <c r="I34" s="244"/>
      <c r="J34" s="244"/>
      <c r="K34" s="244"/>
      <c r="L34" s="244"/>
      <c r="M34" s="244"/>
      <c r="N34" s="244"/>
      <c r="O34" s="244"/>
    </row>
    <row r="35" spans="2:15" ht="47.25" customHeight="1" x14ac:dyDescent="0.2">
      <c r="C35" s="14" t="s">
        <v>9</v>
      </c>
      <c r="D35" s="7" t="s">
        <v>150</v>
      </c>
      <c r="E35" s="244" t="s">
        <v>234</v>
      </c>
      <c r="F35" s="244"/>
      <c r="G35" s="244"/>
      <c r="H35" s="244"/>
      <c r="I35" s="244"/>
      <c r="J35" s="244"/>
      <c r="K35" s="244"/>
      <c r="L35" s="244"/>
      <c r="M35" s="244"/>
      <c r="N35" s="244"/>
      <c r="O35" s="244"/>
    </row>
    <row r="36" spans="2:15" ht="47.25" customHeight="1" x14ac:dyDescent="0.2">
      <c r="C36" s="128" t="s">
        <v>9</v>
      </c>
      <c r="D36" s="7" t="s">
        <v>151</v>
      </c>
      <c r="E36" s="245" t="s">
        <v>233</v>
      </c>
      <c r="F36" s="246"/>
      <c r="G36" s="246"/>
      <c r="H36" s="246"/>
      <c r="I36" s="246"/>
      <c r="J36" s="246"/>
      <c r="K36" s="246"/>
      <c r="L36" s="246"/>
      <c r="M36" s="246"/>
      <c r="N36" s="246"/>
      <c r="O36" s="247"/>
    </row>
    <row r="37" spans="2:15" ht="47.25" customHeight="1" x14ac:dyDescent="0.2">
      <c r="C37" s="129" t="s">
        <v>9</v>
      </c>
      <c r="D37" s="7" t="s">
        <v>152</v>
      </c>
      <c r="E37" s="245" t="s">
        <v>176</v>
      </c>
      <c r="F37" s="246"/>
      <c r="G37" s="246"/>
      <c r="H37" s="246"/>
      <c r="I37" s="246"/>
      <c r="J37" s="246"/>
      <c r="K37" s="246"/>
      <c r="L37" s="246"/>
      <c r="M37" s="246"/>
      <c r="N37" s="246"/>
      <c r="O37" s="247"/>
    </row>
    <row r="38" spans="2:15" ht="47.25" customHeight="1" x14ac:dyDescent="0.2">
      <c r="C38" s="130" t="s">
        <v>9</v>
      </c>
      <c r="D38" s="7" t="s">
        <v>153</v>
      </c>
      <c r="E38" s="245" t="s">
        <v>177</v>
      </c>
      <c r="F38" s="246"/>
      <c r="G38" s="246"/>
      <c r="H38" s="246"/>
      <c r="I38" s="246"/>
      <c r="J38" s="246"/>
      <c r="K38" s="246"/>
      <c r="L38" s="246"/>
      <c r="M38" s="246"/>
      <c r="N38" s="246"/>
      <c r="O38" s="247"/>
    </row>
    <row r="39" spans="2:15" ht="15.6" x14ac:dyDescent="0.2">
      <c r="C39" s="118"/>
      <c r="D39" s="131"/>
      <c r="E39" s="132"/>
      <c r="F39" s="132"/>
      <c r="G39" s="132"/>
      <c r="H39" s="132"/>
      <c r="I39" s="132"/>
      <c r="J39" s="132"/>
      <c r="K39" s="132"/>
      <c r="L39" s="132"/>
      <c r="M39" s="132"/>
      <c r="N39" s="132"/>
      <c r="O39" s="132"/>
    </row>
    <row r="40" spans="2:15" ht="17.55" hidden="1" customHeight="1" x14ac:dyDescent="0.2">
      <c r="B40" s="4" t="s">
        <v>155</v>
      </c>
      <c r="C40" s="118"/>
      <c r="D40" s="131"/>
      <c r="E40" s="132"/>
      <c r="F40" s="132"/>
      <c r="G40" s="132"/>
      <c r="H40" s="132"/>
      <c r="I40" s="132"/>
      <c r="J40" s="132"/>
      <c r="K40" s="132"/>
      <c r="L40" s="132"/>
      <c r="M40" s="132"/>
      <c r="N40" s="132"/>
      <c r="O40" s="132"/>
    </row>
    <row r="41" spans="2:15" ht="17.399999999999999" hidden="1" thickBot="1" x14ac:dyDescent="0.35">
      <c r="C41" s="1" t="s">
        <v>7</v>
      </c>
      <c r="D41" s="1" t="s">
        <v>8</v>
      </c>
      <c r="E41" s="243" t="s">
        <v>12</v>
      </c>
      <c r="F41" s="243"/>
      <c r="G41" s="243"/>
      <c r="H41" s="243"/>
      <c r="I41" s="243"/>
      <c r="J41" s="243"/>
      <c r="K41" s="243"/>
      <c r="L41" s="243"/>
      <c r="M41" s="243"/>
      <c r="N41" s="243"/>
      <c r="O41" s="243"/>
    </row>
    <row r="42" spans="2:15" ht="44.1" hidden="1" customHeight="1" thickTop="1" x14ac:dyDescent="0.2">
      <c r="C42" s="117"/>
      <c r="D42" s="124" t="s">
        <v>154</v>
      </c>
      <c r="E42" s="240" t="s">
        <v>173</v>
      </c>
      <c r="F42" s="241"/>
      <c r="G42" s="241"/>
      <c r="H42" s="241"/>
      <c r="I42" s="241"/>
      <c r="J42" s="241"/>
      <c r="K42" s="241"/>
      <c r="L42" s="241"/>
      <c r="M42" s="241"/>
      <c r="N42" s="241"/>
      <c r="O42" s="242"/>
    </row>
    <row r="43" spans="2:15" ht="15.6" hidden="1" x14ac:dyDescent="0.2">
      <c r="C43" s="117"/>
      <c r="D43" s="7" t="s">
        <v>131</v>
      </c>
      <c r="E43" s="112"/>
      <c r="F43" s="112"/>
      <c r="G43" s="112"/>
      <c r="H43" s="112"/>
      <c r="I43" s="112"/>
      <c r="J43" s="112"/>
      <c r="K43" s="112"/>
      <c r="L43" s="112"/>
      <c r="M43" s="112"/>
      <c r="N43" s="112"/>
      <c r="O43" s="112"/>
    </row>
    <row r="44" spans="2:15" ht="15.6" hidden="1" x14ac:dyDescent="0.2">
      <c r="C44" s="117"/>
      <c r="D44" s="7" t="s">
        <v>156</v>
      </c>
      <c r="E44" s="112"/>
      <c r="F44" s="112"/>
      <c r="G44" s="112"/>
      <c r="H44" s="112"/>
      <c r="I44" s="112"/>
      <c r="J44" s="112"/>
      <c r="K44" s="112"/>
      <c r="L44" s="112"/>
      <c r="M44" s="112"/>
      <c r="N44" s="112"/>
      <c r="O44" s="112"/>
    </row>
    <row r="45" spans="2:15" ht="15.6" hidden="1" x14ac:dyDescent="0.2">
      <c r="C45" s="117"/>
      <c r="D45" s="7" t="s">
        <v>157</v>
      </c>
      <c r="E45" s="112"/>
      <c r="F45" s="112"/>
      <c r="G45" s="112"/>
      <c r="H45" s="112"/>
      <c r="I45" s="112"/>
      <c r="J45" s="112"/>
      <c r="K45" s="112"/>
      <c r="L45" s="112"/>
      <c r="M45" s="112"/>
      <c r="N45" s="112"/>
      <c r="O45" s="112"/>
    </row>
    <row r="46" spans="2:15" ht="15.6" hidden="1" x14ac:dyDescent="0.2">
      <c r="C46" s="117"/>
      <c r="D46" s="7" t="s">
        <v>159</v>
      </c>
      <c r="E46" s="112"/>
      <c r="F46" s="112"/>
      <c r="G46" s="112"/>
      <c r="H46" s="112"/>
      <c r="I46" s="112"/>
      <c r="J46" s="112"/>
      <c r="K46" s="112"/>
      <c r="L46" s="112"/>
      <c r="M46" s="112"/>
      <c r="N46" s="112"/>
      <c r="O46" s="112"/>
    </row>
    <row r="47" spans="2:15" ht="15.6" hidden="1" x14ac:dyDescent="0.2">
      <c r="C47" s="117"/>
      <c r="D47" s="7" t="s">
        <v>158</v>
      </c>
      <c r="E47" s="112"/>
      <c r="F47" s="112"/>
      <c r="G47" s="112"/>
      <c r="H47" s="112"/>
      <c r="I47" s="112"/>
      <c r="J47" s="112"/>
      <c r="K47" s="112"/>
      <c r="L47" s="112"/>
      <c r="M47" s="112"/>
      <c r="N47" s="112"/>
      <c r="O47" s="112"/>
    </row>
    <row r="48" spans="2:15" ht="15.6" hidden="1" x14ac:dyDescent="0.2">
      <c r="C48" s="117"/>
      <c r="D48" s="7" t="s">
        <v>160</v>
      </c>
      <c r="E48" s="112"/>
      <c r="F48" s="112"/>
      <c r="G48" s="112"/>
      <c r="H48" s="112"/>
      <c r="I48" s="112"/>
      <c r="J48" s="112"/>
      <c r="K48" s="112"/>
      <c r="L48" s="112"/>
      <c r="M48" s="112"/>
      <c r="N48" s="112"/>
      <c r="O48" s="112"/>
    </row>
    <row r="49" spans="2:18" ht="15.6" hidden="1" x14ac:dyDescent="0.2">
      <c r="C49" s="117"/>
      <c r="D49" s="7" t="s">
        <v>161</v>
      </c>
      <c r="E49" s="112"/>
      <c r="F49" s="112"/>
      <c r="G49" s="112"/>
      <c r="H49" s="112"/>
      <c r="I49" s="112"/>
      <c r="J49" s="112"/>
      <c r="K49" s="112"/>
      <c r="L49" s="112"/>
      <c r="M49" s="112"/>
      <c r="N49" s="112"/>
      <c r="O49" s="112"/>
    </row>
    <row r="50" spans="2:18" ht="15.6" hidden="1" x14ac:dyDescent="0.2">
      <c r="C50" s="117"/>
      <c r="D50" s="7" t="s">
        <v>162</v>
      </c>
      <c r="E50" s="112"/>
      <c r="F50" s="112"/>
      <c r="G50" s="112"/>
      <c r="H50" s="112"/>
      <c r="I50" s="112"/>
      <c r="J50" s="112"/>
      <c r="K50" s="112"/>
      <c r="L50" s="112"/>
      <c r="M50" s="112"/>
      <c r="N50" s="112"/>
      <c r="O50" s="112"/>
    </row>
    <row r="51" spans="2:18" ht="15.6" hidden="1" x14ac:dyDescent="0.2">
      <c r="C51" s="117"/>
      <c r="D51" s="7"/>
      <c r="E51" s="112"/>
      <c r="F51" s="112"/>
      <c r="G51" s="112"/>
      <c r="H51" s="112"/>
      <c r="I51" s="112"/>
      <c r="J51" s="112"/>
      <c r="K51" s="112"/>
      <c r="L51" s="112"/>
      <c r="M51" s="112"/>
      <c r="N51" s="112"/>
      <c r="O51" s="112"/>
    </row>
    <row r="52" spans="2:18" ht="15.6" hidden="1" x14ac:dyDescent="0.2">
      <c r="C52" s="117"/>
      <c r="D52" s="7"/>
      <c r="E52" s="112"/>
      <c r="F52" s="112"/>
      <c r="G52" s="112"/>
      <c r="H52" s="112"/>
      <c r="I52" s="112"/>
      <c r="J52" s="112"/>
      <c r="K52" s="112"/>
      <c r="L52" s="112"/>
      <c r="M52" s="112"/>
      <c r="N52" s="112"/>
      <c r="O52" s="112"/>
    </row>
    <row r="53" spans="2:18" ht="15.6" hidden="1" x14ac:dyDescent="0.2">
      <c r="C53" s="117"/>
      <c r="D53" s="7"/>
      <c r="E53" s="112"/>
      <c r="F53" s="112"/>
      <c r="G53" s="112"/>
      <c r="H53" s="112"/>
      <c r="I53" s="112"/>
      <c r="J53" s="112"/>
      <c r="K53" s="112"/>
      <c r="L53" s="112"/>
      <c r="M53" s="112"/>
      <c r="N53" s="112"/>
      <c r="O53" s="112"/>
    </row>
    <row r="55" spans="2:18" ht="17.399999999999999" thickBot="1" x14ac:dyDescent="0.35">
      <c r="B55" s="1" t="s">
        <v>24</v>
      </c>
      <c r="C55" s="1"/>
      <c r="D55" s="1"/>
      <c r="E55" s="1"/>
      <c r="F55" s="1"/>
      <c r="G55" s="1"/>
      <c r="H55" s="1"/>
      <c r="I55" s="1"/>
      <c r="J55" s="1"/>
      <c r="K55" s="1"/>
      <c r="L55" s="1"/>
      <c r="M55" s="1"/>
      <c r="N55" s="1"/>
      <c r="O55" s="1"/>
      <c r="P55" s="1"/>
      <c r="Q55" s="1"/>
      <c r="R55" s="1"/>
    </row>
    <row r="56" spans="2:18" ht="10.8"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 x14ac:dyDescent="0.25">
      <c r="B61" s="4"/>
      <c r="C61" s="2"/>
      <c r="D61" s="26" t="s">
        <v>181</v>
      </c>
      <c r="E61" s="4"/>
      <c r="F61" s="4"/>
      <c r="G61" s="4"/>
      <c r="H61" s="4"/>
      <c r="I61" s="6"/>
      <c r="J61" s="6"/>
      <c r="K61" s="6"/>
      <c r="L61" s="6"/>
    </row>
    <row r="62" spans="2:18" ht="15" x14ac:dyDescent="0.25">
      <c r="B62" s="4"/>
      <c r="C62" s="153"/>
      <c r="D62" s="26" t="s">
        <v>201</v>
      </c>
      <c r="E62" s="4"/>
      <c r="F62" s="4"/>
      <c r="G62" s="4"/>
      <c r="H62" s="4"/>
      <c r="I62" s="6"/>
      <c r="J62" s="6"/>
      <c r="K62" s="6"/>
      <c r="L62" s="6"/>
    </row>
    <row r="63" spans="2:18" ht="15" x14ac:dyDescent="0.25">
      <c r="B63" s="4"/>
      <c r="C63" s="135"/>
      <c r="D63" s="26" t="s">
        <v>179</v>
      </c>
      <c r="E63" s="4"/>
      <c r="F63" s="4"/>
      <c r="G63" s="4"/>
      <c r="H63" s="4"/>
      <c r="I63" s="6"/>
      <c r="J63" s="6"/>
      <c r="K63" s="6"/>
      <c r="L63" s="6"/>
    </row>
    <row r="64" spans="2:18" ht="15" x14ac:dyDescent="0.25">
      <c r="C64" s="20"/>
      <c r="D64" s="27" t="s">
        <v>31</v>
      </c>
    </row>
    <row r="65" spans="3:6" ht="15" x14ac:dyDescent="0.25">
      <c r="C65" s="136"/>
      <c r="D65" s="27" t="s">
        <v>31</v>
      </c>
    </row>
    <row r="66" spans="3:6" ht="15" x14ac:dyDescent="0.25">
      <c r="C66" s="134"/>
      <c r="D66" s="27" t="s">
        <v>178</v>
      </c>
    </row>
    <row r="67" spans="3:6" ht="15" x14ac:dyDescent="0.25">
      <c r="C67" s="138"/>
      <c r="D67" s="27" t="s">
        <v>180</v>
      </c>
      <c r="E67" s="29"/>
    </row>
    <row r="69" spans="3:6" ht="15" x14ac:dyDescent="0.25">
      <c r="F69" s="28"/>
    </row>
    <row r="70" spans="3:6" ht="15" x14ac:dyDescent="0.2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zoomScale="70" zoomScaleNormal="70" workbookViewId="0">
      <selection activeCell="A4" sqref="A4"/>
    </sheetView>
  </sheetViews>
  <sheetFormatPr defaultColWidth="9.28515625" defaultRowHeight="13.8" x14ac:dyDescent="0.25"/>
  <cols>
    <col min="1" max="1" width="4.42578125" style="162" customWidth="1"/>
    <col min="2" max="2" width="32.140625" style="162" customWidth="1"/>
    <col min="3" max="3" width="11.7109375" style="162" bestFit="1" customWidth="1"/>
    <col min="4" max="4" width="9.28515625" style="162"/>
    <col min="5" max="5" width="10.28515625" style="162" bestFit="1" customWidth="1"/>
    <col min="6" max="6" width="18" style="162" bestFit="1" customWidth="1"/>
    <col min="7" max="7" width="11.42578125" style="162" bestFit="1" customWidth="1"/>
    <col min="8" max="8" width="9.28515625" style="162"/>
    <col min="9" max="9" width="10.7109375" style="162" customWidth="1"/>
    <col min="10" max="10" width="9.28515625" style="162"/>
    <col min="11" max="14" width="25.7109375" style="162" customWidth="1"/>
    <col min="15" max="15" width="9.28515625" style="162"/>
    <col min="16" max="19" width="25.7109375" style="162" customWidth="1"/>
    <col min="20" max="16384" width="9.28515625" style="162"/>
  </cols>
  <sheetData>
    <row r="5" spans="2:19" ht="14.4" thickBot="1" x14ac:dyDescent="0.3"/>
    <row r="6" spans="2:19" ht="44.1" customHeight="1" thickBot="1" x14ac:dyDescent="0.35">
      <c r="B6" s="269" t="s">
        <v>213</v>
      </c>
      <c r="C6" s="270"/>
      <c r="D6" s="270"/>
      <c r="E6" s="270"/>
      <c r="F6" s="270"/>
      <c r="G6" s="270"/>
      <c r="H6" s="270"/>
      <c r="I6" s="271"/>
      <c r="K6" s="178" t="s">
        <v>230</v>
      </c>
      <c r="L6" s="178"/>
      <c r="M6" s="178"/>
      <c r="N6" s="178"/>
      <c r="P6" s="178" t="s">
        <v>231</v>
      </c>
      <c r="Q6" s="178"/>
      <c r="R6" s="178"/>
      <c r="S6" s="178"/>
    </row>
    <row r="7" spans="2:19" ht="31.2" thickBot="1" x14ac:dyDescent="0.35">
      <c r="B7" s="163"/>
      <c r="C7" s="164"/>
      <c r="D7" s="164"/>
      <c r="E7" s="164"/>
      <c r="F7" s="164"/>
      <c r="G7" s="164"/>
      <c r="H7" s="164"/>
      <c r="I7" s="165"/>
      <c r="J7" s="164"/>
      <c r="K7" s="189" t="s">
        <v>215</v>
      </c>
      <c r="L7" s="190">
        <f>'7. Project Characteristics'!G28</f>
        <v>30</v>
      </c>
      <c r="M7" s="178"/>
      <c r="N7" s="184" t="s">
        <v>214</v>
      </c>
      <c r="P7" s="189" t="s">
        <v>215</v>
      </c>
      <c r="Q7" s="190">
        <f>L7</f>
        <v>30</v>
      </c>
      <c r="R7" s="178"/>
      <c r="S7" s="184" t="s">
        <v>214</v>
      </c>
    </row>
    <row r="8" spans="2:19" ht="16.2" thickBot="1" x14ac:dyDescent="0.35">
      <c r="B8" s="166" t="s">
        <v>216</v>
      </c>
      <c r="C8" s="199">
        <v>1</v>
      </c>
      <c r="D8" s="164"/>
      <c r="E8" s="164"/>
      <c r="F8" s="164"/>
      <c r="G8" s="164"/>
      <c r="H8" s="164"/>
      <c r="I8" s="165"/>
      <c r="J8" s="164"/>
      <c r="K8" s="191" t="s">
        <v>217</v>
      </c>
      <c r="L8" s="192">
        <f>1/L7</f>
        <v>3.3333333333333333E-2</v>
      </c>
      <c r="M8" s="178"/>
      <c r="N8" s="193">
        <f>SUM(N11:N110)</f>
        <v>2.1163012781646255</v>
      </c>
      <c r="P8" s="191" t="s">
        <v>217</v>
      </c>
      <c r="Q8" s="192">
        <f>1/Q7</f>
        <v>3.3333333333333333E-2</v>
      </c>
      <c r="R8" s="178"/>
      <c r="S8" s="193">
        <f>SUM(S11:S110)</f>
        <v>2.1163012781646255</v>
      </c>
    </row>
    <row r="9" spans="2:19" ht="14.4" thickBot="1" x14ac:dyDescent="0.3">
      <c r="B9" s="163"/>
      <c r="C9" s="164"/>
      <c r="D9" s="164"/>
      <c r="E9" s="164"/>
      <c r="F9" s="164"/>
      <c r="G9" s="164"/>
      <c r="H9" s="164"/>
      <c r="I9" s="165"/>
      <c r="J9" s="164"/>
      <c r="K9" s="185"/>
      <c r="L9" s="272" t="s">
        <v>229</v>
      </c>
      <c r="M9" s="265" t="s">
        <v>211</v>
      </c>
      <c r="N9" s="267" t="s">
        <v>212</v>
      </c>
      <c r="P9" s="185"/>
      <c r="Q9" s="272" t="s">
        <v>229</v>
      </c>
      <c r="R9" s="265" t="s">
        <v>211</v>
      </c>
      <c r="S9" s="267" t="s">
        <v>212</v>
      </c>
    </row>
    <row r="10" spans="2:19" ht="14.4" thickBot="1" x14ac:dyDescent="0.3">
      <c r="B10" s="163"/>
      <c r="C10" s="164"/>
      <c r="D10" s="164"/>
      <c r="E10" s="164"/>
      <c r="F10" s="164"/>
      <c r="G10" s="164"/>
      <c r="H10" s="164"/>
      <c r="I10" s="165"/>
      <c r="J10" s="164"/>
      <c r="K10" s="179" t="s">
        <v>64</v>
      </c>
      <c r="L10" s="272"/>
      <c r="M10" s="266"/>
      <c r="N10" s="268"/>
      <c r="P10" s="179" t="s">
        <v>64</v>
      </c>
      <c r="Q10" s="272"/>
      <c r="R10" s="266"/>
      <c r="S10" s="268"/>
    </row>
    <row r="11" spans="2:19" x14ac:dyDescent="0.25">
      <c r="B11" s="167" t="s">
        <v>218</v>
      </c>
      <c r="C11" s="168"/>
      <c r="D11" s="169"/>
      <c r="E11" s="164"/>
      <c r="F11" s="164"/>
      <c r="G11" s="164"/>
      <c r="H11" s="164"/>
      <c r="I11" s="165"/>
      <c r="J11" s="164"/>
      <c r="K11" s="180">
        <v>1</v>
      </c>
      <c r="L11" s="194">
        <f>$C$8</f>
        <v>1</v>
      </c>
      <c r="M11" s="186">
        <f>IF($K11&gt;L$7,0,L11*$C$15+$C$22*$C$8*((1+$C$13)^($K11-$K$11))+$C$8*$L$8)</f>
        <v>0.11833333333333335</v>
      </c>
      <c r="N11" s="187">
        <f t="shared" ref="N11:N42" si="0">M11/((1+($C$14-$C$13))^($K11-$K$11))</f>
        <v>0.11833333333333335</v>
      </c>
      <c r="P11" s="180">
        <v>1</v>
      </c>
      <c r="Q11" s="194">
        <f>$C$8</f>
        <v>1</v>
      </c>
      <c r="R11" s="186">
        <f>IF($P11&gt;Q$7,0,Q11*$C$15+$C$23*$C$8*((1+$C$13)^($K11-$K$11))+$C$8*$Q$8)</f>
        <v>0.11833333333333335</v>
      </c>
      <c r="S11" s="187">
        <f>R11/((1+($C$14-$C$13))^($P11-$P$11))</f>
        <v>0.11833333333333335</v>
      </c>
    </row>
    <row r="12" spans="2:19" x14ac:dyDescent="0.25">
      <c r="B12" s="170" t="s">
        <v>219</v>
      </c>
      <c r="C12" s="164"/>
      <c r="D12" s="165"/>
      <c r="E12" s="164"/>
      <c r="F12" s="164"/>
      <c r="G12" s="164"/>
      <c r="H12" s="164"/>
      <c r="I12" s="165"/>
      <c r="K12" s="180">
        <v>2</v>
      </c>
      <c r="L12" s="188">
        <f>IF($K12&gt;L$7,0,L11-((L$11*L$8)))</f>
        <v>0.96666666666666667</v>
      </c>
      <c r="M12" s="186">
        <f t="shared" ref="M12:M75" si="1">IF($K12&gt;L$7,0,L12*$C$15+$C$22*$C$8*((1+$C$13)^($K12-$K$11))+$C$8*$L$8)</f>
        <v>0.11630000000000001</v>
      </c>
      <c r="N12" s="187">
        <f t="shared" si="0"/>
        <v>0.11401960784313726</v>
      </c>
      <c r="P12" s="180">
        <v>2</v>
      </c>
      <c r="Q12" s="188">
        <f>IF($P12&gt;Q$7,0,Q11-((Q$11*Q$8)))</f>
        <v>0.96666666666666667</v>
      </c>
      <c r="R12" s="186">
        <f t="shared" ref="R12:R75" si="2">IF($P12&gt;Q$7,0,Q12*$C$15+$C$23*$C$8*((1+$C$13)^($K12-$K$11))+$C$8*$Q$8)</f>
        <v>0.11630000000000001</v>
      </c>
      <c r="S12" s="187">
        <f t="shared" ref="S12:S75" si="3">R12/((1+($C$14-$C$13))^($P12-$P$11))</f>
        <v>0.11401960784313726</v>
      </c>
    </row>
    <row r="13" spans="2:19" x14ac:dyDescent="0.25">
      <c r="B13" s="196" t="s">
        <v>220</v>
      </c>
      <c r="C13" s="195">
        <f>'7. Project Characteristics'!G17</f>
        <v>0.02</v>
      </c>
      <c r="D13" s="171"/>
      <c r="E13" s="164"/>
      <c r="F13" s="164"/>
      <c r="G13" s="164"/>
      <c r="H13" s="164"/>
      <c r="I13" s="165"/>
      <c r="K13" s="180">
        <v>3</v>
      </c>
      <c r="L13" s="188">
        <f t="shared" ref="L13:L76" si="4">IF($K13&gt;L$7,0,L12-((L$11*L$8)))</f>
        <v>0.93333333333333335</v>
      </c>
      <c r="M13" s="186">
        <f t="shared" si="1"/>
        <v>0.11427266666666666</v>
      </c>
      <c r="N13" s="187">
        <f t="shared" si="0"/>
        <v>0.10983531974881455</v>
      </c>
      <c r="P13" s="180">
        <v>3</v>
      </c>
      <c r="Q13" s="188">
        <f t="shared" ref="Q13:Q76" si="5">IF($P13&gt;Q$7,0,Q12-((Q$11*Q$8)))</f>
        <v>0.93333333333333335</v>
      </c>
      <c r="R13" s="186">
        <f t="shared" si="2"/>
        <v>0.11427266666666666</v>
      </c>
      <c r="S13" s="187">
        <f t="shared" si="3"/>
        <v>0.10983531974881455</v>
      </c>
    </row>
    <row r="14" spans="2:19" ht="17.100000000000001" customHeight="1" x14ac:dyDescent="0.25">
      <c r="B14" s="196" t="s">
        <v>221</v>
      </c>
      <c r="C14" s="195">
        <f>'7. Project Characteristics'!G19</f>
        <v>0.04</v>
      </c>
      <c r="D14" s="165"/>
      <c r="E14" s="164"/>
      <c r="F14" s="164"/>
      <c r="G14" s="164"/>
      <c r="H14" s="164"/>
      <c r="I14" s="165"/>
      <c r="K14" s="180">
        <v>4</v>
      </c>
      <c r="L14" s="188">
        <f t="shared" si="4"/>
        <v>0.9</v>
      </c>
      <c r="M14" s="186">
        <f t="shared" si="1"/>
        <v>0.11225145333333333</v>
      </c>
      <c r="N14" s="187">
        <f t="shared" si="0"/>
        <v>0.1057770515613653</v>
      </c>
      <c r="P14" s="180">
        <v>4</v>
      </c>
      <c r="Q14" s="188">
        <f t="shared" si="5"/>
        <v>0.9</v>
      </c>
      <c r="R14" s="186">
        <f t="shared" si="2"/>
        <v>0.11225145333333333</v>
      </c>
      <c r="S14" s="187">
        <f t="shared" si="3"/>
        <v>0.1057770515613653</v>
      </c>
    </row>
    <row r="15" spans="2:19" x14ac:dyDescent="0.25">
      <c r="B15" s="196" t="s">
        <v>222</v>
      </c>
      <c r="C15" s="195">
        <f>'7. Project Characteristics'!$G$18</f>
        <v>7.0000000000000007E-2</v>
      </c>
      <c r="D15" s="165"/>
      <c r="E15" s="164"/>
      <c r="F15" s="164"/>
      <c r="G15" s="164"/>
      <c r="H15" s="164"/>
      <c r="I15" s="165"/>
      <c r="K15" s="180">
        <v>5</v>
      </c>
      <c r="L15" s="188">
        <f t="shared" si="4"/>
        <v>0.8666666666666667</v>
      </c>
      <c r="M15" s="186">
        <f t="shared" si="1"/>
        <v>0.1102364824</v>
      </c>
      <c r="N15" s="187">
        <f t="shared" si="0"/>
        <v>0.10184147004649234</v>
      </c>
      <c r="P15" s="180">
        <v>5</v>
      </c>
      <c r="Q15" s="188">
        <f t="shared" si="5"/>
        <v>0.8666666666666667</v>
      </c>
      <c r="R15" s="186">
        <f t="shared" si="2"/>
        <v>0.1102364824</v>
      </c>
      <c r="S15" s="187">
        <f t="shared" si="3"/>
        <v>0.10184147004649234</v>
      </c>
    </row>
    <row r="16" spans="2:19" ht="14.4" thickBot="1" x14ac:dyDescent="0.3">
      <c r="B16" s="172"/>
      <c r="C16" s="173"/>
      <c r="D16" s="174"/>
      <c r="E16" s="164"/>
      <c r="F16" s="164"/>
      <c r="G16" s="164"/>
      <c r="H16" s="164"/>
      <c r="I16" s="165"/>
      <c r="K16" s="180">
        <v>6</v>
      </c>
      <c r="L16" s="188">
        <f t="shared" si="4"/>
        <v>0.83333333333333337</v>
      </c>
      <c r="M16" s="186">
        <f t="shared" si="1"/>
        <v>0.10822787871466666</v>
      </c>
      <c r="N16" s="187">
        <f t="shared" si="0"/>
        <v>9.8025324234408948E-2</v>
      </c>
      <c r="P16" s="180">
        <v>6</v>
      </c>
      <c r="Q16" s="188">
        <f t="shared" si="5"/>
        <v>0.83333333333333337</v>
      </c>
      <c r="R16" s="186">
        <f t="shared" si="2"/>
        <v>0.10822787871466666</v>
      </c>
      <c r="S16" s="187">
        <f t="shared" si="3"/>
        <v>9.8025324234408948E-2</v>
      </c>
    </row>
    <row r="17" spans="2:19" x14ac:dyDescent="0.25">
      <c r="B17" s="163"/>
      <c r="C17" s="164"/>
      <c r="D17" s="164"/>
      <c r="E17" s="164"/>
      <c r="F17" s="164"/>
      <c r="G17" s="164"/>
      <c r="H17" s="164"/>
      <c r="I17" s="165"/>
      <c r="K17" s="180">
        <v>7</v>
      </c>
      <c r="L17" s="188">
        <f t="shared" si="4"/>
        <v>0.8</v>
      </c>
      <c r="M17" s="186">
        <f t="shared" si="1"/>
        <v>0.10622576962229335</v>
      </c>
      <c r="N17" s="187">
        <f t="shared" si="0"/>
        <v>9.4325443475299836E-2</v>
      </c>
      <c r="P17" s="180">
        <v>7</v>
      </c>
      <c r="Q17" s="188">
        <f t="shared" si="5"/>
        <v>0.8</v>
      </c>
      <c r="R17" s="186">
        <f t="shared" si="2"/>
        <v>0.10622576962229335</v>
      </c>
      <c r="S17" s="187">
        <f t="shared" si="3"/>
        <v>9.4325443475299836E-2</v>
      </c>
    </row>
    <row r="18" spans="2:19" x14ac:dyDescent="0.25">
      <c r="B18" s="210" t="s">
        <v>223</v>
      </c>
      <c r="C18" s="164"/>
      <c r="D18" s="164"/>
      <c r="E18" s="209"/>
      <c r="F18" s="164"/>
      <c r="G18" s="164"/>
      <c r="H18" s="164"/>
      <c r="I18" s="165"/>
      <c r="K18" s="180">
        <v>8</v>
      </c>
      <c r="L18" s="188">
        <f t="shared" si="4"/>
        <v>0.76666666666666672</v>
      </c>
      <c r="M18" s="186">
        <f t="shared" si="1"/>
        <v>0.10423028501473922</v>
      </c>
      <c r="N18" s="187">
        <f t="shared" si="0"/>
        <v>9.0738735539410531E-2</v>
      </c>
      <c r="P18" s="180">
        <v>8</v>
      </c>
      <c r="Q18" s="188">
        <f t="shared" si="5"/>
        <v>0.76666666666666672</v>
      </c>
      <c r="R18" s="186">
        <f t="shared" si="2"/>
        <v>0.10423028501473922</v>
      </c>
      <c r="S18" s="187">
        <f t="shared" si="3"/>
        <v>9.0738735539410531E-2</v>
      </c>
    </row>
    <row r="19" spans="2:19" ht="14.4" thickBot="1" x14ac:dyDescent="0.3">
      <c r="B19" s="163"/>
      <c r="C19" s="164"/>
      <c r="D19" s="164"/>
      <c r="E19" s="164"/>
      <c r="F19" s="164"/>
      <c r="G19" s="164"/>
      <c r="H19" s="164"/>
      <c r="I19" s="165"/>
      <c r="K19" s="180">
        <v>9</v>
      </c>
      <c r="L19" s="188">
        <f t="shared" si="4"/>
        <v>0.73333333333333339</v>
      </c>
      <c r="M19" s="186">
        <f t="shared" si="1"/>
        <v>0.10224155738170065</v>
      </c>
      <c r="N19" s="187">
        <f t="shared" si="0"/>
        <v>8.7262184760762793E-2</v>
      </c>
      <c r="P19" s="180">
        <v>9</v>
      </c>
      <c r="Q19" s="188">
        <f t="shared" si="5"/>
        <v>0.73333333333333339</v>
      </c>
      <c r="R19" s="186">
        <f t="shared" si="2"/>
        <v>0.10224155738170065</v>
      </c>
      <c r="S19" s="187">
        <f t="shared" si="3"/>
        <v>8.7262184760762793E-2</v>
      </c>
    </row>
    <row r="20" spans="2:19" x14ac:dyDescent="0.25">
      <c r="B20" s="167" t="s">
        <v>224</v>
      </c>
      <c r="C20" s="168"/>
      <c r="D20" s="169"/>
      <c r="E20" s="164"/>
      <c r="F20" s="164"/>
      <c r="G20" s="164"/>
      <c r="H20" s="164"/>
      <c r="I20" s="165"/>
      <c r="K20" s="180">
        <v>10</v>
      </c>
      <c r="L20" s="188">
        <f t="shared" si="4"/>
        <v>0.70000000000000007</v>
      </c>
      <c r="M20" s="186">
        <f t="shared" si="1"/>
        <v>0.10025972186266799</v>
      </c>
      <c r="N20" s="187">
        <f t="shared" si="0"/>
        <v>8.3892850223515544E-2</v>
      </c>
      <c r="P20" s="180">
        <v>10</v>
      </c>
      <c r="Q20" s="188">
        <f t="shared" si="5"/>
        <v>0.70000000000000007</v>
      </c>
      <c r="R20" s="186">
        <f t="shared" si="2"/>
        <v>0.10025972186266799</v>
      </c>
      <c r="S20" s="187">
        <f t="shared" si="3"/>
        <v>8.3892850223515544E-2</v>
      </c>
    </row>
    <row r="21" spans="2:19" x14ac:dyDescent="0.25">
      <c r="B21" s="175" t="s">
        <v>225</v>
      </c>
      <c r="C21" s="195">
        <f>'7. Project Characteristics'!G22</f>
        <v>0.26500000000000001</v>
      </c>
      <c r="D21" s="176" t="s">
        <v>226</v>
      </c>
      <c r="E21" s="164"/>
      <c r="F21" s="164"/>
      <c r="G21" s="164"/>
      <c r="H21" s="164"/>
      <c r="I21" s="165"/>
      <c r="K21" s="180">
        <v>11</v>
      </c>
      <c r="L21" s="188">
        <f t="shared" si="4"/>
        <v>0.66666666666666674</v>
      </c>
      <c r="M21" s="186">
        <f t="shared" si="1"/>
        <v>9.8284916299921365E-2</v>
      </c>
      <c r="N21" s="187">
        <f t="shared" si="0"/>
        <v>8.0627863990012427E-2</v>
      </c>
      <c r="P21" s="180">
        <v>11</v>
      </c>
      <c r="Q21" s="188">
        <f t="shared" si="5"/>
        <v>0.66666666666666674</v>
      </c>
      <c r="R21" s="186">
        <f t="shared" si="2"/>
        <v>9.8284916299921365E-2</v>
      </c>
      <c r="S21" s="187">
        <f t="shared" si="3"/>
        <v>8.0627863990012427E-2</v>
      </c>
    </row>
    <row r="22" spans="2:19" x14ac:dyDescent="0.25">
      <c r="B22" s="175" t="s">
        <v>520</v>
      </c>
      <c r="C22" s="195">
        <f>'7. Project Characteristics'!G20</f>
        <v>1.4999999999999999E-2</v>
      </c>
      <c r="D22" s="165"/>
      <c r="E22" s="164"/>
      <c r="F22" s="164"/>
      <c r="G22" s="164"/>
      <c r="H22" s="164"/>
      <c r="I22" s="165"/>
      <c r="K22" s="180">
        <v>12</v>
      </c>
      <c r="L22" s="188">
        <f t="shared" si="4"/>
        <v>0.63333333333333341</v>
      </c>
      <c r="M22" s="186">
        <f t="shared" si="1"/>
        <v>9.631728129258646E-2</v>
      </c>
      <c r="N22" s="187">
        <f t="shared" si="0"/>
        <v>7.7464429369578841E-2</v>
      </c>
      <c r="P22" s="180">
        <v>12</v>
      </c>
      <c r="Q22" s="188">
        <f t="shared" si="5"/>
        <v>0.63333333333333341</v>
      </c>
      <c r="R22" s="186">
        <f t="shared" si="2"/>
        <v>9.631728129258646E-2</v>
      </c>
      <c r="S22" s="187">
        <f t="shared" si="3"/>
        <v>7.7464429369578841E-2</v>
      </c>
    </row>
    <row r="23" spans="2:19" x14ac:dyDescent="0.25">
      <c r="B23" s="175" t="s">
        <v>519</v>
      </c>
      <c r="C23" s="195">
        <f>'7. Project Characteristics'!G21</f>
        <v>1.4999999999999999E-2</v>
      </c>
      <c r="D23" s="165"/>
      <c r="E23" s="164"/>
      <c r="F23" s="164"/>
      <c r="G23" s="164"/>
      <c r="H23" s="164"/>
      <c r="I23" s="165"/>
      <c r="K23" s="180">
        <v>13</v>
      </c>
      <c r="L23" s="188">
        <f t="shared" si="4"/>
        <v>0.60000000000000009</v>
      </c>
      <c r="M23" s="186">
        <f t="shared" si="1"/>
        <v>9.435696025177151E-2</v>
      </c>
      <c r="N23" s="187">
        <f t="shared" si="0"/>
        <v>7.4399819227151442E-2</v>
      </c>
      <c r="P23" s="180">
        <v>13</v>
      </c>
      <c r="Q23" s="188">
        <f t="shared" si="5"/>
        <v>0.60000000000000009</v>
      </c>
      <c r="R23" s="186">
        <f t="shared" si="2"/>
        <v>9.435696025177151E-2</v>
      </c>
      <c r="S23" s="187">
        <f t="shared" si="3"/>
        <v>7.4399819227151442E-2</v>
      </c>
    </row>
    <row r="24" spans="2:19" ht="14.4" thickBot="1" x14ac:dyDescent="0.3">
      <c r="B24" s="172"/>
      <c r="C24" s="173"/>
      <c r="D24" s="174"/>
      <c r="E24" s="164"/>
      <c r="F24" s="164"/>
      <c r="G24" s="164"/>
      <c r="H24" s="164"/>
      <c r="I24" s="165"/>
      <c r="K24" s="180">
        <v>14</v>
      </c>
      <c r="L24" s="188">
        <f t="shared" si="4"/>
        <v>0.56666666666666676</v>
      </c>
      <c r="M24" s="186">
        <f t="shared" si="1"/>
        <v>9.2404099456806943E-2</v>
      </c>
      <c r="N24" s="187">
        <f t="shared" si="0"/>
        <v>7.1431374330844039E-2</v>
      </c>
      <c r="P24" s="180">
        <v>14</v>
      </c>
      <c r="Q24" s="188">
        <f t="shared" si="5"/>
        <v>0.56666666666666676</v>
      </c>
      <c r="R24" s="186">
        <f t="shared" si="2"/>
        <v>9.2404099456806943E-2</v>
      </c>
      <c r="S24" s="187">
        <f t="shared" si="3"/>
        <v>7.1431374330844039E-2</v>
      </c>
    </row>
    <row r="25" spans="2:19" x14ac:dyDescent="0.25">
      <c r="B25" s="170" t="s">
        <v>227</v>
      </c>
      <c r="C25" s="164"/>
      <c r="D25" s="164"/>
      <c r="E25" s="164"/>
      <c r="F25" s="164"/>
      <c r="G25" s="164"/>
      <c r="H25" s="164"/>
      <c r="I25" s="165"/>
      <c r="K25" s="180">
        <v>15</v>
      </c>
      <c r="L25" s="188">
        <f t="shared" si="4"/>
        <v>0.53333333333333344</v>
      </c>
      <c r="M25" s="186">
        <f t="shared" si="1"/>
        <v>9.0458848112609763E-2</v>
      </c>
      <c r="N25" s="187">
        <f t="shared" si="0"/>
        <v>6.8556501737572467E-2</v>
      </c>
      <c r="P25" s="180">
        <v>15</v>
      </c>
      <c r="Q25" s="188">
        <f t="shared" si="5"/>
        <v>0.53333333333333344</v>
      </c>
      <c r="R25" s="186">
        <f t="shared" si="2"/>
        <v>9.0458848112609763E-2</v>
      </c>
      <c r="S25" s="187">
        <f t="shared" si="3"/>
        <v>6.8556501737572467E-2</v>
      </c>
    </row>
    <row r="26" spans="2:19" x14ac:dyDescent="0.25">
      <c r="B26" s="170" t="s">
        <v>228</v>
      </c>
      <c r="C26" s="164"/>
      <c r="D26" s="164"/>
      <c r="E26" s="164"/>
      <c r="F26" s="164"/>
      <c r="G26" s="164"/>
      <c r="H26" s="164"/>
      <c r="I26" s="165"/>
      <c r="K26" s="180">
        <v>16</v>
      </c>
      <c r="L26" s="188">
        <f t="shared" si="4"/>
        <v>0.50000000000000011</v>
      </c>
      <c r="M26" s="186">
        <f t="shared" si="1"/>
        <v>8.8521358408195278E-2</v>
      </c>
      <c r="N26" s="187">
        <f t="shared" si="0"/>
        <v>6.5772673215882149E-2</v>
      </c>
      <c r="P26" s="180">
        <v>16</v>
      </c>
      <c r="Q26" s="188">
        <f t="shared" si="5"/>
        <v>0.50000000000000011</v>
      </c>
      <c r="R26" s="186">
        <f t="shared" si="2"/>
        <v>8.8521358408195278E-2</v>
      </c>
      <c r="S26" s="187">
        <f t="shared" si="3"/>
        <v>6.5772673215882149E-2</v>
      </c>
    </row>
    <row r="27" spans="2:19" ht="14.4" thickBot="1" x14ac:dyDescent="0.3">
      <c r="B27" s="172"/>
      <c r="C27" s="173"/>
      <c r="D27" s="173"/>
      <c r="E27" s="173"/>
      <c r="F27" s="173"/>
      <c r="G27" s="173"/>
      <c r="H27" s="173"/>
      <c r="I27" s="174"/>
      <c r="K27" s="180">
        <v>17</v>
      </c>
      <c r="L27" s="188">
        <f t="shared" si="4"/>
        <v>0.46666666666666679</v>
      </c>
      <c r="M27" s="186">
        <f t="shared" si="1"/>
        <v>8.6591785576359187E-2</v>
      </c>
      <c r="N27" s="187">
        <f t="shared" si="0"/>
        <v>6.3077423705139482E-2</v>
      </c>
      <c r="P27" s="180">
        <v>17</v>
      </c>
      <c r="Q27" s="188">
        <f t="shared" si="5"/>
        <v>0.46666666666666679</v>
      </c>
      <c r="R27" s="186">
        <f t="shared" si="2"/>
        <v>8.6591785576359187E-2</v>
      </c>
      <c r="S27" s="187">
        <f t="shared" si="3"/>
        <v>6.3077423705139482E-2</v>
      </c>
    </row>
    <row r="28" spans="2:19" x14ac:dyDescent="0.25">
      <c r="K28" s="180">
        <v>18</v>
      </c>
      <c r="L28" s="188">
        <f t="shared" si="4"/>
        <v>0.43333333333333346</v>
      </c>
      <c r="M28" s="186">
        <f t="shared" si="1"/>
        <v>8.4670287954553031E-2</v>
      </c>
      <c r="N28" s="187">
        <f t="shared" si="0"/>
        <v>6.0468349810267573E-2</v>
      </c>
      <c r="P28" s="180">
        <v>18</v>
      </c>
      <c r="Q28" s="188">
        <f t="shared" si="5"/>
        <v>0.43333333333333346</v>
      </c>
      <c r="R28" s="186">
        <f t="shared" si="2"/>
        <v>8.4670287954553031E-2</v>
      </c>
      <c r="S28" s="187">
        <f t="shared" si="3"/>
        <v>6.0468349810267573E-2</v>
      </c>
    </row>
    <row r="29" spans="2:19" x14ac:dyDescent="0.25">
      <c r="K29" s="180">
        <v>19</v>
      </c>
      <c r="L29" s="188">
        <f t="shared" si="4"/>
        <v>0.40000000000000013</v>
      </c>
      <c r="M29" s="186">
        <f t="shared" si="1"/>
        <v>8.2757027046977433E-2</v>
      </c>
      <c r="N29" s="187">
        <f t="shared" si="0"/>
        <v>5.7943108331224902E-2</v>
      </c>
      <c r="P29" s="180">
        <v>19</v>
      </c>
      <c r="Q29" s="188">
        <f t="shared" si="5"/>
        <v>0.40000000000000013</v>
      </c>
      <c r="R29" s="186">
        <f t="shared" si="2"/>
        <v>8.2757027046977433E-2</v>
      </c>
      <c r="S29" s="187">
        <f t="shared" si="3"/>
        <v>5.7943108331224902E-2</v>
      </c>
    </row>
    <row r="30" spans="2:19" x14ac:dyDescent="0.25">
      <c r="K30" s="180">
        <v>20</v>
      </c>
      <c r="L30" s="188">
        <f t="shared" si="4"/>
        <v>0.36666666666666681</v>
      </c>
      <c r="M30" s="186">
        <f t="shared" si="1"/>
        <v>8.0852167587916982E-2</v>
      </c>
      <c r="N30" s="187">
        <f t="shared" si="0"/>
        <v>5.5499414826442925E-2</v>
      </c>
      <c r="P30" s="180">
        <v>20</v>
      </c>
      <c r="Q30" s="188">
        <f t="shared" si="5"/>
        <v>0.36666666666666681</v>
      </c>
      <c r="R30" s="186">
        <f t="shared" si="2"/>
        <v>8.0852167587916982E-2</v>
      </c>
      <c r="S30" s="187">
        <f t="shared" si="3"/>
        <v>5.5499414826442925E-2</v>
      </c>
    </row>
    <row r="31" spans="2:19" x14ac:dyDescent="0.25">
      <c r="K31" s="180">
        <v>21</v>
      </c>
      <c r="L31" s="188">
        <f t="shared" si="4"/>
        <v>0.33333333333333348</v>
      </c>
      <c r="M31" s="186">
        <f t="shared" si="1"/>
        <v>7.8955877606341984E-2</v>
      </c>
      <c r="N31" s="187">
        <f t="shared" si="0"/>
        <v>5.3135042209456605E-2</v>
      </c>
      <c r="P31" s="180">
        <v>21</v>
      </c>
      <c r="Q31" s="188">
        <f t="shared" si="5"/>
        <v>0.33333333333333348</v>
      </c>
      <c r="R31" s="186">
        <f t="shared" si="2"/>
        <v>7.8955877606341984E-2</v>
      </c>
      <c r="S31" s="187">
        <f t="shared" si="3"/>
        <v>5.3135042209456605E-2</v>
      </c>
    </row>
    <row r="32" spans="2:19" x14ac:dyDescent="0.25">
      <c r="K32" s="180">
        <v>22</v>
      </c>
      <c r="L32" s="188">
        <f t="shared" si="4"/>
        <v>0.30000000000000016</v>
      </c>
      <c r="M32" s="186">
        <f t="shared" si="1"/>
        <v>7.7068328491802174E-2</v>
      </c>
      <c r="N32" s="187">
        <f t="shared" si="0"/>
        <v>5.0847819377978255E-2</v>
      </c>
      <c r="P32" s="180">
        <v>22</v>
      </c>
      <c r="Q32" s="188">
        <f t="shared" si="5"/>
        <v>0.30000000000000016</v>
      </c>
      <c r="R32" s="186">
        <f t="shared" si="2"/>
        <v>7.7068328491802174E-2</v>
      </c>
      <c r="S32" s="187">
        <f t="shared" si="3"/>
        <v>5.0847819377978255E-2</v>
      </c>
    </row>
    <row r="33" spans="11:19" x14ac:dyDescent="0.25">
      <c r="K33" s="180">
        <v>23</v>
      </c>
      <c r="L33" s="188">
        <f t="shared" si="4"/>
        <v>0.26666666666666683</v>
      </c>
      <c r="M33" s="186">
        <f t="shared" si="1"/>
        <v>7.5189695061638195E-2</v>
      </c>
      <c r="N33" s="187">
        <f t="shared" si="0"/>
        <v>4.8635629874681854E-2</v>
      </c>
      <c r="P33" s="180">
        <v>23</v>
      </c>
      <c r="Q33" s="188">
        <f t="shared" si="5"/>
        <v>0.26666666666666683</v>
      </c>
      <c r="R33" s="186">
        <f t="shared" si="2"/>
        <v>7.5189695061638195E-2</v>
      </c>
      <c r="S33" s="187">
        <f t="shared" si="3"/>
        <v>4.8635629874681854E-2</v>
      </c>
    </row>
    <row r="34" spans="11:19" x14ac:dyDescent="0.25">
      <c r="K34" s="180">
        <v>24</v>
      </c>
      <c r="L34" s="188">
        <f t="shared" si="4"/>
        <v>0.2333333333333335</v>
      </c>
      <c r="M34" s="186">
        <f t="shared" si="1"/>
        <v>7.3320155629537642E-2</v>
      </c>
      <c r="N34" s="187">
        <f t="shared" si="0"/>
        <v>4.6496410578981899E-2</v>
      </c>
      <c r="P34" s="180">
        <v>24</v>
      </c>
      <c r="Q34" s="188">
        <f t="shared" si="5"/>
        <v>0.2333333333333335</v>
      </c>
      <c r="R34" s="186">
        <f t="shared" si="2"/>
        <v>7.3320155629537642E-2</v>
      </c>
      <c r="S34" s="187">
        <f t="shared" si="3"/>
        <v>4.6496410578981899E-2</v>
      </c>
    </row>
    <row r="35" spans="11:19" x14ac:dyDescent="0.25">
      <c r="K35" s="180">
        <v>25</v>
      </c>
      <c r="L35" s="188">
        <f t="shared" si="4"/>
        <v>0.20000000000000018</v>
      </c>
      <c r="M35" s="186">
        <f t="shared" si="1"/>
        <v>7.1459892075461717E-2</v>
      </c>
      <c r="N35" s="187">
        <f t="shared" si="0"/>
        <v>4.4428150429105334E-2</v>
      </c>
      <c r="P35" s="180">
        <v>25</v>
      </c>
      <c r="Q35" s="188">
        <f t="shared" si="5"/>
        <v>0.20000000000000018</v>
      </c>
      <c r="R35" s="186">
        <f t="shared" si="2"/>
        <v>7.1459892075461717E-2</v>
      </c>
      <c r="S35" s="187">
        <f t="shared" si="3"/>
        <v>4.4428150429105334E-2</v>
      </c>
    </row>
    <row r="36" spans="11:19" x14ac:dyDescent="0.25">
      <c r="K36" s="180">
        <v>26</v>
      </c>
      <c r="L36" s="188">
        <f t="shared" si="4"/>
        <v>0.16666666666666685</v>
      </c>
      <c r="M36" s="186">
        <f t="shared" si="1"/>
        <v>6.9609089916970956E-2</v>
      </c>
      <c r="N36" s="187">
        <f t="shared" si="0"/>
        <v>4.2428889173772577E-2</v>
      </c>
      <c r="P36" s="180">
        <v>26</v>
      </c>
      <c r="Q36" s="188">
        <f t="shared" si="5"/>
        <v>0.16666666666666685</v>
      </c>
      <c r="R36" s="186">
        <f t="shared" si="2"/>
        <v>6.9609089916970956E-2</v>
      </c>
      <c r="S36" s="187">
        <f t="shared" si="3"/>
        <v>4.2428889173772577E-2</v>
      </c>
    </row>
    <row r="37" spans="11:19" x14ac:dyDescent="0.25">
      <c r="K37" s="180">
        <v>27</v>
      </c>
      <c r="L37" s="188">
        <f t="shared" si="4"/>
        <v>0.13333333333333353</v>
      </c>
      <c r="M37" s="186">
        <f t="shared" si="1"/>
        <v>6.7767938381977047E-2</v>
      </c>
      <c r="N37" s="187">
        <f t="shared" si="0"/>
        <v>4.0496716152816921E-2</v>
      </c>
      <c r="P37" s="180">
        <v>27</v>
      </c>
      <c r="Q37" s="188">
        <f t="shared" si="5"/>
        <v>0.13333333333333353</v>
      </c>
      <c r="R37" s="186">
        <f t="shared" si="2"/>
        <v>6.7767938381977047E-2</v>
      </c>
      <c r="S37" s="187">
        <f t="shared" si="3"/>
        <v>4.0496716152816921E-2</v>
      </c>
    </row>
    <row r="38" spans="11:19" x14ac:dyDescent="0.25">
      <c r="K38" s="180">
        <v>28</v>
      </c>
      <c r="L38" s="188">
        <f t="shared" si="4"/>
        <v>0.1000000000000002</v>
      </c>
      <c r="M38" s="186">
        <f t="shared" si="1"/>
        <v>6.5936630482949912E-2</v>
      </c>
      <c r="N38" s="187">
        <f t="shared" si="0"/>
        <v>3.8629769106087987E-2</v>
      </c>
      <c r="P38" s="180">
        <v>28</v>
      </c>
      <c r="Q38" s="188">
        <f t="shared" si="5"/>
        <v>0.1000000000000002</v>
      </c>
      <c r="R38" s="186">
        <f t="shared" si="2"/>
        <v>6.5936630482949912E-2</v>
      </c>
      <c r="S38" s="187">
        <f t="shared" si="3"/>
        <v>3.8629769106087987E-2</v>
      </c>
    </row>
    <row r="39" spans="11:19" x14ac:dyDescent="0.25">
      <c r="K39" s="180">
        <v>29</v>
      </c>
      <c r="L39" s="188">
        <f t="shared" si="4"/>
        <v>6.6666666666666874E-2</v>
      </c>
      <c r="M39" s="186">
        <f t="shared" si="1"/>
        <v>6.4115363092608915E-2</v>
      </c>
      <c r="N39" s="187">
        <f t="shared" si="0"/>
        <v>3.682623300999862E-2</v>
      </c>
      <c r="P39" s="180">
        <v>29</v>
      </c>
      <c r="Q39" s="188">
        <f t="shared" si="5"/>
        <v>6.6666666666666874E-2</v>
      </c>
      <c r="R39" s="186">
        <f t="shared" si="2"/>
        <v>6.4115363092608915E-2</v>
      </c>
      <c r="S39" s="187">
        <f t="shared" si="3"/>
        <v>3.682623300999862E-2</v>
      </c>
    </row>
    <row r="40" spans="11:19" x14ac:dyDescent="0.25">
      <c r="K40" s="180">
        <v>30</v>
      </c>
      <c r="L40" s="188">
        <f t="shared" si="4"/>
        <v>3.3333333333333541E-2</v>
      </c>
      <c r="M40" s="186">
        <f t="shared" si="1"/>
        <v>6.2304337021127754E-2</v>
      </c>
      <c r="N40" s="187">
        <f t="shared" si="0"/>
        <v>3.5084338941089206E-2</v>
      </c>
      <c r="P40" s="180">
        <v>30</v>
      </c>
      <c r="Q40" s="188">
        <f t="shared" si="5"/>
        <v>3.3333333333333541E-2</v>
      </c>
      <c r="R40" s="186">
        <f t="shared" si="2"/>
        <v>6.2304337021127754E-2</v>
      </c>
      <c r="S40" s="187">
        <f t="shared" si="3"/>
        <v>3.5084338941089206E-2</v>
      </c>
    </row>
    <row r="41" spans="11:19" x14ac:dyDescent="0.25">
      <c r="K41" s="180">
        <v>31</v>
      </c>
      <c r="L41" s="188">
        <f t="shared" si="4"/>
        <v>0</v>
      </c>
      <c r="M41" s="186">
        <f t="shared" si="1"/>
        <v>0</v>
      </c>
      <c r="N41" s="187">
        <f t="shared" si="0"/>
        <v>0</v>
      </c>
      <c r="P41" s="180">
        <v>31</v>
      </c>
      <c r="Q41" s="188">
        <f t="shared" si="5"/>
        <v>0</v>
      </c>
      <c r="R41" s="186">
        <f t="shared" si="2"/>
        <v>0</v>
      </c>
      <c r="S41" s="187">
        <f t="shared" si="3"/>
        <v>0</v>
      </c>
    </row>
    <row r="42" spans="11:19" x14ac:dyDescent="0.25">
      <c r="K42" s="180">
        <v>32</v>
      </c>
      <c r="L42" s="188">
        <f t="shared" si="4"/>
        <v>0</v>
      </c>
      <c r="M42" s="186">
        <f t="shared" si="1"/>
        <v>0</v>
      </c>
      <c r="N42" s="187">
        <f t="shared" si="0"/>
        <v>0</v>
      </c>
      <c r="P42" s="180">
        <v>32</v>
      </c>
      <c r="Q42" s="188">
        <f t="shared" si="5"/>
        <v>0</v>
      </c>
      <c r="R42" s="186">
        <f t="shared" si="2"/>
        <v>0</v>
      </c>
      <c r="S42" s="187">
        <f t="shared" si="3"/>
        <v>0</v>
      </c>
    </row>
    <row r="43" spans="11:19" x14ac:dyDescent="0.25">
      <c r="K43" s="180">
        <v>33</v>
      </c>
      <c r="L43" s="188">
        <f t="shared" si="4"/>
        <v>0</v>
      </c>
      <c r="M43" s="186">
        <f t="shared" si="1"/>
        <v>0</v>
      </c>
      <c r="N43" s="187">
        <f t="shared" ref="N43:N74" si="6">M43/((1+($C$14-$C$13))^($K43-$K$11))</f>
        <v>0</v>
      </c>
      <c r="P43" s="180">
        <v>33</v>
      </c>
      <c r="Q43" s="188">
        <f t="shared" si="5"/>
        <v>0</v>
      </c>
      <c r="R43" s="186">
        <f t="shared" si="2"/>
        <v>0</v>
      </c>
      <c r="S43" s="187">
        <f t="shared" si="3"/>
        <v>0</v>
      </c>
    </row>
    <row r="44" spans="11:19" x14ac:dyDescent="0.25">
      <c r="K44" s="180">
        <v>34</v>
      </c>
      <c r="L44" s="188">
        <f t="shared" si="4"/>
        <v>0</v>
      </c>
      <c r="M44" s="186">
        <f t="shared" si="1"/>
        <v>0</v>
      </c>
      <c r="N44" s="187">
        <f t="shared" si="6"/>
        <v>0</v>
      </c>
      <c r="P44" s="180">
        <v>34</v>
      </c>
      <c r="Q44" s="188">
        <f t="shared" si="5"/>
        <v>0</v>
      </c>
      <c r="R44" s="186">
        <f t="shared" si="2"/>
        <v>0</v>
      </c>
      <c r="S44" s="187">
        <f t="shared" si="3"/>
        <v>0</v>
      </c>
    </row>
    <row r="45" spans="11:19" x14ac:dyDescent="0.25">
      <c r="K45" s="180">
        <v>35</v>
      </c>
      <c r="L45" s="188">
        <f t="shared" si="4"/>
        <v>0</v>
      </c>
      <c r="M45" s="186">
        <f t="shared" si="1"/>
        <v>0</v>
      </c>
      <c r="N45" s="187">
        <f t="shared" si="6"/>
        <v>0</v>
      </c>
      <c r="P45" s="180">
        <v>35</v>
      </c>
      <c r="Q45" s="188">
        <f t="shared" si="5"/>
        <v>0</v>
      </c>
      <c r="R45" s="186">
        <f t="shared" si="2"/>
        <v>0</v>
      </c>
      <c r="S45" s="187">
        <f t="shared" si="3"/>
        <v>0</v>
      </c>
    </row>
    <row r="46" spans="11:19" x14ac:dyDescent="0.25">
      <c r="K46" s="180">
        <v>36</v>
      </c>
      <c r="L46" s="188">
        <f t="shared" si="4"/>
        <v>0</v>
      </c>
      <c r="M46" s="186">
        <f t="shared" si="1"/>
        <v>0</v>
      </c>
      <c r="N46" s="187">
        <f t="shared" si="6"/>
        <v>0</v>
      </c>
      <c r="P46" s="180">
        <v>36</v>
      </c>
      <c r="Q46" s="188">
        <f t="shared" si="5"/>
        <v>0</v>
      </c>
      <c r="R46" s="186">
        <f t="shared" si="2"/>
        <v>0</v>
      </c>
      <c r="S46" s="187">
        <f t="shared" si="3"/>
        <v>0</v>
      </c>
    </row>
    <row r="47" spans="11:19" x14ac:dyDescent="0.25">
      <c r="K47" s="180">
        <v>37</v>
      </c>
      <c r="L47" s="188">
        <f t="shared" si="4"/>
        <v>0</v>
      </c>
      <c r="M47" s="186">
        <f t="shared" si="1"/>
        <v>0</v>
      </c>
      <c r="N47" s="187">
        <f t="shared" si="6"/>
        <v>0</v>
      </c>
      <c r="P47" s="180">
        <v>37</v>
      </c>
      <c r="Q47" s="188">
        <f t="shared" si="5"/>
        <v>0</v>
      </c>
      <c r="R47" s="186">
        <f t="shared" si="2"/>
        <v>0</v>
      </c>
      <c r="S47" s="187">
        <f t="shared" si="3"/>
        <v>0</v>
      </c>
    </row>
    <row r="48" spans="11:19" x14ac:dyDescent="0.25">
      <c r="K48" s="180">
        <v>38</v>
      </c>
      <c r="L48" s="188">
        <f t="shared" si="4"/>
        <v>0</v>
      </c>
      <c r="M48" s="186">
        <f t="shared" si="1"/>
        <v>0</v>
      </c>
      <c r="N48" s="187">
        <f t="shared" si="6"/>
        <v>0</v>
      </c>
      <c r="P48" s="180">
        <v>38</v>
      </c>
      <c r="Q48" s="188">
        <f t="shared" si="5"/>
        <v>0</v>
      </c>
      <c r="R48" s="186">
        <f t="shared" si="2"/>
        <v>0</v>
      </c>
      <c r="S48" s="187">
        <f t="shared" si="3"/>
        <v>0</v>
      </c>
    </row>
    <row r="49" spans="11:19" x14ac:dyDescent="0.25">
      <c r="K49" s="180">
        <v>39</v>
      </c>
      <c r="L49" s="188">
        <f t="shared" si="4"/>
        <v>0</v>
      </c>
      <c r="M49" s="186">
        <f t="shared" si="1"/>
        <v>0</v>
      </c>
      <c r="N49" s="187">
        <f t="shared" si="6"/>
        <v>0</v>
      </c>
      <c r="P49" s="180">
        <v>39</v>
      </c>
      <c r="Q49" s="188">
        <f t="shared" si="5"/>
        <v>0</v>
      </c>
      <c r="R49" s="186">
        <f t="shared" si="2"/>
        <v>0</v>
      </c>
      <c r="S49" s="187">
        <f t="shared" si="3"/>
        <v>0</v>
      </c>
    </row>
    <row r="50" spans="11:19" x14ac:dyDescent="0.25">
      <c r="K50" s="180">
        <v>40</v>
      </c>
      <c r="L50" s="188">
        <f t="shared" si="4"/>
        <v>0</v>
      </c>
      <c r="M50" s="186">
        <f t="shared" si="1"/>
        <v>0</v>
      </c>
      <c r="N50" s="187">
        <f t="shared" si="6"/>
        <v>0</v>
      </c>
      <c r="P50" s="180">
        <v>40</v>
      </c>
      <c r="Q50" s="188">
        <f t="shared" si="5"/>
        <v>0</v>
      </c>
      <c r="R50" s="186">
        <f t="shared" si="2"/>
        <v>0</v>
      </c>
      <c r="S50" s="187">
        <f t="shared" si="3"/>
        <v>0</v>
      </c>
    </row>
    <row r="51" spans="11:19" x14ac:dyDescent="0.25">
      <c r="K51" s="180">
        <v>41</v>
      </c>
      <c r="L51" s="188">
        <f t="shared" si="4"/>
        <v>0</v>
      </c>
      <c r="M51" s="186">
        <f t="shared" si="1"/>
        <v>0</v>
      </c>
      <c r="N51" s="187">
        <f t="shared" si="6"/>
        <v>0</v>
      </c>
      <c r="P51" s="180">
        <v>41</v>
      </c>
      <c r="Q51" s="188">
        <f t="shared" si="5"/>
        <v>0</v>
      </c>
      <c r="R51" s="186">
        <f t="shared" si="2"/>
        <v>0</v>
      </c>
      <c r="S51" s="187">
        <f t="shared" si="3"/>
        <v>0</v>
      </c>
    </row>
    <row r="52" spans="11:19" x14ac:dyDescent="0.25">
      <c r="K52" s="180">
        <v>42</v>
      </c>
      <c r="L52" s="188">
        <f t="shared" si="4"/>
        <v>0</v>
      </c>
      <c r="M52" s="186">
        <f t="shared" si="1"/>
        <v>0</v>
      </c>
      <c r="N52" s="187">
        <f t="shared" si="6"/>
        <v>0</v>
      </c>
      <c r="P52" s="180">
        <v>42</v>
      </c>
      <c r="Q52" s="188">
        <f t="shared" si="5"/>
        <v>0</v>
      </c>
      <c r="R52" s="186">
        <f t="shared" si="2"/>
        <v>0</v>
      </c>
      <c r="S52" s="187">
        <f t="shared" si="3"/>
        <v>0</v>
      </c>
    </row>
    <row r="53" spans="11:19" x14ac:dyDescent="0.25">
      <c r="K53" s="180">
        <v>43</v>
      </c>
      <c r="L53" s="188">
        <f t="shared" si="4"/>
        <v>0</v>
      </c>
      <c r="M53" s="186">
        <f t="shared" si="1"/>
        <v>0</v>
      </c>
      <c r="N53" s="187">
        <f t="shared" si="6"/>
        <v>0</v>
      </c>
      <c r="P53" s="180">
        <v>43</v>
      </c>
      <c r="Q53" s="188">
        <f t="shared" si="5"/>
        <v>0</v>
      </c>
      <c r="R53" s="186">
        <f t="shared" si="2"/>
        <v>0</v>
      </c>
      <c r="S53" s="187">
        <f t="shared" si="3"/>
        <v>0</v>
      </c>
    </row>
    <row r="54" spans="11:19" x14ac:dyDescent="0.25">
      <c r="K54" s="180">
        <v>44</v>
      </c>
      <c r="L54" s="188">
        <f t="shared" si="4"/>
        <v>0</v>
      </c>
      <c r="M54" s="186">
        <f t="shared" si="1"/>
        <v>0</v>
      </c>
      <c r="N54" s="187">
        <f t="shared" si="6"/>
        <v>0</v>
      </c>
      <c r="P54" s="180">
        <v>44</v>
      </c>
      <c r="Q54" s="188">
        <f t="shared" si="5"/>
        <v>0</v>
      </c>
      <c r="R54" s="186">
        <f t="shared" si="2"/>
        <v>0</v>
      </c>
      <c r="S54" s="187">
        <f t="shared" si="3"/>
        <v>0</v>
      </c>
    </row>
    <row r="55" spans="11:19" x14ac:dyDescent="0.25">
      <c r="K55" s="180">
        <v>45</v>
      </c>
      <c r="L55" s="188">
        <f t="shared" si="4"/>
        <v>0</v>
      </c>
      <c r="M55" s="186">
        <f t="shared" si="1"/>
        <v>0</v>
      </c>
      <c r="N55" s="187">
        <f t="shared" si="6"/>
        <v>0</v>
      </c>
      <c r="P55" s="180">
        <v>45</v>
      </c>
      <c r="Q55" s="188">
        <f t="shared" si="5"/>
        <v>0</v>
      </c>
      <c r="R55" s="186">
        <f t="shared" si="2"/>
        <v>0</v>
      </c>
      <c r="S55" s="187">
        <f t="shared" si="3"/>
        <v>0</v>
      </c>
    </row>
    <row r="56" spans="11:19" x14ac:dyDescent="0.25">
      <c r="K56" s="180">
        <v>46</v>
      </c>
      <c r="L56" s="188">
        <f t="shared" si="4"/>
        <v>0</v>
      </c>
      <c r="M56" s="186">
        <f t="shared" si="1"/>
        <v>0</v>
      </c>
      <c r="N56" s="187">
        <f t="shared" si="6"/>
        <v>0</v>
      </c>
      <c r="P56" s="180">
        <v>46</v>
      </c>
      <c r="Q56" s="188">
        <f t="shared" si="5"/>
        <v>0</v>
      </c>
      <c r="R56" s="186">
        <f t="shared" si="2"/>
        <v>0</v>
      </c>
      <c r="S56" s="187">
        <f t="shared" si="3"/>
        <v>0</v>
      </c>
    </row>
    <row r="57" spans="11:19" x14ac:dyDescent="0.25">
      <c r="K57" s="180">
        <v>47</v>
      </c>
      <c r="L57" s="188">
        <f t="shared" si="4"/>
        <v>0</v>
      </c>
      <c r="M57" s="186">
        <f t="shared" si="1"/>
        <v>0</v>
      </c>
      <c r="N57" s="187">
        <f t="shared" si="6"/>
        <v>0</v>
      </c>
      <c r="P57" s="180">
        <v>47</v>
      </c>
      <c r="Q57" s="188">
        <f t="shared" si="5"/>
        <v>0</v>
      </c>
      <c r="R57" s="186">
        <f t="shared" si="2"/>
        <v>0</v>
      </c>
      <c r="S57" s="187">
        <f t="shared" si="3"/>
        <v>0</v>
      </c>
    </row>
    <row r="58" spans="11:19" x14ac:dyDescent="0.25">
      <c r="K58" s="180">
        <v>48</v>
      </c>
      <c r="L58" s="188">
        <f t="shared" si="4"/>
        <v>0</v>
      </c>
      <c r="M58" s="186">
        <f t="shared" si="1"/>
        <v>0</v>
      </c>
      <c r="N58" s="187">
        <f t="shared" si="6"/>
        <v>0</v>
      </c>
      <c r="P58" s="180">
        <v>48</v>
      </c>
      <c r="Q58" s="188">
        <f t="shared" si="5"/>
        <v>0</v>
      </c>
      <c r="R58" s="186">
        <f t="shared" si="2"/>
        <v>0</v>
      </c>
      <c r="S58" s="187">
        <f t="shared" si="3"/>
        <v>0</v>
      </c>
    </row>
    <row r="59" spans="11:19" x14ac:dyDescent="0.25">
      <c r="K59" s="180">
        <v>49</v>
      </c>
      <c r="L59" s="188">
        <f t="shared" si="4"/>
        <v>0</v>
      </c>
      <c r="M59" s="186">
        <f t="shared" si="1"/>
        <v>0</v>
      </c>
      <c r="N59" s="187">
        <f t="shared" si="6"/>
        <v>0</v>
      </c>
      <c r="P59" s="180">
        <v>49</v>
      </c>
      <c r="Q59" s="188">
        <f t="shared" si="5"/>
        <v>0</v>
      </c>
      <c r="R59" s="186">
        <f t="shared" si="2"/>
        <v>0</v>
      </c>
      <c r="S59" s="187">
        <f t="shared" si="3"/>
        <v>0</v>
      </c>
    </row>
    <row r="60" spans="11:19" x14ac:dyDescent="0.25">
      <c r="K60" s="180">
        <v>50</v>
      </c>
      <c r="L60" s="188">
        <f t="shared" si="4"/>
        <v>0</v>
      </c>
      <c r="M60" s="186">
        <f t="shared" si="1"/>
        <v>0</v>
      </c>
      <c r="N60" s="187">
        <f t="shared" si="6"/>
        <v>0</v>
      </c>
      <c r="P60" s="180">
        <v>50</v>
      </c>
      <c r="Q60" s="188">
        <f t="shared" si="5"/>
        <v>0</v>
      </c>
      <c r="R60" s="186">
        <f t="shared" si="2"/>
        <v>0</v>
      </c>
      <c r="S60" s="187">
        <f t="shared" si="3"/>
        <v>0</v>
      </c>
    </row>
    <row r="61" spans="11:19" x14ac:dyDescent="0.25">
      <c r="K61" s="180">
        <v>51</v>
      </c>
      <c r="L61" s="188">
        <f t="shared" si="4"/>
        <v>0</v>
      </c>
      <c r="M61" s="186">
        <f t="shared" si="1"/>
        <v>0</v>
      </c>
      <c r="N61" s="187">
        <f t="shared" si="6"/>
        <v>0</v>
      </c>
      <c r="P61" s="180">
        <v>51</v>
      </c>
      <c r="Q61" s="188">
        <f t="shared" si="5"/>
        <v>0</v>
      </c>
      <c r="R61" s="186">
        <f t="shared" si="2"/>
        <v>0</v>
      </c>
      <c r="S61" s="187">
        <f t="shared" si="3"/>
        <v>0</v>
      </c>
    </row>
    <row r="62" spans="11:19" x14ac:dyDescent="0.25">
      <c r="K62" s="180">
        <v>52</v>
      </c>
      <c r="L62" s="188">
        <f t="shared" si="4"/>
        <v>0</v>
      </c>
      <c r="M62" s="186">
        <f t="shared" si="1"/>
        <v>0</v>
      </c>
      <c r="N62" s="187">
        <f t="shared" si="6"/>
        <v>0</v>
      </c>
      <c r="P62" s="180">
        <v>52</v>
      </c>
      <c r="Q62" s="188">
        <f t="shared" si="5"/>
        <v>0</v>
      </c>
      <c r="R62" s="186">
        <f t="shared" si="2"/>
        <v>0</v>
      </c>
      <c r="S62" s="187">
        <f t="shared" si="3"/>
        <v>0</v>
      </c>
    </row>
    <row r="63" spans="11:19" x14ac:dyDescent="0.25">
      <c r="K63" s="180">
        <v>53</v>
      </c>
      <c r="L63" s="188">
        <f t="shared" si="4"/>
        <v>0</v>
      </c>
      <c r="M63" s="186">
        <f t="shared" si="1"/>
        <v>0</v>
      </c>
      <c r="N63" s="187">
        <f t="shared" si="6"/>
        <v>0</v>
      </c>
      <c r="P63" s="180">
        <v>53</v>
      </c>
      <c r="Q63" s="188">
        <f t="shared" si="5"/>
        <v>0</v>
      </c>
      <c r="R63" s="186">
        <f t="shared" si="2"/>
        <v>0</v>
      </c>
      <c r="S63" s="187">
        <f t="shared" si="3"/>
        <v>0</v>
      </c>
    </row>
    <row r="64" spans="11:19" x14ac:dyDescent="0.25">
      <c r="K64" s="180">
        <v>54</v>
      </c>
      <c r="L64" s="188">
        <f t="shared" si="4"/>
        <v>0</v>
      </c>
      <c r="M64" s="186">
        <f t="shared" si="1"/>
        <v>0</v>
      </c>
      <c r="N64" s="187">
        <f t="shared" si="6"/>
        <v>0</v>
      </c>
      <c r="P64" s="180">
        <v>54</v>
      </c>
      <c r="Q64" s="188">
        <f t="shared" si="5"/>
        <v>0</v>
      </c>
      <c r="R64" s="186">
        <f t="shared" si="2"/>
        <v>0</v>
      </c>
      <c r="S64" s="187">
        <f t="shared" si="3"/>
        <v>0</v>
      </c>
    </row>
    <row r="65" spans="11:19" x14ac:dyDescent="0.25">
      <c r="K65" s="180">
        <v>55</v>
      </c>
      <c r="L65" s="188">
        <f t="shared" si="4"/>
        <v>0</v>
      </c>
      <c r="M65" s="186">
        <f t="shared" si="1"/>
        <v>0</v>
      </c>
      <c r="N65" s="187">
        <f t="shared" si="6"/>
        <v>0</v>
      </c>
      <c r="P65" s="180">
        <v>55</v>
      </c>
      <c r="Q65" s="188">
        <f t="shared" si="5"/>
        <v>0</v>
      </c>
      <c r="R65" s="186">
        <f t="shared" si="2"/>
        <v>0</v>
      </c>
      <c r="S65" s="187">
        <f t="shared" si="3"/>
        <v>0</v>
      </c>
    </row>
    <row r="66" spans="11:19" x14ac:dyDescent="0.25">
      <c r="K66" s="180">
        <v>56</v>
      </c>
      <c r="L66" s="188">
        <f t="shared" si="4"/>
        <v>0</v>
      </c>
      <c r="M66" s="186">
        <f t="shared" si="1"/>
        <v>0</v>
      </c>
      <c r="N66" s="187">
        <f t="shared" si="6"/>
        <v>0</v>
      </c>
      <c r="P66" s="180">
        <v>56</v>
      </c>
      <c r="Q66" s="188">
        <f t="shared" si="5"/>
        <v>0</v>
      </c>
      <c r="R66" s="186">
        <f t="shared" si="2"/>
        <v>0</v>
      </c>
      <c r="S66" s="187">
        <f t="shared" si="3"/>
        <v>0</v>
      </c>
    </row>
    <row r="67" spans="11:19" x14ac:dyDescent="0.25">
      <c r="K67" s="180">
        <v>57</v>
      </c>
      <c r="L67" s="188">
        <f t="shared" si="4"/>
        <v>0</v>
      </c>
      <c r="M67" s="186">
        <f t="shared" si="1"/>
        <v>0</v>
      </c>
      <c r="N67" s="187">
        <f t="shared" si="6"/>
        <v>0</v>
      </c>
      <c r="P67" s="180">
        <v>57</v>
      </c>
      <c r="Q67" s="188">
        <f t="shared" si="5"/>
        <v>0</v>
      </c>
      <c r="R67" s="186">
        <f t="shared" si="2"/>
        <v>0</v>
      </c>
      <c r="S67" s="187">
        <f t="shared" si="3"/>
        <v>0</v>
      </c>
    </row>
    <row r="68" spans="11:19" x14ac:dyDescent="0.25">
      <c r="K68" s="180">
        <v>58</v>
      </c>
      <c r="L68" s="188">
        <f t="shared" si="4"/>
        <v>0</v>
      </c>
      <c r="M68" s="186">
        <f t="shared" si="1"/>
        <v>0</v>
      </c>
      <c r="N68" s="187">
        <f t="shared" si="6"/>
        <v>0</v>
      </c>
      <c r="P68" s="180">
        <v>58</v>
      </c>
      <c r="Q68" s="188">
        <f t="shared" si="5"/>
        <v>0</v>
      </c>
      <c r="R68" s="186">
        <f t="shared" si="2"/>
        <v>0</v>
      </c>
      <c r="S68" s="187">
        <f t="shared" si="3"/>
        <v>0</v>
      </c>
    </row>
    <row r="69" spans="11:19" x14ac:dyDescent="0.25">
      <c r="K69" s="180">
        <v>59</v>
      </c>
      <c r="L69" s="188">
        <f t="shared" si="4"/>
        <v>0</v>
      </c>
      <c r="M69" s="186">
        <f t="shared" si="1"/>
        <v>0</v>
      </c>
      <c r="N69" s="187">
        <f t="shared" si="6"/>
        <v>0</v>
      </c>
      <c r="P69" s="180">
        <v>59</v>
      </c>
      <c r="Q69" s="188">
        <f t="shared" si="5"/>
        <v>0</v>
      </c>
      <c r="R69" s="186">
        <f t="shared" si="2"/>
        <v>0</v>
      </c>
      <c r="S69" s="187">
        <f t="shared" si="3"/>
        <v>0</v>
      </c>
    </row>
    <row r="70" spans="11:19" x14ac:dyDescent="0.25">
      <c r="K70" s="180">
        <v>60</v>
      </c>
      <c r="L70" s="188">
        <f t="shared" si="4"/>
        <v>0</v>
      </c>
      <c r="M70" s="186">
        <f t="shared" si="1"/>
        <v>0</v>
      </c>
      <c r="N70" s="187">
        <f t="shared" si="6"/>
        <v>0</v>
      </c>
      <c r="P70" s="180">
        <v>60</v>
      </c>
      <c r="Q70" s="188">
        <f t="shared" si="5"/>
        <v>0</v>
      </c>
      <c r="R70" s="186">
        <f t="shared" si="2"/>
        <v>0</v>
      </c>
      <c r="S70" s="187">
        <f t="shared" si="3"/>
        <v>0</v>
      </c>
    </row>
    <row r="71" spans="11:19" x14ac:dyDescent="0.25">
      <c r="K71" s="180">
        <v>61</v>
      </c>
      <c r="L71" s="188">
        <f t="shared" si="4"/>
        <v>0</v>
      </c>
      <c r="M71" s="186">
        <f t="shared" si="1"/>
        <v>0</v>
      </c>
      <c r="N71" s="187">
        <f t="shared" si="6"/>
        <v>0</v>
      </c>
      <c r="P71" s="180">
        <v>61</v>
      </c>
      <c r="Q71" s="188">
        <f t="shared" si="5"/>
        <v>0</v>
      </c>
      <c r="R71" s="186">
        <f t="shared" si="2"/>
        <v>0</v>
      </c>
      <c r="S71" s="187">
        <f t="shared" si="3"/>
        <v>0</v>
      </c>
    </row>
    <row r="72" spans="11:19" x14ac:dyDescent="0.25">
      <c r="K72" s="180">
        <v>62</v>
      </c>
      <c r="L72" s="188">
        <f t="shared" si="4"/>
        <v>0</v>
      </c>
      <c r="M72" s="186">
        <f t="shared" si="1"/>
        <v>0</v>
      </c>
      <c r="N72" s="187">
        <f t="shared" si="6"/>
        <v>0</v>
      </c>
      <c r="P72" s="180">
        <v>62</v>
      </c>
      <c r="Q72" s="188">
        <f t="shared" si="5"/>
        <v>0</v>
      </c>
      <c r="R72" s="186">
        <f t="shared" si="2"/>
        <v>0</v>
      </c>
      <c r="S72" s="187">
        <f t="shared" si="3"/>
        <v>0</v>
      </c>
    </row>
    <row r="73" spans="11:19" x14ac:dyDescent="0.25">
      <c r="K73" s="180">
        <v>63</v>
      </c>
      <c r="L73" s="188">
        <f t="shared" si="4"/>
        <v>0</v>
      </c>
      <c r="M73" s="186">
        <f t="shared" si="1"/>
        <v>0</v>
      </c>
      <c r="N73" s="187">
        <f t="shared" si="6"/>
        <v>0</v>
      </c>
      <c r="P73" s="180">
        <v>63</v>
      </c>
      <c r="Q73" s="188">
        <f t="shared" si="5"/>
        <v>0</v>
      </c>
      <c r="R73" s="186">
        <f t="shared" si="2"/>
        <v>0</v>
      </c>
      <c r="S73" s="187">
        <f t="shared" si="3"/>
        <v>0</v>
      </c>
    </row>
    <row r="74" spans="11:19" x14ac:dyDescent="0.25">
      <c r="K74" s="180">
        <v>64</v>
      </c>
      <c r="L74" s="188">
        <f t="shared" si="4"/>
        <v>0</v>
      </c>
      <c r="M74" s="186">
        <f t="shared" si="1"/>
        <v>0</v>
      </c>
      <c r="N74" s="187">
        <f t="shared" si="6"/>
        <v>0</v>
      </c>
      <c r="P74" s="180">
        <v>64</v>
      </c>
      <c r="Q74" s="188">
        <f t="shared" si="5"/>
        <v>0</v>
      </c>
      <c r="R74" s="186">
        <f t="shared" si="2"/>
        <v>0</v>
      </c>
      <c r="S74" s="187">
        <f t="shared" si="3"/>
        <v>0</v>
      </c>
    </row>
    <row r="75" spans="11:19" x14ac:dyDescent="0.25">
      <c r="K75" s="180">
        <v>65</v>
      </c>
      <c r="L75" s="188">
        <f t="shared" si="4"/>
        <v>0</v>
      </c>
      <c r="M75" s="186">
        <f t="shared" si="1"/>
        <v>0</v>
      </c>
      <c r="N75" s="187">
        <f t="shared" ref="N75:N106" si="7">M75/((1+($C$14-$C$13))^($K75-$K$11))</f>
        <v>0</v>
      </c>
      <c r="P75" s="180">
        <v>65</v>
      </c>
      <c r="Q75" s="188">
        <f t="shared" si="5"/>
        <v>0</v>
      </c>
      <c r="R75" s="186">
        <f t="shared" si="2"/>
        <v>0</v>
      </c>
      <c r="S75" s="187">
        <f t="shared" si="3"/>
        <v>0</v>
      </c>
    </row>
    <row r="76" spans="11:19" x14ac:dyDescent="0.25">
      <c r="K76" s="180">
        <v>66</v>
      </c>
      <c r="L76" s="188">
        <f t="shared" si="4"/>
        <v>0</v>
      </c>
      <c r="M76" s="186">
        <f t="shared" ref="M76:M110" si="8">IF($K76&gt;L$7,0,L76*$C$15+$C$22*$C$8*((1+$C$13)^($K76-$K$11))+$C$8*$L$8)</f>
        <v>0</v>
      </c>
      <c r="N76" s="187">
        <f t="shared" si="7"/>
        <v>0</v>
      </c>
      <c r="P76" s="180">
        <v>66</v>
      </c>
      <c r="Q76" s="188">
        <f t="shared" si="5"/>
        <v>0</v>
      </c>
      <c r="R76" s="186">
        <f t="shared" ref="R76:R110" si="9">IF($P76&gt;Q$7,0,Q76*$C$15+$C$23*$C$8*((1+$C$13)^($K76-$K$11))+$C$8*$Q$8)</f>
        <v>0</v>
      </c>
      <c r="S76" s="187">
        <f t="shared" ref="S76:S110" si="10">R76/((1+($C$14-$C$13))^($P76-$P$11))</f>
        <v>0</v>
      </c>
    </row>
    <row r="77" spans="11:19" x14ac:dyDescent="0.25">
      <c r="K77" s="180">
        <v>67</v>
      </c>
      <c r="L77" s="188">
        <f t="shared" ref="L77:L110" si="11">IF($K77&gt;L$7,0,L76-((L$11*L$8)))</f>
        <v>0</v>
      </c>
      <c r="M77" s="186">
        <f t="shared" si="8"/>
        <v>0</v>
      </c>
      <c r="N77" s="187">
        <f t="shared" si="7"/>
        <v>0</v>
      </c>
      <c r="P77" s="180">
        <v>67</v>
      </c>
      <c r="Q77" s="188">
        <f t="shared" ref="Q77:Q110" si="12">IF($P77&gt;Q$7,0,Q76-((Q$11*Q$8)))</f>
        <v>0</v>
      </c>
      <c r="R77" s="186">
        <f t="shared" si="9"/>
        <v>0</v>
      </c>
      <c r="S77" s="187">
        <f t="shared" si="10"/>
        <v>0</v>
      </c>
    </row>
    <row r="78" spans="11:19" x14ac:dyDescent="0.25">
      <c r="K78" s="180">
        <v>68</v>
      </c>
      <c r="L78" s="188">
        <f t="shared" si="11"/>
        <v>0</v>
      </c>
      <c r="M78" s="186">
        <f t="shared" si="8"/>
        <v>0</v>
      </c>
      <c r="N78" s="187">
        <f t="shared" si="7"/>
        <v>0</v>
      </c>
      <c r="P78" s="180">
        <v>68</v>
      </c>
      <c r="Q78" s="188">
        <f t="shared" si="12"/>
        <v>0</v>
      </c>
      <c r="R78" s="186">
        <f t="shared" si="9"/>
        <v>0</v>
      </c>
      <c r="S78" s="187">
        <f t="shared" si="10"/>
        <v>0</v>
      </c>
    </row>
    <row r="79" spans="11:19" x14ac:dyDescent="0.25">
      <c r="K79" s="180">
        <v>69</v>
      </c>
      <c r="L79" s="188">
        <f t="shared" si="11"/>
        <v>0</v>
      </c>
      <c r="M79" s="186">
        <f t="shared" si="8"/>
        <v>0</v>
      </c>
      <c r="N79" s="187">
        <f t="shared" si="7"/>
        <v>0</v>
      </c>
      <c r="P79" s="180">
        <v>69</v>
      </c>
      <c r="Q79" s="188">
        <f t="shared" si="12"/>
        <v>0</v>
      </c>
      <c r="R79" s="186">
        <f t="shared" si="9"/>
        <v>0</v>
      </c>
      <c r="S79" s="187">
        <f t="shared" si="10"/>
        <v>0</v>
      </c>
    </row>
    <row r="80" spans="11:19" x14ac:dyDescent="0.25">
      <c r="K80" s="180">
        <v>70</v>
      </c>
      <c r="L80" s="188">
        <f t="shared" si="11"/>
        <v>0</v>
      </c>
      <c r="M80" s="186">
        <f t="shared" si="8"/>
        <v>0</v>
      </c>
      <c r="N80" s="187">
        <f t="shared" si="7"/>
        <v>0</v>
      </c>
      <c r="P80" s="180">
        <v>70</v>
      </c>
      <c r="Q80" s="188">
        <f t="shared" si="12"/>
        <v>0</v>
      </c>
      <c r="R80" s="186">
        <f t="shared" si="9"/>
        <v>0</v>
      </c>
      <c r="S80" s="187">
        <f t="shared" si="10"/>
        <v>0</v>
      </c>
    </row>
    <row r="81" spans="11:19" x14ac:dyDescent="0.25">
      <c r="K81" s="180">
        <v>71</v>
      </c>
      <c r="L81" s="188">
        <f t="shared" si="11"/>
        <v>0</v>
      </c>
      <c r="M81" s="186">
        <f t="shared" si="8"/>
        <v>0</v>
      </c>
      <c r="N81" s="187">
        <f t="shared" si="7"/>
        <v>0</v>
      </c>
      <c r="P81" s="180">
        <v>71</v>
      </c>
      <c r="Q81" s="188">
        <f t="shared" si="12"/>
        <v>0</v>
      </c>
      <c r="R81" s="186">
        <f t="shared" si="9"/>
        <v>0</v>
      </c>
      <c r="S81" s="187">
        <f t="shared" si="10"/>
        <v>0</v>
      </c>
    </row>
    <row r="82" spans="11:19" x14ac:dyDescent="0.25">
      <c r="K82" s="180">
        <v>72</v>
      </c>
      <c r="L82" s="188">
        <f t="shared" si="11"/>
        <v>0</v>
      </c>
      <c r="M82" s="186">
        <f t="shared" si="8"/>
        <v>0</v>
      </c>
      <c r="N82" s="187">
        <f t="shared" si="7"/>
        <v>0</v>
      </c>
      <c r="P82" s="180">
        <v>72</v>
      </c>
      <c r="Q82" s="188">
        <f t="shared" si="12"/>
        <v>0</v>
      </c>
      <c r="R82" s="186">
        <f t="shared" si="9"/>
        <v>0</v>
      </c>
      <c r="S82" s="187">
        <f t="shared" si="10"/>
        <v>0</v>
      </c>
    </row>
    <row r="83" spans="11:19" x14ac:dyDescent="0.25">
      <c r="K83" s="180">
        <v>73</v>
      </c>
      <c r="L83" s="188">
        <f t="shared" si="11"/>
        <v>0</v>
      </c>
      <c r="M83" s="186">
        <f t="shared" si="8"/>
        <v>0</v>
      </c>
      <c r="N83" s="187">
        <f t="shared" si="7"/>
        <v>0</v>
      </c>
      <c r="P83" s="180">
        <v>73</v>
      </c>
      <c r="Q83" s="188">
        <f t="shared" si="12"/>
        <v>0</v>
      </c>
      <c r="R83" s="186">
        <f t="shared" si="9"/>
        <v>0</v>
      </c>
      <c r="S83" s="187">
        <f t="shared" si="10"/>
        <v>0</v>
      </c>
    </row>
    <row r="84" spans="11:19" x14ac:dyDescent="0.25">
      <c r="K84" s="180">
        <v>74</v>
      </c>
      <c r="L84" s="188">
        <f t="shared" si="11"/>
        <v>0</v>
      </c>
      <c r="M84" s="186">
        <f t="shared" si="8"/>
        <v>0</v>
      </c>
      <c r="N84" s="187">
        <f t="shared" si="7"/>
        <v>0</v>
      </c>
      <c r="P84" s="180">
        <v>74</v>
      </c>
      <c r="Q84" s="188">
        <f t="shared" si="12"/>
        <v>0</v>
      </c>
      <c r="R84" s="186">
        <f t="shared" si="9"/>
        <v>0</v>
      </c>
      <c r="S84" s="187">
        <f t="shared" si="10"/>
        <v>0</v>
      </c>
    </row>
    <row r="85" spans="11:19" x14ac:dyDescent="0.25">
      <c r="K85" s="180">
        <v>75</v>
      </c>
      <c r="L85" s="188">
        <f t="shared" si="11"/>
        <v>0</v>
      </c>
      <c r="M85" s="186">
        <f t="shared" si="8"/>
        <v>0</v>
      </c>
      <c r="N85" s="187">
        <f t="shared" si="7"/>
        <v>0</v>
      </c>
      <c r="P85" s="180">
        <v>75</v>
      </c>
      <c r="Q85" s="188">
        <f t="shared" si="12"/>
        <v>0</v>
      </c>
      <c r="R85" s="186">
        <f t="shared" si="9"/>
        <v>0</v>
      </c>
      <c r="S85" s="187">
        <f t="shared" si="10"/>
        <v>0</v>
      </c>
    </row>
    <row r="86" spans="11:19" x14ac:dyDescent="0.25">
      <c r="K86" s="180">
        <v>76</v>
      </c>
      <c r="L86" s="188">
        <f t="shared" si="11"/>
        <v>0</v>
      </c>
      <c r="M86" s="186">
        <f t="shared" si="8"/>
        <v>0</v>
      </c>
      <c r="N86" s="187">
        <f t="shared" si="7"/>
        <v>0</v>
      </c>
      <c r="P86" s="180">
        <v>76</v>
      </c>
      <c r="Q86" s="188">
        <f t="shared" si="12"/>
        <v>0</v>
      </c>
      <c r="R86" s="186">
        <f t="shared" si="9"/>
        <v>0</v>
      </c>
      <c r="S86" s="187">
        <f t="shared" si="10"/>
        <v>0</v>
      </c>
    </row>
    <row r="87" spans="11:19" x14ac:dyDescent="0.25">
      <c r="K87" s="180">
        <v>77</v>
      </c>
      <c r="L87" s="188">
        <f t="shared" si="11"/>
        <v>0</v>
      </c>
      <c r="M87" s="186">
        <f t="shared" si="8"/>
        <v>0</v>
      </c>
      <c r="N87" s="187">
        <f t="shared" si="7"/>
        <v>0</v>
      </c>
      <c r="P87" s="180">
        <v>77</v>
      </c>
      <c r="Q87" s="188">
        <f t="shared" si="12"/>
        <v>0</v>
      </c>
      <c r="R87" s="186">
        <f t="shared" si="9"/>
        <v>0</v>
      </c>
      <c r="S87" s="187">
        <f t="shared" si="10"/>
        <v>0</v>
      </c>
    </row>
    <row r="88" spans="11:19" x14ac:dyDescent="0.25">
      <c r="K88" s="180">
        <v>78</v>
      </c>
      <c r="L88" s="188">
        <f t="shared" si="11"/>
        <v>0</v>
      </c>
      <c r="M88" s="186">
        <f t="shared" si="8"/>
        <v>0</v>
      </c>
      <c r="N88" s="187">
        <f t="shared" si="7"/>
        <v>0</v>
      </c>
      <c r="P88" s="180">
        <v>78</v>
      </c>
      <c r="Q88" s="188">
        <f t="shared" si="12"/>
        <v>0</v>
      </c>
      <c r="R88" s="186">
        <f t="shared" si="9"/>
        <v>0</v>
      </c>
      <c r="S88" s="187">
        <f t="shared" si="10"/>
        <v>0</v>
      </c>
    </row>
    <row r="89" spans="11:19" x14ac:dyDescent="0.25">
      <c r="K89" s="180">
        <v>79</v>
      </c>
      <c r="L89" s="188">
        <f t="shared" si="11"/>
        <v>0</v>
      </c>
      <c r="M89" s="186">
        <f t="shared" si="8"/>
        <v>0</v>
      </c>
      <c r="N89" s="187">
        <f t="shared" si="7"/>
        <v>0</v>
      </c>
      <c r="P89" s="180">
        <v>79</v>
      </c>
      <c r="Q89" s="188">
        <f t="shared" si="12"/>
        <v>0</v>
      </c>
      <c r="R89" s="186">
        <f t="shared" si="9"/>
        <v>0</v>
      </c>
      <c r="S89" s="187">
        <f t="shared" si="10"/>
        <v>0</v>
      </c>
    </row>
    <row r="90" spans="11:19" x14ac:dyDescent="0.25">
      <c r="K90" s="180">
        <v>80</v>
      </c>
      <c r="L90" s="188">
        <f t="shared" si="11"/>
        <v>0</v>
      </c>
      <c r="M90" s="186">
        <f t="shared" si="8"/>
        <v>0</v>
      </c>
      <c r="N90" s="187">
        <f t="shared" si="7"/>
        <v>0</v>
      </c>
      <c r="P90" s="180">
        <v>80</v>
      </c>
      <c r="Q90" s="188">
        <f t="shared" si="12"/>
        <v>0</v>
      </c>
      <c r="R90" s="186">
        <f t="shared" si="9"/>
        <v>0</v>
      </c>
      <c r="S90" s="187">
        <f t="shared" si="10"/>
        <v>0</v>
      </c>
    </row>
    <row r="91" spans="11:19" x14ac:dyDescent="0.25">
      <c r="K91" s="180">
        <v>81</v>
      </c>
      <c r="L91" s="188">
        <f t="shared" si="11"/>
        <v>0</v>
      </c>
      <c r="M91" s="186">
        <f t="shared" si="8"/>
        <v>0</v>
      </c>
      <c r="N91" s="187">
        <f t="shared" si="7"/>
        <v>0</v>
      </c>
      <c r="P91" s="180">
        <v>81</v>
      </c>
      <c r="Q91" s="188">
        <f t="shared" si="12"/>
        <v>0</v>
      </c>
      <c r="R91" s="186">
        <f t="shared" si="9"/>
        <v>0</v>
      </c>
      <c r="S91" s="187">
        <f t="shared" si="10"/>
        <v>0</v>
      </c>
    </row>
    <row r="92" spans="11:19" x14ac:dyDescent="0.25">
      <c r="K92" s="180">
        <v>82</v>
      </c>
      <c r="L92" s="188">
        <f t="shared" si="11"/>
        <v>0</v>
      </c>
      <c r="M92" s="186">
        <f t="shared" si="8"/>
        <v>0</v>
      </c>
      <c r="N92" s="187">
        <f t="shared" si="7"/>
        <v>0</v>
      </c>
      <c r="P92" s="180">
        <v>82</v>
      </c>
      <c r="Q92" s="188">
        <f t="shared" si="12"/>
        <v>0</v>
      </c>
      <c r="R92" s="186">
        <f t="shared" si="9"/>
        <v>0</v>
      </c>
      <c r="S92" s="187">
        <f t="shared" si="10"/>
        <v>0</v>
      </c>
    </row>
    <row r="93" spans="11:19" x14ac:dyDescent="0.25">
      <c r="K93" s="180">
        <v>83</v>
      </c>
      <c r="L93" s="188">
        <f t="shared" si="11"/>
        <v>0</v>
      </c>
      <c r="M93" s="186">
        <f t="shared" si="8"/>
        <v>0</v>
      </c>
      <c r="N93" s="187">
        <f t="shared" si="7"/>
        <v>0</v>
      </c>
      <c r="P93" s="180">
        <v>83</v>
      </c>
      <c r="Q93" s="188">
        <f t="shared" si="12"/>
        <v>0</v>
      </c>
      <c r="R93" s="186">
        <f t="shared" si="9"/>
        <v>0</v>
      </c>
      <c r="S93" s="187">
        <f t="shared" si="10"/>
        <v>0</v>
      </c>
    </row>
    <row r="94" spans="11:19" x14ac:dyDescent="0.25">
      <c r="K94" s="180">
        <v>84</v>
      </c>
      <c r="L94" s="188">
        <f t="shared" si="11"/>
        <v>0</v>
      </c>
      <c r="M94" s="186">
        <f t="shared" si="8"/>
        <v>0</v>
      </c>
      <c r="N94" s="187">
        <f t="shared" si="7"/>
        <v>0</v>
      </c>
      <c r="P94" s="180">
        <v>84</v>
      </c>
      <c r="Q94" s="188">
        <f t="shared" si="12"/>
        <v>0</v>
      </c>
      <c r="R94" s="186">
        <f t="shared" si="9"/>
        <v>0</v>
      </c>
      <c r="S94" s="187">
        <f t="shared" si="10"/>
        <v>0</v>
      </c>
    </row>
    <row r="95" spans="11:19" x14ac:dyDescent="0.25">
      <c r="K95" s="180">
        <v>85</v>
      </c>
      <c r="L95" s="188">
        <f t="shared" si="11"/>
        <v>0</v>
      </c>
      <c r="M95" s="186">
        <f t="shared" si="8"/>
        <v>0</v>
      </c>
      <c r="N95" s="187">
        <f t="shared" si="7"/>
        <v>0</v>
      </c>
      <c r="P95" s="180">
        <v>85</v>
      </c>
      <c r="Q95" s="188">
        <f t="shared" si="12"/>
        <v>0</v>
      </c>
      <c r="R95" s="186">
        <f t="shared" si="9"/>
        <v>0</v>
      </c>
      <c r="S95" s="187">
        <f t="shared" si="10"/>
        <v>0</v>
      </c>
    </row>
    <row r="96" spans="11:19" x14ac:dyDescent="0.25">
      <c r="K96" s="180">
        <v>86</v>
      </c>
      <c r="L96" s="188">
        <f t="shared" si="11"/>
        <v>0</v>
      </c>
      <c r="M96" s="186">
        <f t="shared" si="8"/>
        <v>0</v>
      </c>
      <c r="N96" s="187">
        <f t="shared" si="7"/>
        <v>0</v>
      </c>
      <c r="P96" s="180">
        <v>86</v>
      </c>
      <c r="Q96" s="188">
        <f t="shared" si="12"/>
        <v>0</v>
      </c>
      <c r="R96" s="186">
        <f t="shared" si="9"/>
        <v>0</v>
      </c>
      <c r="S96" s="187">
        <f t="shared" si="10"/>
        <v>0</v>
      </c>
    </row>
    <row r="97" spans="11:19" x14ac:dyDescent="0.25">
      <c r="K97" s="180">
        <v>87</v>
      </c>
      <c r="L97" s="188">
        <f t="shared" si="11"/>
        <v>0</v>
      </c>
      <c r="M97" s="186">
        <f t="shared" si="8"/>
        <v>0</v>
      </c>
      <c r="N97" s="187">
        <f t="shared" si="7"/>
        <v>0</v>
      </c>
      <c r="P97" s="180">
        <v>87</v>
      </c>
      <c r="Q97" s="188">
        <f t="shared" si="12"/>
        <v>0</v>
      </c>
      <c r="R97" s="186">
        <f t="shared" si="9"/>
        <v>0</v>
      </c>
      <c r="S97" s="187">
        <f t="shared" si="10"/>
        <v>0</v>
      </c>
    </row>
    <row r="98" spans="11:19" x14ac:dyDescent="0.25">
      <c r="K98" s="180">
        <v>88</v>
      </c>
      <c r="L98" s="188">
        <f t="shared" si="11"/>
        <v>0</v>
      </c>
      <c r="M98" s="186">
        <f t="shared" si="8"/>
        <v>0</v>
      </c>
      <c r="N98" s="187">
        <f t="shared" si="7"/>
        <v>0</v>
      </c>
      <c r="P98" s="180">
        <v>88</v>
      </c>
      <c r="Q98" s="188">
        <f t="shared" si="12"/>
        <v>0</v>
      </c>
      <c r="R98" s="186">
        <f t="shared" si="9"/>
        <v>0</v>
      </c>
      <c r="S98" s="187">
        <f t="shared" si="10"/>
        <v>0</v>
      </c>
    </row>
    <row r="99" spans="11:19" x14ac:dyDescent="0.25">
      <c r="K99" s="180">
        <v>89</v>
      </c>
      <c r="L99" s="188">
        <f t="shared" si="11"/>
        <v>0</v>
      </c>
      <c r="M99" s="186">
        <f t="shared" si="8"/>
        <v>0</v>
      </c>
      <c r="N99" s="187">
        <f t="shared" si="7"/>
        <v>0</v>
      </c>
      <c r="P99" s="180">
        <v>89</v>
      </c>
      <c r="Q99" s="188">
        <f t="shared" si="12"/>
        <v>0</v>
      </c>
      <c r="R99" s="186">
        <f t="shared" si="9"/>
        <v>0</v>
      </c>
      <c r="S99" s="187">
        <f t="shared" si="10"/>
        <v>0</v>
      </c>
    </row>
    <row r="100" spans="11:19" x14ac:dyDescent="0.25">
      <c r="K100" s="180">
        <v>90</v>
      </c>
      <c r="L100" s="188">
        <f t="shared" si="11"/>
        <v>0</v>
      </c>
      <c r="M100" s="186">
        <f t="shared" si="8"/>
        <v>0</v>
      </c>
      <c r="N100" s="187">
        <f t="shared" si="7"/>
        <v>0</v>
      </c>
      <c r="P100" s="180">
        <v>90</v>
      </c>
      <c r="Q100" s="188">
        <f t="shared" si="12"/>
        <v>0</v>
      </c>
      <c r="R100" s="186">
        <f t="shared" si="9"/>
        <v>0</v>
      </c>
      <c r="S100" s="187">
        <f t="shared" si="10"/>
        <v>0</v>
      </c>
    </row>
    <row r="101" spans="11:19" x14ac:dyDescent="0.25">
      <c r="K101" s="180">
        <v>91</v>
      </c>
      <c r="L101" s="188">
        <f t="shared" si="11"/>
        <v>0</v>
      </c>
      <c r="M101" s="186">
        <f t="shared" si="8"/>
        <v>0</v>
      </c>
      <c r="N101" s="187">
        <f t="shared" si="7"/>
        <v>0</v>
      </c>
      <c r="P101" s="180">
        <v>91</v>
      </c>
      <c r="Q101" s="188">
        <f t="shared" si="12"/>
        <v>0</v>
      </c>
      <c r="R101" s="186">
        <f t="shared" si="9"/>
        <v>0</v>
      </c>
      <c r="S101" s="187">
        <f t="shared" si="10"/>
        <v>0</v>
      </c>
    </row>
    <row r="102" spans="11:19" x14ac:dyDescent="0.25">
      <c r="K102" s="180">
        <v>92</v>
      </c>
      <c r="L102" s="188">
        <f t="shared" si="11"/>
        <v>0</v>
      </c>
      <c r="M102" s="186">
        <f t="shared" si="8"/>
        <v>0</v>
      </c>
      <c r="N102" s="187">
        <f t="shared" si="7"/>
        <v>0</v>
      </c>
      <c r="P102" s="180">
        <v>92</v>
      </c>
      <c r="Q102" s="188">
        <f t="shared" si="12"/>
        <v>0</v>
      </c>
      <c r="R102" s="186">
        <f t="shared" si="9"/>
        <v>0</v>
      </c>
      <c r="S102" s="187">
        <f t="shared" si="10"/>
        <v>0</v>
      </c>
    </row>
    <row r="103" spans="11:19" x14ac:dyDescent="0.25">
      <c r="K103" s="180">
        <v>93</v>
      </c>
      <c r="L103" s="188">
        <f t="shared" si="11"/>
        <v>0</v>
      </c>
      <c r="M103" s="186">
        <f t="shared" si="8"/>
        <v>0</v>
      </c>
      <c r="N103" s="187">
        <f t="shared" si="7"/>
        <v>0</v>
      </c>
      <c r="P103" s="180">
        <v>93</v>
      </c>
      <c r="Q103" s="188">
        <f t="shared" si="12"/>
        <v>0</v>
      </c>
      <c r="R103" s="186">
        <f t="shared" si="9"/>
        <v>0</v>
      </c>
      <c r="S103" s="187">
        <f t="shared" si="10"/>
        <v>0</v>
      </c>
    </row>
    <row r="104" spans="11:19" x14ac:dyDescent="0.25">
      <c r="K104" s="180">
        <v>94</v>
      </c>
      <c r="L104" s="188">
        <f t="shared" si="11"/>
        <v>0</v>
      </c>
      <c r="M104" s="186">
        <f t="shared" si="8"/>
        <v>0</v>
      </c>
      <c r="N104" s="187">
        <f t="shared" si="7"/>
        <v>0</v>
      </c>
      <c r="P104" s="180">
        <v>94</v>
      </c>
      <c r="Q104" s="188">
        <f t="shared" si="12"/>
        <v>0</v>
      </c>
      <c r="R104" s="186">
        <f t="shared" si="9"/>
        <v>0</v>
      </c>
      <c r="S104" s="187">
        <f t="shared" si="10"/>
        <v>0</v>
      </c>
    </row>
    <row r="105" spans="11:19" x14ac:dyDescent="0.25">
      <c r="K105" s="180">
        <v>95</v>
      </c>
      <c r="L105" s="188">
        <f t="shared" si="11"/>
        <v>0</v>
      </c>
      <c r="M105" s="186">
        <f t="shared" si="8"/>
        <v>0</v>
      </c>
      <c r="N105" s="187">
        <f t="shared" si="7"/>
        <v>0</v>
      </c>
      <c r="P105" s="180">
        <v>95</v>
      </c>
      <c r="Q105" s="188">
        <f t="shared" si="12"/>
        <v>0</v>
      </c>
      <c r="R105" s="186">
        <f t="shared" si="9"/>
        <v>0</v>
      </c>
      <c r="S105" s="187">
        <f t="shared" si="10"/>
        <v>0</v>
      </c>
    </row>
    <row r="106" spans="11:19" x14ac:dyDescent="0.25">
      <c r="K106" s="180">
        <v>96</v>
      </c>
      <c r="L106" s="188">
        <f t="shared" si="11"/>
        <v>0</v>
      </c>
      <c r="M106" s="186">
        <f t="shared" si="8"/>
        <v>0</v>
      </c>
      <c r="N106" s="187">
        <f t="shared" si="7"/>
        <v>0</v>
      </c>
      <c r="P106" s="180">
        <v>96</v>
      </c>
      <c r="Q106" s="188">
        <f t="shared" si="12"/>
        <v>0</v>
      </c>
      <c r="R106" s="186">
        <f t="shared" si="9"/>
        <v>0</v>
      </c>
      <c r="S106" s="187">
        <f t="shared" si="10"/>
        <v>0</v>
      </c>
    </row>
    <row r="107" spans="11:19" x14ac:dyDescent="0.25">
      <c r="K107" s="180">
        <v>97</v>
      </c>
      <c r="L107" s="188">
        <f t="shared" si="11"/>
        <v>0</v>
      </c>
      <c r="M107" s="186">
        <f t="shared" si="8"/>
        <v>0</v>
      </c>
      <c r="N107" s="187">
        <f t="shared" ref="N107:N110" si="13">M107/((1+($C$14-$C$13))^($K107-$K$11))</f>
        <v>0</v>
      </c>
      <c r="P107" s="180">
        <v>97</v>
      </c>
      <c r="Q107" s="188">
        <f t="shared" si="12"/>
        <v>0</v>
      </c>
      <c r="R107" s="186">
        <f t="shared" si="9"/>
        <v>0</v>
      </c>
      <c r="S107" s="187">
        <f t="shared" si="10"/>
        <v>0</v>
      </c>
    </row>
    <row r="108" spans="11:19" x14ac:dyDescent="0.25">
      <c r="K108" s="180">
        <v>98</v>
      </c>
      <c r="L108" s="188">
        <f t="shared" si="11"/>
        <v>0</v>
      </c>
      <c r="M108" s="186">
        <f t="shared" si="8"/>
        <v>0</v>
      </c>
      <c r="N108" s="187">
        <f t="shared" si="13"/>
        <v>0</v>
      </c>
      <c r="P108" s="180">
        <v>98</v>
      </c>
      <c r="Q108" s="188">
        <f t="shared" si="12"/>
        <v>0</v>
      </c>
      <c r="R108" s="186">
        <f t="shared" si="9"/>
        <v>0</v>
      </c>
      <c r="S108" s="187">
        <f t="shared" si="10"/>
        <v>0</v>
      </c>
    </row>
    <row r="109" spans="11:19" x14ac:dyDescent="0.25">
      <c r="K109" s="180">
        <v>99</v>
      </c>
      <c r="L109" s="188">
        <f t="shared" si="11"/>
        <v>0</v>
      </c>
      <c r="M109" s="186">
        <f t="shared" si="8"/>
        <v>0</v>
      </c>
      <c r="N109" s="187">
        <f t="shared" si="13"/>
        <v>0</v>
      </c>
      <c r="P109" s="180">
        <v>99</v>
      </c>
      <c r="Q109" s="188">
        <f t="shared" si="12"/>
        <v>0</v>
      </c>
      <c r="R109" s="186">
        <f t="shared" si="9"/>
        <v>0</v>
      </c>
      <c r="S109" s="187">
        <f t="shared" si="10"/>
        <v>0</v>
      </c>
    </row>
    <row r="110" spans="11:19" x14ac:dyDescent="0.25">
      <c r="K110" s="180">
        <v>100</v>
      </c>
      <c r="L110" s="188">
        <f t="shared" si="11"/>
        <v>0</v>
      </c>
      <c r="M110" s="186">
        <f t="shared" si="8"/>
        <v>0</v>
      </c>
      <c r="N110" s="187">
        <f t="shared" si="13"/>
        <v>0</v>
      </c>
      <c r="P110" s="180">
        <v>100</v>
      </c>
      <c r="Q110" s="188">
        <f t="shared" si="12"/>
        <v>0</v>
      </c>
      <c r="R110" s="186">
        <f t="shared" si="9"/>
        <v>0</v>
      </c>
      <c r="S110" s="187">
        <f t="shared" si="10"/>
        <v>0</v>
      </c>
    </row>
    <row r="111" spans="11:19" ht="14.4" thickBot="1" x14ac:dyDescent="0.3">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199999999999999" x14ac:dyDescent="0.2"/>
  <cols>
    <col min="3" max="3" width="18.28515625" bestFit="1" customWidth="1"/>
    <col min="4" max="4" width="16.7109375" bestFit="1" customWidth="1"/>
    <col min="5" max="81" width="13.42578125" customWidth="1"/>
  </cols>
  <sheetData>
    <row r="6" spans="3:81" x14ac:dyDescent="0.2">
      <c r="C6" s="58" t="s">
        <v>489</v>
      </c>
    </row>
    <row r="7" spans="3:81" ht="10.8"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-931172.56239243457</v>
      </c>
      <c r="F9" s="69">
        <v>-57689.629991434565</v>
      </c>
      <c r="G9" s="69">
        <v>-57689.629991434565</v>
      </c>
      <c r="H9" s="69">
        <v>-57689.629991434565</v>
      </c>
      <c r="I9" s="69">
        <v>-57689.629991434565</v>
      </c>
      <c r="J9" s="69">
        <v>-57689.629991434565</v>
      </c>
      <c r="K9" s="69">
        <v>-57689.629991434565</v>
      </c>
      <c r="L9" s="69">
        <v>-57689.629991434565</v>
      </c>
      <c r="M9" s="69">
        <v>-57689.629991434565</v>
      </c>
      <c r="N9" s="69">
        <v>-57689.629991434565</v>
      </c>
      <c r="O9" s="69">
        <v>-57689.629991434565</v>
      </c>
      <c r="P9" s="69">
        <v>-57689.629991434565</v>
      </c>
      <c r="Q9" s="69">
        <v>-57689.629991434565</v>
      </c>
      <c r="R9" s="69">
        <v>-57689.629991434565</v>
      </c>
      <c r="S9" s="69">
        <v>-57689.629991434565</v>
      </c>
      <c r="T9" s="69">
        <v>-57689.629991434565</v>
      </c>
      <c r="U9" s="69">
        <v>-57689.629991434565</v>
      </c>
      <c r="V9" s="69">
        <v>-57689.629991434565</v>
      </c>
      <c r="W9" s="69">
        <v>-57689.629991434565</v>
      </c>
      <c r="X9" s="69">
        <v>-57689.629991434565</v>
      </c>
      <c r="Y9" s="69">
        <v>-57689.629991434565</v>
      </c>
      <c r="Z9" s="69">
        <v>-57689.629991434565</v>
      </c>
      <c r="AA9" s="69">
        <v>-57689.629991434565</v>
      </c>
      <c r="AB9" s="69">
        <v>-57689.629991434565</v>
      </c>
      <c r="AC9" s="69">
        <v>-57689.629991434565</v>
      </c>
      <c r="AD9" s="69">
        <v>-57689.629991434565</v>
      </c>
      <c r="AE9" s="69">
        <v>-57689.629991434565</v>
      </c>
      <c r="AF9" s="69">
        <v>-57689.629991434565</v>
      </c>
      <c r="AG9" s="69">
        <v>-57689.629991434565</v>
      </c>
      <c r="AH9" s="69">
        <v>-57689.629991434565</v>
      </c>
      <c r="AI9" s="69">
        <v>-57689.629991434565</v>
      </c>
      <c r="AJ9" s="69">
        <v>0</v>
      </c>
      <c r="AK9" s="69">
        <v>0</v>
      </c>
      <c r="AL9" s="69">
        <v>0</v>
      </c>
      <c r="AM9" s="69">
        <v>0</v>
      </c>
      <c r="AN9" s="69">
        <v>0</v>
      </c>
      <c r="AO9" s="69">
        <v>0</v>
      </c>
      <c r="AP9" s="69">
        <v>0</v>
      </c>
      <c r="AQ9" s="69">
        <v>0</v>
      </c>
      <c r="AR9" s="69">
        <v>0</v>
      </c>
      <c r="AS9" s="69">
        <v>0</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199999999999999" x14ac:dyDescent="0.2"/>
  <cols>
    <col min="3" max="3" width="24" customWidth="1"/>
    <col min="4" max="4" width="16.7109375" bestFit="1" customWidth="1"/>
    <col min="5" max="6" width="9.28515625" customWidth="1"/>
    <col min="84" max="84" width="21" customWidth="1"/>
    <col min="85" max="85" width="16.7109375" bestFit="1" customWidth="1"/>
    <col min="165" max="165" width="21" customWidth="1"/>
    <col min="166" max="166" width="16.7109375" bestFit="1" customWidth="1"/>
    <col min="246" max="246" width="18.7109375" customWidth="1"/>
    <col min="247" max="247" width="17.42578125" customWidth="1"/>
  </cols>
  <sheetData>
    <row r="3" spans="3:406" x14ac:dyDescent="0.2">
      <c r="C3" s="47"/>
      <c r="X3" s="47"/>
    </row>
    <row r="6" spans="3:406" ht="20.5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1.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0.11619987318258909</v>
      </c>
      <c r="G8" s="67" cm="1">
        <f t="array" ref="G8:G11">_xlfn.XLOOKUP(_xlfn.ANCHORARRAY($C$8)&amp;_xlfn.ANCHORARRAY($D$8),_xlfn.ANCHORARRAY('Int VA Calcs'!$Z$8)&amp;_xlfn.ANCHORARRAY('Int VA Calcs'!$AA$8),_xlfn.ANCHORARRAY('Int VA Calcs'!AC8))</f>
        <v>0.1163317722635043</v>
      </c>
      <c r="H8" s="68" cm="1">
        <f t="array" ref="H8:H11">_xlfn.ANCHORARRAY(G8)+(_xlfn.ANCHORARRAY($L8)-_xlfn.ANCHORARRAY($G8))*(1/5)</f>
        <v>0.11638454031193481</v>
      </c>
      <c r="I8" s="68" cm="1">
        <f t="array" ref="I8:I11">_xlfn.ANCHORARRAY(H8)+(_xlfn.ANCHORARRAY($L8)-_xlfn.ANCHORARRAY($G8))*(1/5)</f>
        <v>0.11643730836036531</v>
      </c>
      <c r="J8" s="68" cm="1">
        <f t="array" ref="J8:J11">_xlfn.ANCHORARRAY(I8)+(_xlfn.ANCHORARRAY($L8)-_xlfn.ANCHORARRAY($G8))*(1/5)</f>
        <v>0.11649007640879581</v>
      </c>
      <c r="K8" s="68" cm="1">
        <f t="array" ref="K8:K11">_xlfn.ANCHORARRAY(J8)+(_xlfn.ANCHORARRAY($L8)-_xlfn.ANCHORARRAY($G8))*(1/5)</f>
        <v>0.11654284445722632</v>
      </c>
      <c r="L8" s="67" cm="1">
        <f t="array" ref="L8:L11">_xlfn.XLOOKUP(_xlfn.ANCHORARRAY($C$8)&amp;_xlfn.ANCHORARRAY($D$8),_xlfn.ANCHORARRAY('Int VA Calcs'!$Z$8)&amp;_xlfn.ANCHORARRAY('Int VA Calcs'!$AA$8),_xlfn.ANCHORARRAY('Int VA Calcs'!AD8))</f>
        <v>0.11659561250565681</v>
      </c>
      <c r="M8" s="68" cm="1">
        <f t="array" ref="M8:M11">_xlfn.ANCHORARRAY(L8)+(_xlfn.ANCHORARRAY($Q8)-_xlfn.ANCHORARRAY($L8))*(1/5)</f>
        <v>0.11664838883672589</v>
      </c>
      <c r="N8" s="68" cm="1">
        <f t="array" ref="N8:N11">_xlfn.ANCHORARRAY(M8)+(_xlfn.ANCHORARRAY($Q8)-_xlfn.ANCHORARRAY($L8))*(1/5)</f>
        <v>0.11670116516779497</v>
      </c>
      <c r="O8" s="68" cm="1">
        <f t="array" ref="O8:O11">_xlfn.ANCHORARRAY(N8)+(_xlfn.ANCHORARRAY($Q8)-_xlfn.ANCHORARRAY($L8))*(1/5)</f>
        <v>0.11675394149886405</v>
      </c>
      <c r="P8" s="68" cm="1">
        <f t="array" ref="P8:P11">_xlfn.ANCHORARRAY(O8)+(_xlfn.ANCHORARRAY($Q8)-_xlfn.ANCHORARRAY($L8))*(1/5)</f>
        <v>0.11680671782993313</v>
      </c>
      <c r="Q8" s="67" cm="1">
        <f t="array" ref="Q8:Q11">_xlfn.XLOOKUP(_xlfn.ANCHORARRAY($C$8)&amp;_xlfn.ANCHORARRAY($D$8),_xlfn.ANCHORARRAY('Int VA Calcs'!$Z$8)&amp;_xlfn.ANCHORARRAY('Int VA Calcs'!$AA$8),_xlfn.ANCHORARRAY('Int VA Calcs'!AE8))</f>
        <v>0.11685949416100219</v>
      </c>
      <c r="R8" s="68" cm="1">
        <f t="array" ref="R8:R11">_xlfn.ANCHORARRAY(Q8)+(_xlfn.ANCHORARRAY($V8)-_xlfn.ANCHORARRAY($Q8))*(1/5)</f>
        <v>0.11691227864176892</v>
      </c>
      <c r="S8" s="68" cm="1">
        <f t="array" ref="S8:S11">_xlfn.ANCHORARRAY(R8)+(_xlfn.ANCHORARRAY($V8)-_xlfn.ANCHORARRAY($Q8))*(1/5)</f>
        <v>0.11696506312253566</v>
      </c>
      <c r="T8" s="68" cm="1">
        <f t="array" ref="T8:T11">_xlfn.ANCHORARRAY(S8)+(_xlfn.ANCHORARRAY($V8)-_xlfn.ANCHORARRAY($Q8))*(1/5)</f>
        <v>0.11701784760330239</v>
      </c>
      <c r="U8" s="68" cm="1">
        <f t="array" ref="U8:U11">_xlfn.ANCHORARRAY(T8)+(_xlfn.ANCHORARRAY($V8)-_xlfn.ANCHORARRAY($Q8))*(1/5)</f>
        <v>0.11707063208406912</v>
      </c>
      <c r="V8" s="67" cm="1">
        <f t="array" ref="V8:V11">_xlfn.XLOOKUP(_xlfn.ANCHORARRAY($C$8)&amp;_xlfn.ANCHORARRAY($D$8),_xlfn.ANCHORARRAY('Int VA Calcs'!$Z$8)&amp;_xlfn.ANCHORARRAY('Int VA Calcs'!$AA$8),_xlfn.ANCHORARRAY('Int VA Calcs'!AF8))</f>
        <v>0.11712341656483587</v>
      </c>
      <c r="W8" s="68" cm="1">
        <f t="array" ref="W8:W11">_xlfn.ANCHORARRAY(V8)+(_xlfn.ANCHORARRAY($AA8)-_xlfn.ANCHORARRAY($V8))*(1/5)</f>
        <v>0.1171762090628431</v>
      </c>
      <c r="X8" s="68" cm="1">
        <f t="array" ref="X8:X11">_xlfn.ANCHORARRAY(W8)+(_xlfn.ANCHORARRAY($AA8)-_xlfn.ANCHORARRAY($V8))*(1/5)</f>
        <v>0.11722900156085032</v>
      </c>
      <c r="Y8" s="68" cm="1">
        <f t="array" ref="Y8:Y11">_xlfn.ANCHORARRAY(X8)+(_xlfn.ANCHORARRAY($AA8)-_xlfn.ANCHORARRAY($V8))*(1/5)</f>
        <v>0.11728179405885755</v>
      </c>
      <c r="Z8" s="68" cm="1">
        <f t="array" ref="Z8:Z11">_xlfn.ANCHORARRAY(Y8)+(_xlfn.ANCHORARRAY($AA8)-_xlfn.ANCHORARRAY($V8))*(1/5)</f>
        <v>0.11733458655686478</v>
      </c>
      <c r="AA8" s="67" cm="1">
        <f t="array" ref="AA8:AA11">_xlfn.XLOOKUP(_xlfn.ANCHORARRAY($C$8)&amp;_xlfn.ANCHORARRAY($D$8),_xlfn.ANCHORARRAY('Int VA Calcs'!$Z$8)&amp;_xlfn.ANCHORARRAY('Int VA Calcs'!$AA$8),_xlfn.ANCHORARRAY('Int VA Calcs'!AG8))</f>
        <v>0.11738737905487204</v>
      </c>
      <c r="AB8" s="68" cm="1">
        <f t="array" ref="AB8:AB11">_xlfn.ANCHORARRAY(AA8)+(_xlfn.ANCHORARRAY($AF8)-_xlfn.ANCHORARRAY($AA8))*(1/5)</f>
        <v>0.11745998158793945</v>
      </c>
      <c r="AC8" s="68" cm="1">
        <f t="array" ref="AC8:AC11">_xlfn.ANCHORARRAY(AB8)+(_xlfn.ANCHORARRAY($AF8)-_xlfn.ANCHORARRAY($AA8))*(1/5)</f>
        <v>0.11753258412100687</v>
      </c>
      <c r="AD8" s="68" cm="1">
        <f t="array" ref="AD8:AD11">_xlfn.ANCHORARRAY(AC8)+(_xlfn.ANCHORARRAY($AF8)-_xlfn.ANCHORARRAY($AA8))*(1/5)</f>
        <v>0.11760518665407428</v>
      </c>
      <c r="AE8" s="68" cm="1">
        <f t="array" ref="AE8:AE11">_xlfn.ANCHORARRAY(AD8)+(_xlfn.ANCHORARRAY($AF8)-_xlfn.ANCHORARRAY($AA8))*(1/5)</f>
        <v>0.1176777891871417</v>
      </c>
      <c r="AF8" s="67" cm="1">
        <f t="array" ref="AF8:AF11">_xlfn.XLOOKUP(_xlfn.ANCHORARRAY($C$8)&amp;_xlfn.ANCHORARRAY($D$8),_xlfn.ANCHORARRAY('Int VA Calcs'!$Z$8)&amp;_xlfn.ANCHORARRAY('Int VA Calcs'!$AA$8),_xlfn.ANCHORARRAY('Int VA Calcs'!AH8))</f>
        <v>0.11775039172020912</v>
      </c>
      <c r="AG8" s="68" cm="1">
        <f t="array" ref="AG8:AG11">_xlfn.ANCHORARRAY(AF8)+(_xlfn.ANCHORARRAY($AK8)-_xlfn.ANCHORARRAY($AF8))*(1/5)</f>
        <v>0.11777019495345602</v>
      </c>
      <c r="AH8" s="68" cm="1">
        <f t="array" ref="AH8:AH11">_xlfn.ANCHORARRAY(AG8)+(_xlfn.ANCHORARRAY($AK8)-_xlfn.ANCHORARRAY($AF8))*(1/5)</f>
        <v>0.11778999818670291</v>
      </c>
      <c r="AI8" s="68" cm="1">
        <f t="array" ref="AI8:AI11">_xlfn.ANCHORARRAY(AH8)+(_xlfn.ANCHORARRAY($AK8)-_xlfn.ANCHORARRAY($AF8))*(1/5)</f>
        <v>0.1178098014199498</v>
      </c>
      <c r="AJ8" s="68" cm="1">
        <f t="array" ref="AJ8:AJ11">_xlfn.ANCHORARRAY(AI8)+(_xlfn.ANCHORARRAY($AK8)-_xlfn.ANCHORARRAY($AF8))*(1/5)</f>
        <v>0.1178296046531967</v>
      </c>
      <c r="AK8" s="123" cm="1">
        <f t="array" ref="AK8:AK11">_xlfn.XLOOKUP(_xlfn.ANCHORARRAY($C$8)&amp;_xlfn.ANCHORARRAY($D$8),_xlfn.ANCHORARRAY('Int VA Calcs'!$Z$8)&amp;_xlfn.ANCHORARRAY('Int VA Calcs'!$AA$8),_xlfn.ANCHORARRAY('Int VA Calcs'!AI8))</f>
        <v>0.11784940788644357</v>
      </c>
      <c r="AL8" s="68" cm="1">
        <f t="array" ref="AL8:AL11">_xlfn.ANCHORARRAY(AK8)+(_xlfn.ANCHORARRAY($AP8)-_xlfn.ANCHORARRAY($AK8))*(1/5)</f>
        <v>0.11786921219623583</v>
      </c>
      <c r="AM8" s="68" cm="1">
        <f t="array" ref="AM8:AM11">_xlfn.ANCHORARRAY(AL8)+(_xlfn.ANCHORARRAY($AP8)-_xlfn.ANCHORARRAY($AK8))*(1/5)</f>
        <v>0.11788901650602809</v>
      </c>
      <c r="AN8" s="68" cm="1">
        <f t="array" ref="AN8:AN11">_xlfn.ANCHORARRAY(AM8)+(_xlfn.ANCHORARRAY($AP8)-_xlfn.ANCHORARRAY($AK8))*(1/5)</f>
        <v>0.11790882081582035</v>
      </c>
      <c r="AO8" s="68" cm="1">
        <f t="array" ref="AO8:AO11">_xlfn.ANCHORARRAY(AN8)+(_xlfn.ANCHORARRAY($AP8)-_xlfn.ANCHORARRAY($AK8))*(1/5)</f>
        <v>0.11792862512561261</v>
      </c>
      <c r="AP8" s="123" cm="1">
        <f t="array" ref="AP8:AP11">_xlfn.XLOOKUP(_xlfn.ANCHORARRAY($C$8)&amp;_xlfn.ANCHORARRAY($D$8),_xlfn.ANCHORARRAY('Int VA Calcs'!$Z$8)&amp;_xlfn.ANCHORARRAY('Int VA Calcs'!$AA$8),_xlfn.ANCHORARRAY('Int VA Calcs'!AJ8))</f>
        <v>0.11794842943540484</v>
      </c>
      <c r="AQ8" s="68" cm="1">
        <f t="array" ref="AQ8:AQ11">_xlfn.ANCHORARRAY(AP8)+(_xlfn.ANCHORARRAY($AU8)-_xlfn.ANCHORARRAY($AP8))*(1/5)</f>
        <v>0.1179682348148446</v>
      </c>
      <c r="AR8" s="68" cm="1">
        <f t="array" ref="AR8:AR11">_xlfn.ANCHORARRAY(AQ8)+(_xlfn.ANCHORARRAY($AU8)-_xlfn.ANCHORARRAY($AP8))*(1/5)</f>
        <v>0.11798804019428435</v>
      </c>
      <c r="AS8" s="68" cm="1">
        <f t="array" ref="AS8:AS11">_xlfn.ANCHORARRAY(AR8)+(_xlfn.ANCHORARRAY($AU8)-_xlfn.ANCHORARRAY($AP8))*(1/5)</f>
        <v>0.11800784557372411</v>
      </c>
      <c r="AT8" s="68" cm="1">
        <f t="array" ref="AT8:AT11">_xlfn.ANCHORARRAY(AS8)+(_xlfn.ANCHORARRAY($AU8)-_xlfn.ANCHORARRAY($AP8))*(1/5)</f>
        <v>0.11802765095316387</v>
      </c>
      <c r="AU8" s="123" cm="1">
        <f t="array" ref="AU8:AU11">_xlfn.XLOOKUP(_xlfn.ANCHORARRAY($C$8)&amp;_xlfn.ANCHORARRAY($D$8),_xlfn.ANCHORARRAY('Int VA Calcs'!$Z$8)&amp;_xlfn.ANCHORARRAY('Int VA Calcs'!$AA$8),_xlfn.ANCHORARRAY('Int VA Calcs'!AK8))</f>
        <v>0.11804745633260361</v>
      </c>
      <c r="AV8" s="68" cm="1">
        <f t="array" ref="AV8:AV11">_xlfn.ANCHORARRAY(AU8)+(_xlfn.ANCHORARRAY($AZ8)-_xlfn.ANCHORARRAY($AU8))*(1/5)</f>
        <v>0.11806726277480249</v>
      </c>
      <c r="AW8" s="68" cm="1">
        <f t="array" ref="AW8:AW11">_xlfn.ANCHORARRAY(AV8)+(_xlfn.ANCHORARRAY($AZ8)-_xlfn.ANCHORARRAY($AU8))*(1/5)</f>
        <v>0.11808706921700138</v>
      </c>
      <c r="AX8" s="68" cm="1">
        <f t="array" ref="AX8:AX11">_xlfn.ANCHORARRAY(AW8)+(_xlfn.ANCHORARRAY($AZ8)-_xlfn.ANCHORARRAY($AU8))*(1/5)</f>
        <v>0.11810687565920026</v>
      </c>
      <c r="AY8" s="68" cm="1">
        <f t="array" ref="AY8:AY11">_xlfn.ANCHORARRAY(AX8)+(_xlfn.ANCHORARRAY($AZ8)-_xlfn.ANCHORARRAY($AU8))*(1/5)</f>
        <v>0.11812668210139915</v>
      </c>
      <c r="AZ8" s="123" cm="1">
        <f t="array" ref="AZ8:AZ11">_xlfn.XLOOKUP(_xlfn.ANCHORARRAY($C$8)&amp;_xlfn.ANCHORARRAY($D$8),_xlfn.ANCHORARRAY('Int VA Calcs'!$Z$8)&amp;_xlfn.ANCHORARRAY('Int VA Calcs'!$AA$8),_xlfn.ANCHORARRAY('Int VA Calcs'!AL8))</f>
        <v>0.11814648854359804</v>
      </c>
      <c r="BA8" s="68" cm="1">
        <f t="array" ref="BA8:BA11">_xlfn.ANCHORARRAY(AZ8)+(_xlfn.ANCHORARRAY($BE8)-_xlfn.ANCHORARRAY($AZ8))*(1/5)</f>
        <v>0.1182381069655848</v>
      </c>
      <c r="BB8" s="68" cm="1">
        <f t="array" ref="BB8:BB11">_xlfn.ANCHORARRAY(BA8)+(_xlfn.ANCHORARRAY($BE8)-_xlfn.ANCHORARRAY($AZ8))*(1/5)</f>
        <v>0.11832972538757157</v>
      </c>
      <c r="BC8" s="68" cm="1">
        <f t="array" ref="BC8:BC11">_xlfn.ANCHORARRAY(BB8)+(_xlfn.ANCHORARRAY($BE8)-_xlfn.ANCHORARRAY($AZ8))*(1/5)</f>
        <v>0.11842134380955834</v>
      </c>
      <c r="BD8" s="68" cm="1">
        <f t="array" ref="BD8:BD11">_xlfn.ANCHORARRAY(BC8)+(_xlfn.ANCHORARRAY($BE8)-_xlfn.ANCHORARRAY($AZ8))*(1/5)</f>
        <v>0.1185129622315451</v>
      </c>
      <c r="BE8" s="123" cm="1">
        <f t="array" ref="BE8:BE11">_xlfn.XLOOKUP(_xlfn.ANCHORARRAY($C$8)&amp;_xlfn.ANCHORARRAY($D$8),_xlfn.ANCHORARRAY('Int VA Calcs'!$Z$8)&amp;_xlfn.ANCHORARRAY('Int VA Calcs'!$AA$8),_xlfn.ANCHORARRAY('Int VA Calcs'!AM8))</f>
        <v>0.11860458065353184</v>
      </c>
      <c r="BF8" s="68" cm="1">
        <f t="array" ref="BF8:BF11">_xlfn.ANCHORARRAY(BE8)+(_xlfn.ANCHORARRAY($BJ8)-_xlfn.ANCHORARRAY($BE8))*(1/5)</f>
        <v>0.11869622098388324</v>
      </c>
      <c r="BG8" s="68" cm="1">
        <f t="array" ref="BG8:BG11">_xlfn.ANCHORARRAY(BF8)+(_xlfn.ANCHORARRAY($BJ8)-_xlfn.ANCHORARRAY($BE8))*(1/5)</f>
        <v>0.11878786131423465</v>
      </c>
      <c r="BH8" s="68" cm="1">
        <f t="array" ref="BH8:BH11">_xlfn.ANCHORARRAY(BG8)+(_xlfn.ANCHORARRAY($BJ8)-_xlfn.ANCHORARRAY($BE8))*(1/5)</f>
        <v>0.11887950164458605</v>
      </c>
      <c r="BI8" s="68" cm="1">
        <f t="array" ref="BI8:BI11">_xlfn.ANCHORARRAY(BH8)+(_xlfn.ANCHORARRAY($BJ8)-_xlfn.ANCHORARRAY($BE8))*(1/5)</f>
        <v>0.11897114197493745</v>
      </c>
      <c r="BJ8" s="123" cm="1">
        <f t="array" ref="BJ8:BJ11">_xlfn.XLOOKUP(_xlfn.ANCHORARRAY($C$8)&amp;_xlfn.ANCHORARRAY($D$8),_xlfn.ANCHORARRAY('Int VA Calcs'!$Z$8)&amp;_xlfn.ANCHORARRAY('Int VA Calcs'!$AA$8),_xlfn.ANCHORARRAY('Int VA Calcs'!AN8))</f>
        <v>0.11906278230528887</v>
      </c>
      <c r="BK8" s="68" cm="1">
        <f t="array" ref="BK8:BK11">_xlfn.ANCHORARRAY(BJ8)+(_xlfn.ANCHORARRAY($BO8)-_xlfn.ANCHORARRAY($BJ8))*(1/5)</f>
        <v>0.11915444387039242</v>
      </c>
      <c r="BL8" s="68" cm="1">
        <f t="array" ref="BL8:BL11">_xlfn.ANCHORARRAY(BK8)+(_xlfn.ANCHORARRAY($BO8)-_xlfn.ANCHORARRAY($BJ8))*(1/5)</f>
        <v>0.11924610543549598</v>
      </c>
      <c r="BM8" s="68" cm="1">
        <f t="array" ref="BM8:BM11">_xlfn.ANCHORARRAY(BL8)+(_xlfn.ANCHORARRAY($BO8)-_xlfn.ANCHORARRAY($BJ8))*(1/5)</f>
        <v>0.11933776700059953</v>
      </c>
      <c r="BN8" s="68" cm="1">
        <f t="array" ref="BN8:BN11">_xlfn.ANCHORARRAY(BM8)+(_xlfn.ANCHORARRAY($BO8)-_xlfn.ANCHORARRAY($BJ8))*(1/5)</f>
        <v>0.11942942856570309</v>
      </c>
      <c r="BO8" s="123" cm="1">
        <f t="array" ref="BO8:BO11">_xlfn.XLOOKUP(_xlfn.ANCHORARRAY($C$8)&amp;_xlfn.ANCHORARRAY($D$8),_xlfn.ANCHORARRAY('Int VA Calcs'!$Z$8)&amp;_xlfn.ANCHORARRAY('Int VA Calcs'!$AA$8),_xlfn.ANCHORARRAY('Int VA Calcs'!AO8))</f>
        <v>0.11952109013080661</v>
      </c>
      <c r="BP8" s="68" cm="1">
        <f t="array" ref="BP8:BP11">_xlfn.ANCHORARRAY(BO8)+(_xlfn.ANCHORARRAY($BT8)-_xlfn.ANCHORARRAY($BO8))*(1/5)</f>
        <v>0.1197912371751854</v>
      </c>
      <c r="BQ8" s="68" cm="1">
        <f t="array" ref="BQ8:BQ11">_xlfn.ANCHORARRAY(BP8)+(_xlfn.ANCHORARRAY($BT8)-_xlfn.ANCHORARRAY($BO8))*(1/5)</f>
        <v>0.12006138421956419</v>
      </c>
      <c r="BR8" s="68" cm="1">
        <f t="array" ref="BR8:BR11">_xlfn.ANCHORARRAY(BQ8)+(_xlfn.ANCHORARRAY($BT8)-_xlfn.ANCHORARRAY($BO8))*(1/5)</f>
        <v>0.12033153126394298</v>
      </c>
      <c r="BS8" s="68" cm="1">
        <f t="array" ref="BS8:BS11">_xlfn.ANCHORARRAY(BR8)+(_xlfn.ANCHORARRAY($BT8)-_xlfn.ANCHORARRAY($BO8))*(1/5)</f>
        <v>0.12060167830832177</v>
      </c>
      <c r="BT8" s="123" cm="1">
        <f t="array" ref="BT8:BT11">_xlfn.XLOOKUP(_xlfn.ANCHORARRAY($C$8)&amp;_xlfn.ANCHORARRAY($D$8),_xlfn.ANCHORARRAY('Int VA Calcs'!$Z$8)&amp;_xlfn.ANCHORARRAY('Int VA Calcs'!$AA$8),_xlfn.ANCHORARRAY('Int VA Calcs'!AP8))</f>
        <v>0.12087182535270059</v>
      </c>
      <c r="BU8" s="68" cm="1">
        <f t="array" ref="BU8:BU11">_xlfn.ANCHORARRAY(BT8)+(_xlfn.ANCHORARRAY($BY8)-_xlfn.ANCHORARRAY($BT8))*(1/5)</f>
        <v>0.12105036077245113</v>
      </c>
      <c r="BV8" s="68" cm="1">
        <f t="array" ref="BV8:BV11">_xlfn.ANCHORARRAY(BU8)+(_xlfn.ANCHORARRAY($BY8)-_xlfn.ANCHORARRAY($BT8))*(1/5)</f>
        <v>0.12122889619220166</v>
      </c>
      <c r="BW8" s="68" cm="1">
        <f t="array" ref="BW8:BW11">_xlfn.ANCHORARRAY(BV8)+(_xlfn.ANCHORARRAY($BY8)-_xlfn.ANCHORARRAY($BT8))*(1/5)</f>
        <v>0.12140743161195219</v>
      </c>
      <c r="BX8" s="68" cm="1">
        <f t="array" ref="BX8:BX11">_xlfn.ANCHORARRAY(BW8)+(_xlfn.ANCHORARRAY($BY8)-_xlfn.ANCHORARRAY($BT8))*(1/5)</f>
        <v>0.12158596703170273</v>
      </c>
      <c r="BY8" s="123" cm="1">
        <f t="array" ref="BY8:BY11">_xlfn.XLOOKUP(_xlfn.ANCHORARRAY($C$8)&amp;_xlfn.ANCHORARRAY($D$8),_xlfn.ANCHORARRAY('Int VA Calcs'!$Z$8)&amp;_xlfn.ANCHORARRAY('Int VA Calcs'!$AA$8),_xlfn.ANCHORARRAY('Int VA Calcs'!AQ8))</f>
        <v>0.12176450245145327</v>
      </c>
      <c r="BZ8" s="68" cm="1">
        <f t="array" ref="BZ8:BZ11">_xlfn.ANCHORARRAY(BY8)+(_xlfn.ANCHORARRAY($CD8)-_xlfn.ANCHORARRAY($BY8))*(1/5)</f>
        <v>0.12194310358281306</v>
      </c>
      <c r="CA8" s="68" cm="1">
        <f t="array" ref="CA8:CA11">_xlfn.ANCHORARRAY(BZ8)+(_xlfn.ANCHORARRAY($CD8)-_xlfn.ANCHORARRAY($BY8))*(1/5)</f>
        <v>0.12212170471417284</v>
      </c>
      <c r="CB8" s="68" cm="1">
        <f t="array" ref="CB8:CB11">_xlfn.ANCHORARRAY(CA8)+(_xlfn.ANCHORARRAY($CD8)-_xlfn.ANCHORARRAY($BY8))*(1/5)</f>
        <v>0.12230030584553263</v>
      </c>
      <c r="CC8" s="68" cm="1">
        <f t="array" ref="CC8:CC11">_xlfn.ANCHORARRAY(CB8)+(_xlfn.ANCHORARRAY($CD8)-_xlfn.ANCHORARRAY($BY8))*(1/5)</f>
        <v>0.12247890697689241</v>
      </c>
      <c r="CD8" s="123" cm="1">
        <f t="array" ref="CD8:CD11">_xlfn.XLOOKUP(_xlfn.ANCHORARRAY($C$8)&amp;_xlfn.ANCHORARRAY($D$8),_xlfn.ANCHORARRAY('Int VA Calcs'!$Z$8)&amp;_xlfn.ANCHORARRAY('Int VA Calcs'!$AA$8),_xlfn.ANCHORARRAY('Int VA Calcs'!AR8))</f>
        <v>0.12265750810825217</v>
      </c>
      <c r="CF8" s="61" t="str" cm="1">
        <f t="array" ref="CF8:CF11">_xlfn.ANCHORARRAY(C8)</f>
        <v>Pole</v>
      </c>
      <c r="CG8" s="61" t="str" cm="1">
        <f t="array" ref="CG8:CG11">_xlfn.ANCHORARRAY(D8)</f>
        <v>Class 5</v>
      </c>
      <c r="CH8" s="101" cm="1">
        <f t="array" ref="CH8:CH11">_xlfn.ANCHORARRAY(E8)*Calibration!$R$8</f>
        <v>3.9908296430734638E-2</v>
      </c>
      <c r="CI8" s="101" cm="1">
        <f t="array" ref="CI8:CI11">_xlfn.ANCHORARRAY(F8)*Calibration!$R$8</f>
        <v>3.9953648024581657E-2</v>
      </c>
      <c r="CJ8" s="101" cm="1">
        <f t="array" ref="CJ8:CJ11">_xlfn.ANCHORARRAY(G8)*Calibration!$R$8</f>
        <v>3.9998999618428677E-2</v>
      </c>
      <c r="CK8" s="101" cm="1">
        <f t="array" ref="CK8:CK11">_xlfn.ANCHORARRAY(H8)*Calibration!$R$8</f>
        <v>4.0017143149709673E-2</v>
      </c>
      <c r="CL8" s="101" cm="1">
        <f t="array" ref="CL8:CL11">_xlfn.ANCHORARRAY(I8)*Calibration!$R$8</f>
        <v>4.0035286680990677E-2</v>
      </c>
      <c r="CM8" s="101" cm="1">
        <f t="array" ref="CM8:CM11">_xlfn.ANCHORARRAY(J8)*Calibration!$R$8</f>
        <v>4.0053430212271673E-2</v>
      </c>
      <c r="CN8" s="101" cm="1">
        <f t="array" ref="CN8:CN11">_xlfn.ANCHORARRAY(K8)*Calibration!$R$8</f>
        <v>4.007157374355267E-2</v>
      </c>
      <c r="CO8" s="101" cm="1">
        <f t="array" ref="CO8:CO11">_xlfn.ANCHORARRAY(L8)*Calibration!$R$8</f>
        <v>4.0089717274833667E-2</v>
      </c>
      <c r="CP8" s="101" cm="1">
        <f t="array" ref="CP8:CP11">_xlfn.ANCHORARRAY(M8)*Calibration!$R$8</f>
        <v>4.0107863653980308E-2</v>
      </c>
      <c r="CQ8" s="101" cm="1">
        <f t="array" ref="CQ8:CQ11">_xlfn.ANCHORARRAY(N8)*Calibration!$R$8</f>
        <v>4.0126010033126949E-2</v>
      </c>
      <c r="CR8" s="101" cm="1">
        <f t="array" ref="CR8:CR11">_xlfn.ANCHORARRAY(O8)*Calibration!$R$8</f>
        <v>4.0144156412273591E-2</v>
      </c>
      <c r="CS8" s="101" cm="1">
        <f t="array" ref="CS8:CS11">_xlfn.ANCHORARRAY(P8)*Calibration!$R$8</f>
        <v>4.0162302791420225E-2</v>
      </c>
      <c r="CT8" s="101" cm="1">
        <f t="array" ref="CT8:CT11">_xlfn.ANCHORARRAY(Q8)*Calibration!$R$8</f>
        <v>4.0180449170566866E-2</v>
      </c>
      <c r="CU8" s="101" cm="1">
        <f t="array" ref="CU8:CU11">_xlfn.ANCHORARRAY(R8)*Calibration!$R$8</f>
        <v>4.0198598351869327E-2</v>
      </c>
      <c r="CV8" s="101" cm="1">
        <f t="array" ref="CV8:CV11">_xlfn.ANCHORARRAY(S8)*Calibration!$R$8</f>
        <v>4.0216747533171796E-2</v>
      </c>
      <c r="CW8" s="101" cm="1">
        <f t="array" ref="CW8:CW11">_xlfn.ANCHORARRAY(T8)*Calibration!$R$8</f>
        <v>4.0234896714474264E-2</v>
      </c>
      <c r="CX8" s="101" cm="1">
        <f t="array" ref="CX8:CX11">_xlfn.ANCHORARRAY(U8)*Calibration!$R$8</f>
        <v>4.0253045895776725E-2</v>
      </c>
      <c r="CY8" s="101" cm="1">
        <f t="array" ref="CY8:CY11">_xlfn.ANCHORARRAY(V8)*Calibration!$R$8</f>
        <v>4.02711950770792E-2</v>
      </c>
      <c r="CZ8" s="101" cm="1">
        <f t="array" ref="CZ8:CZ11">_xlfn.ANCHORARRAY(W8)*Calibration!$R$8</f>
        <v>4.0289347014994009E-2</v>
      </c>
      <c r="DA8" s="101" cm="1">
        <f t="array" ref="DA8:DA11">_xlfn.ANCHORARRAY(X8)*Calibration!$R$8</f>
        <v>4.0307498952908818E-2</v>
      </c>
      <c r="DB8" s="101" cm="1">
        <f t="array" ref="DB8:DB11">_xlfn.ANCHORARRAY(Y8)*Calibration!$R$8</f>
        <v>4.0325650890823628E-2</v>
      </c>
      <c r="DC8" s="101" cm="1">
        <f t="array" ref="DC8:DC11">_xlfn.ANCHORARRAY(Z8)*Calibration!$R$8</f>
        <v>4.0343802828738437E-2</v>
      </c>
      <c r="DD8" s="101" cm="1">
        <f t="array" ref="DD8:DD11">_xlfn.ANCHORARRAY(AA8)*Calibration!$R$8</f>
        <v>4.036195476665326E-2</v>
      </c>
      <c r="DE8" s="101" cm="1">
        <f t="array" ref="DE8:DE11">_xlfn.ANCHORARRAY(AB8)*Calibration!$R$8</f>
        <v>4.0386918098991073E-2</v>
      </c>
      <c r="DF8" s="101" cm="1">
        <f t="array" ref="DF8:DF11">_xlfn.ANCHORARRAY(AC8)*Calibration!$R$8</f>
        <v>4.0411881431328886E-2</v>
      </c>
      <c r="DG8" s="101" cm="1">
        <f t="array" ref="DG8:DG11">_xlfn.ANCHORARRAY(AD8)*Calibration!$R$8</f>
        <v>4.0436844763666692E-2</v>
      </c>
      <c r="DH8" s="101" cm="1">
        <f t="array" ref="DH8:DH11">_xlfn.ANCHORARRAY(AE8)*Calibration!$R$8</f>
        <v>4.0461808096004505E-2</v>
      </c>
      <c r="DI8" s="101" cm="1">
        <f t="array" ref="DI8:DI11">_xlfn.ANCHORARRAY(AF8)*Calibration!$R$8</f>
        <v>4.0486771428342325E-2</v>
      </c>
      <c r="DJ8" s="101" cm="1">
        <f t="array" ref="DJ8:DJ11">_xlfn.ANCHORARRAY(AG8)*Calibration!$R$8</f>
        <v>4.0493580484060064E-2</v>
      </c>
      <c r="DK8" s="101" cm="1">
        <f t="array" ref="DK8:DK11">_xlfn.ANCHORARRAY(AH8)*Calibration!$R$8</f>
        <v>4.050038953977781E-2</v>
      </c>
      <c r="DL8" s="101" cm="1">
        <f t="array" ref="DL8:DL11">_xlfn.ANCHORARRAY(AI8)*Calibration!$R$8</f>
        <v>4.0507198595495557E-2</v>
      </c>
      <c r="DM8" s="101" cm="1">
        <f t="array" ref="DM8:DM11">_xlfn.ANCHORARRAY(AJ8)*Calibration!$R$8</f>
        <v>4.0514007651213296E-2</v>
      </c>
      <c r="DN8" s="101" cm="1">
        <f t="array" ref="DN8:DN11">_xlfn.ANCHORARRAY(AK8)*Calibration!$R$8</f>
        <v>4.0520816706931036E-2</v>
      </c>
      <c r="DO8" s="101" cm="1">
        <f t="array" ref="DO8:DO11">_xlfn.ANCHORARRAY(AL8)*Calibration!$R$8</f>
        <v>4.0527626132803356E-2</v>
      </c>
      <c r="DP8" s="101" cm="1">
        <f t="array" ref="DP8:DP11">_xlfn.ANCHORARRAY(AM8)*Calibration!$R$8</f>
        <v>4.0534435558675676E-2</v>
      </c>
      <c r="DQ8" s="101" cm="1">
        <f t="array" ref="DQ8:DQ11">_xlfn.ANCHORARRAY(AN8)*Calibration!$R$8</f>
        <v>4.0541244984547996E-2</v>
      </c>
      <c r="DR8" s="101" cm="1">
        <f t="array" ref="DR8:DR11">_xlfn.ANCHORARRAY(AO8)*Calibration!$R$8</f>
        <v>4.0548054410420316E-2</v>
      </c>
      <c r="DS8" s="101" cm="1">
        <f t="array" ref="DS8:DS11">_xlfn.ANCHORARRAY(AP8)*Calibration!$R$8</f>
        <v>4.0554863836292622E-2</v>
      </c>
      <c r="DT8" s="101" cm="1">
        <f t="array" ref="DT8:DT11">_xlfn.ANCHORARRAY(AQ8)*Calibration!$R$8</f>
        <v>4.0561673629947788E-2</v>
      </c>
      <c r="DU8" s="101" cm="1">
        <f t="array" ref="DU8:DU11">_xlfn.ANCHORARRAY(AR8)*Calibration!$R$8</f>
        <v>4.0568483423602947E-2</v>
      </c>
      <c r="DV8" s="101" cm="1">
        <f t="array" ref="DV8:DV11">_xlfn.ANCHORARRAY(AS8)*Calibration!$R$8</f>
        <v>4.0575293217258106E-2</v>
      </c>
      <c r="DW8" s="101" cm="1">
        <f t="array" ref="DW8:DW11">_xlfn.ANCHORARRAY(AT8)*Calibration!$R$8</f>
        <v>4.0582103010913265E-2</v>
      </c>
      <c r="DX8" s="101" cm="1">
        <f t="array" ref="DX8:DX11">_xlfn.ANCHORARRAY(AU8)*Calibration!$R$8</f>
        <v>4.0588912804568424E-2</v>
      </c>
      <c r="DY8" s="101" cm="1">
        <f t="array" ref="DY8:DY11">_xlfn.ANCHORARRAY(AV8)*Calibration!$R$8</f>
        <v>4.0595722963637962E-2</v>
      </c>
      <c r="DZ8" s="101" cm="1">
        <f t="array" ref="DZ8:DZ11">_xlfn.ANCHORARRAY(AW8)*Calibration!$R$8</f>
        <v>4.06025331227075E-2</v>
      </c>
      <c r="EA8" s="101" cm="1">
        <f t="array" ref="EA8:EA11">_xlfn.ANCHORARRAY(AX8)*Calibration!$R$8</f>
        <v>4.0609343281777031E-2</v>
      </c>
      <c r="EB8" s="101" cm="1">
        <f t="array" ref="EB8:EB11">_xlfn.ANCHORARRAY(AY8)*Calibration!$R$8</f>
        <v>4.061615344084657E-2</v>
      </c>
      <c r="EC8" s="101" cm="1">
        <f t="array" ref="EC8:EC11">_xlfn.ANCHORARRAY(AZ8)*Calibration!$R$8</f>
        <v>4.0622963599916108E-2</v>
      </c>
      <c r="ED8" s="101" cm="1">
        <f t="array" ref="ED8:ED11">_xlfn.ANCHORARRAY(BA8)*Calibration!$R$8</f>
        <v>4.0654465270996892E-2</v>
      </c>
      <c r="EE8" s="101" cm="1">
        <f t="array" ref="EE8:EE11">_xlfn.ANCHORARRAY(BB8)*Calibration!$R$8</f>
        <v>4.0685966942077677E-2</v>
      </c>
      <c r="EF8" s="101" cm="1">
        <f t="array" ref="EF8:EF11">_xlfn.ANCHORARRAY(BC8)*Calibration!$R$8</f>
        <v>4.0717468613158468E-2</v>
      </c>
      <c r="EG8" s="101" cm="1">
        <f t="array" ref="EG8:EG11">_xlfn.ANCHORARRAY(BD8)*Calibration!$R$8</f>
        <v>4.0748970284239253E-2</v>
      </c>
      <c r="EH8" s="101" cm="1">
        <f t="array" ref="EH8:EH11">_xlfn.ANCHORARRAY(BE8)*Calibration!$R$8</f>
        <v>4.0780471955320023E-2</v>
      </c>
      <c r="EI8" s="101" cm="1">
        <f t="array" ref="EI8:EI11">_xlfn.ANCHORARRAY(BF8)*Calibration!$R$8</f>
        <v>4.0811981159275548E-2</v>
      </c>
      <c r="EJ8" s="101" cm="1">
        <f t="array" ref="EJ8:EJ11">_xlfn.ANCHORARRAY(BG8)*Calibration!$R$8</f>
        <v>4.0843490363231073E-2</v>
      </c>
      <c r="EK8" s="101" cm="1">
        <f t="array" ref="EK8:EK11">_xlfn.ANCHORARRAY(BH8)*Calibration!$R$8</f>
        <v>4.0874999567186598E-2</v>
      </c>
      <c r="EL8" s="101" cm="1">
        <f t="array" ref="EL8:EL11">_xlfn.ANCHORARRAY(BI8)*Calibration!$R$8</f>
        <v>4.0906508771142124E-2</v>
      </c>
      <c r="EM8" s="101" cm="1">
        <f t="array" ref="EM8:EM11">_xlfn.ANCHORARRAY(BJ8)*Calibration!$R$8</f>
        <v>4.0938017975097656E-2</v>
      </c>
      <c r="EN8" s="101" cm="1">
        <f t="array" ref="EN8:EN11">_xlfn.ANCHORARRAY(BK8)*Calibration!$R$8</f>
        <v>4.0969534480315997E-2</v>
      </c>
      <c r="EO8" s="101" cm="1">
        <f t="array" ref="EO8:EO11">_xlfn.ANCHORARRAY(BL8)*Calibration!$R$8</f>
        <v>4.1001050985534339E-2</v>
      </c>
      <c r="EP8" s="101" cm="1">
        <f t="array" ref="EP8:EP11">_xlfn.ANCHORARRAY(BM8)*Calibration!$R$8</f>
        <v>4.1032567490752681E-2</v>
      </c>
      <c r="EQ8" s="101" cm="1">
        <f t="array" ref="EQ8:EQ11">_xlfn.ANCHORARRAY(BN8)*Calibration!$R$8</f>
        <v>4.1064083995971022E-2</v>
      </c>
      <c r="ER8" s="101" cm="1">
        <f t="array" ref="ER8:ER11">_xlfn.ANCHORARRAY(BO8)*Calibration!$R$8</f>
        <v>4.109560050118935E-2</v>
      </c>
      <c r="ES8" s="101" cm="1">
        <f t="array" ref="ES8:ES11">_xlfn.ANCHORARRAY(BP8)*Calibration!$R$8</f>
        <v>4.1188486660445577E-2</v>
      </c>
      <c r="ET8" s="101" cm="1">
        <f t="array" ref="ET8:ET11">_xlfn.ANCHORARRAY(BQ8)*Calibration!$R$8</f>
        <v>4.1281372819701803E-2</v>
      </c>
      <c r="EU8" s="101" cm="1">
        <f t="array" ref="EU8:EU11">_xlfn.ANCHORARRAY(BR8)*Calibration!$R$8</f>
        <v>4.137425897895803E-2</v>
      </c>
      <c r="EV8" s="101" cm="1">
        <f t="array" ref="EV8:EV11">_xlfn.ANCHORARRAY(BS8)*Calibration!$R$8</f>
        <v>4.1467145138214256E-2</v>
      </c>
      <c r="EW8" s="101" cm="1">
        <f t="array" ref="EW8:EW11">_xlfn.ANCHORARRAY(BT8)*Calibration!$R$8</f>
        <v>4.156003129747049E-2</v>
      </c>
      <c r="EX8" s="101" cm="1">
        <f t="array" ref="EX8:EX11">_xlfn.ANCHORARRAY(BU8)*Calibration!$R$8</f>
        <v>4.1621418122819477E-2</v>
      </c>
      <c r="EY8" s="101" cm="1">
        <f t="array" ref="EY8:EY11">_xlfn.ANCHORARRAY(BV8)*Calibration!$R$8</f>
        <v>4.1682804948168464E-2</v>
      </c>
      <c r="EZ8" s="101" cm="1">
        <f t="array" ref="EZ8:EZ11">_xlfn.ANCHORARRAY(BW8)*Calibration!$R$8</f>
        <v>4.1744191773517444E-2</v>
      </c>
      <c r="FA8" s="101" cm="1">
        <f t="array" ref="FA8:FA11">_xlfn.ANCHORARRAY(BX8)*Calibration!$R$8</f>
        <v>4.1805578598866432E-2</v>
      </c>
      <c r="FB8" s="101" cm="1">
        <f t="array" ref="FB8:FB11">_xlfn.ANCHORARRAY(BY8)*Calibration!$R$8</f>
        <v>4.1866965424215419E-2</v>
      </c>
      <c r="FC8" s="101" cm="1">
        <f t="array" ref="FC8:FC11">_xlfn.ANCHORARRAY(BZ8)*Calibration!$R$8</f>
        <v>4.1928374843552121E-2</v>
      </c>
      <c r="FD8" s="101" cm="1">
        <f t="array" ref="FD8:FD11">_xlfn.ANCHORARRAY(CA8)*Calibration!$R$8</f>
        <v>4.1989784262888817E-2</v>
      </c>
      <c r="FE8" s="101" cm="1">
        <f t="array" ref="FE8:FE11">_xlfn.ANCHORARRAY(CB8)*Calibration!$R$8</f>
        <v>4.205119368222552E-2</v>
      </c>
      <c r="FF8" s="101" cm="1">
        <f t="array" ref="FF8:FF11">_xlfn.ANCHORARRAY(CC8)*Calibration!$R$8</f>
        <v>4.2112603101562215E-2</v>
      </c>
      <c r="FG8" s="101" cm="1">
        <f t="array" ref="FG8:FG11">_xlfn.ANCHORARRAY(CD8)*Calibration!$R$8</f>
        <v>4.2174012520898911E-2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6.3276797852522895E-2</v>
      </c>
      <c r="F9" s="68">
        <v>6.3630436404843199E-2</v>
      </c>
      <c r="G9" s="67">
        <v>6.3984074957163503E-2</v>
      </c>
      <c r="H9" s="68">
        <v>6.4125921047109583E-2</v>
      </c>
      <c r="I9" s="68">
        <v>6.4267767137055662E-2</v>
      </c>
      <c r="J9" s="68">
        <v>6.4409613227001741E-2</v>
      </c>
      <c r="K9" s="68">
        <v>6.4551459316947821E-2</v>
      </c>
      <c r="L9" s="67">
        <v>6.4693305406893872E-2</v>
      </c>
      <c r="M9" s="68">
        <v>6.4835535132468702E-2</v>
      </c>
      <c r="N9" s="68">
        <v>6.4977764858043532E-2</v>
      </c>
      <c r="O9" s="68">
        <v>6.5119994583618362E-2</v>
      </c>
      <c r="P9" s="68">
        <v>6.5262224309193193E-2</v>
      </c>
      <c r="Q9" s="67">
        <v>6.5404454034768009E-2</v>
      </c>
      <c r="R9" s="68">
        <v>6.5547060420191067E-2</v>
      </c>
      <c r="S9" s="68">
        <v>6.5689666805614125E-2</v>
      </c>
      <c r="T9" s="68">
        <v>6.5832273191037183E-2</v>
      </c>
      <c r="U9" s="68">
        <v>6.5974879576460241E-2</v>
      </c>
      <c r="V9" s="67">
        <v>6.6117485961883299E-2</v>
      </c>
      <c r="W9" s="68">
        <v>6.6260462089135316E-2</v>
      </c>
      <c r="X9" s="68">
        <v>6.6403438216387334E-2</v>
      </c>
      <c r="Y9" s="68">
        <v>6.6546414343639351E-2</v>
      </c>
      <c r="Z9" s="68">
        <v>6.6689390470891369E-2</v>
      </c>
      <c r="AA9" s="67">
        <v>6.68323665981434E-2</v>
      </c>
      <c r="AB9" s="68">
        <v>6.7027647689346867E-2</v>
      </c>
      <c r="AC9" s="68">
        <v>6.7222928780550334E-2</v>
      </c>
      <c r="AD9" s="68">
        <v>6.7418209871753801E-2</v>
      </c>
      <c r="AE9" s="68">
        <v>6.7613490962957268E-2</v>
      </c>
      <c r="AF9" s="67">
        <v>6.7808772054160721E-2</v>
      </c>
      <c r="AG9" s="68">
        <v>6.7860792392987035E-2</v>
      </c>
      <c r="AH9" s="68">
        <v>6.7912812731813349E-2</v>
      </c>
      <c r="AI9" s="68">
        <v>6.7964833070639663E-2</v>
      </c>
      <c r="AJ9" s="68">
        <v>6.8016853409465977E-2</v>
      </c>
      <c r="AK9" s="123">
        <v>6.8068873748292305E-2</v>
      </c>
      <c r="AL9" s="68">
        <v>6.8120972138582037E-2</v>
      </c>
      <c r="AM9" s="68">
        <v>6.8173070528871768E-2</v>
      </c>
      <c r="AN9" s="68">
        <v>6.82251689191615E-2</v>
      </c>
      <c r="AO9" s="68">
        <v>6.8277267309451231E-2</v>
      </c>
      <c r="AP9" s="123">
        <v>6.8329365699740949E-2</v>
      </c>
      <c r="AQ9" s="68">
        <v>6.8381541936396312E-2</v>
      </c>
      <c r="AR9" s="68">
        <v>6.8433718173051675E-2</v>
      </c>
      <c r="AS9" s="68">
        <v>6.8485894409707038E-2</v>
      </c>
      <c r="AT9" s="68">
        <v>6.8538070646362401E-2</v>
      </c>
      <c r="AU9" s="123">
        <v>6.859024688301775E-2</v>
      </c>
      <c r="AV9" s="68">
        <v>6.8642500760957625E-2</v>
      </c>
      <c r="AW9" s="68">
        <v>6.8694754638897501E-2</v>
      </c>
      <c r="AX9" s="68">
        <v>6.8747008516837377E-2</v>
      </c>
      <c r="AY9" s="68">
        <v>6.8799262394777252E-2</v>
      </c>
      <c r="AZ9" s="123">
        <v>6.8851516272717142E-2</v>
      </c>
      <c r="BA9" s="68">
        <v>6.9105355283988118E-2</v>
      </c>
      <c r="BB9" s="68">
        <v>6.9359194295259094E-2</v>
      </c>
      <c r="BC9" s="68">
        <v>6.961303330653007E-2</v>
      </c>
      <c r="BD9" s="68">
        <v>6.9866872317801046E-2</v>
      </c>
      <c r="BE9" s="123">
        <v>7.0120711329072036E-2</v>
      </c>
      <c r="BF9" s="68">
        <v>7.037531778053456E-2</v>
      </c>
      <c r="BG9" s="68">
        <v>7.0629924231997085E-2</v>
      </c>
      <c r="BH9" s="68">
        <v>7.088453068345961E-2</v>
      </c>
      <c r="BI9" s="68">
        <v>7.1139137134922134E-2</v>
      </c>
      <c r="BJ9" s="123">
        <v>7.1393743586384686E-2</v>
      </c>
      <c r="BK9" s="68">
        <v>7.1649079567440266E-2</v>
      </c>
      <c r="BL9" s="68">
        <v>7.1904415548495845E-2</v>
      </c>
      <c r="BM9" s="68">
        <v>7.2159751529551425E-2</v>
      </c>
      <c r="BN9" s="68">
        <v>7.2415087510607004E-2</v>
      </c>
      <c r="BO9" s="123">
        <v>7.2670423491662584E-2</v>
      </c>
      <c r="BP9" s="68">
        <v>7.3401966211856795E-2</v>
      </c>
      <c r="BQ9" s="68">
        <v>7.4133508932051007E-2</v>
      </c>
      <c r="BR9" s="68">
        <v>7.4865051652245218E-2</v>
      </c>
      <c r="BS9" s="68">
        <v>7.559659437243943E-2</v>
      </c>
      <c r="BT9" s="123">
        <v>7.6328137092633613E-2</v>
      </c>
      <c r="BU9" s="68">
        <v>7.6810760513170234E-2</v>
      </c>
      <c r="BV9" s="68">
        <v>7.7293383933706855E-2</v>
      </c>
      <c r="BW9" s="68">
        <v>7.7776007354243476E-2</v>
      </c>
      <c r="BX9" s="68">
        <v>7.8258630774780097E-2</v>
      </c>
      <c r="BY9" s="123">
        <v>7.8741254195316718E-2</v>
      </c>
      <c r="BZ9" s="68">
        <v>7.9230908285884666E-2</v>
      </c>
      <c r="CA9" s="68">
        <v>7.9720562376452614E-2</v>
      </c>
      <c r="CB9" s="68">
        <v>8.0210216467020562E-2</v>
      </c>
      <c r="CC9" s="68">
        <v>8.069987055758851E-2</v>
      </c>
      <c r="CD9" s="123">
        <v>8.1189524648156486E-2</v>
      </c>
      <c r="CF9" s="61" t="str">
        <v>Pole</v>
      </c>
      <c r="CG9" s="61" t="str">
        <v>Class 4</v>
      </c>
      <c r="CH9" s="101">
        <v>2.1756812983347643E-2</v>
      </c>
      <c r="CI9" s="101">
        <v>2.1878406491673823E-2</v>
      </c>
      <c r="CJ9" s="101">
        <v>2.2000000000000002E-2</v>
      </c>
      <c r="CK9" s="101">
        <v>2.2048771729229547E-2</v>
      </c>
      <c r="CL9" s="101">
        <v>2.2097543458459094E-2</v>
      </c>
      <c r="CM9" s="101">
        <v>2.2146315187688639E-2</v>
      </c>
      <c r="CN9" s="101">
        <v>2.2195086916918183E-2</v>
      </c>
      <c r="CO9" s="101">
        <v>2.224385864614772E-2</v>
      </c>
      <c r="CP9" s="101">
        <v>2.2292762282947052E-2</v>
      </c>
      <c r="CQ9" s="101">
        <v>2.2341665919746383E-2</v>
      </c>
      <c r="CR9" s="101">
        <v>2.2390569556545711E-2</v>
      </c>
      <c r="CS9" s="101">
        <v>2.2439473193345043E-2</v>
      </c>
      <c r="CT9" s="101">
        <v>2.2488376830144367E-2</v>
      </c>
      <c r="CU9" s="101">
        <v>2.2537409975992108E-2</v>
      </c>
      <c r="CV9" s="101">
        <v>2.2586443121839848E-2</v>
      </c>
      <c r="CW9" s="101">
        <v>2.2635476267687585E-2</v>
      </c>
      <c r="CX9" s="101">
        <v>2.2684509413535326E-2</v>
      </c>
      <c r="CY9" s="101">
        <v>2.2733542559383063E-2</v>
      </c>
      <c r="CZ9" s="101">
        <v>2.2782702835618208E-2</v>
      </c>
      <c r="DA9" s="101">
        <v>2.2831863111853354E-2</v>
      </c>
      <c r="DB9" s="101">
        <v>2.2881023388088499E-2</v>
      </c>
      <c r="DC9" s="101">
        <v>2.2930183664323645E-2</v>
      </c>
      <c r="DD9" s="101">
        <v>2.2979343940558793E-2</v>
      </c>
      <c r="DE9" s="101">
        <v>2.3046488523165522E-2</v>
      </c>
      <c r="DF9" s="101">
        <v>2.311363310577225E-2</v>
      </c>
      <c r="DG9" s="101">
        <v>2.3180777688378975E-2</v>
      </c>
      <c r="DH9" s="101">
        <v>2.3247922270985703E-2</v>
      </c>
      <c r="DI9" s="101">
        <v>2.3315066853592425E-2</v>
      </c>
      <c r="DJ9" s="101">
        <v>2.3332953295725802E-2</v>
      </c>
      <c r="DK9" s="101">
        <v>2.3350839737859178E-2</v>
      </c>
      <c r="DL9" s="101">
        <v>2.3368726179992552E-2</v>
      </c>
      <c r="DM9" s="101">
        <v>2.3386612622125928E-2</v>
      </c>
      <c r="DN9" s="101">
        <v>2.3404499064259308E-2</v>
      </c>
      <c r="DO9" s="101">
        <v>2.342241234326102E-2</v>
      </c>
      <c r="DP9" s="101">
        <v>2.3440325622262732E-2</v>
      </c>
      <c r="DQ9" s="101">
        <v>2.3458238901264444E-2</v>
      </c>
      <c r="DR9" s="101">
        <v>2.3476152180266156E-2</v>
      </c>
      <c r="DS9" s="101">
        <v>2.3494065459267861E-2</v>
      </c>
      <c r="DT9" s="101">
        <v>2.3512005504617999E-2</v>
      </c>
      <c r="DU9" s="101">
        <v>2.3529945549968134E-2</v>
      </c>
      <c r="DV9" s="101">
        <v>2.3547885595318268E-2</v>
      </c>
      <c r="DW9" s="101">
        <v>2.3565825640668406E-2</v>
      </c>
      <c r="DX9" s="101">
        <v>2.3583765686018537E-2</v>
      </c>
      <c r="DY9" s="101">
        <v>2.3601732427202916E-2</v>
      </c>
      <c r="DZ9" s="101">
        <v>2.3619699168387295E-2</v>
      </c>
      <c r="EA9" s="101">
        <v>2.3637665909571674E-2</v>
      </c>
      <c r="EB9" s="101">
        <v>2.3655632650756053E-2</v>
      </c>
      <c r="EC9" s="101">
        <v>2.3673599391940435E-2</v>
      </c>
      <c r="ED9" s="101">
        <v>2.3760878269562722E-2</v>
      </c>
      <c r="EE9" s="101">
        <v>2.3848157147185009E-2</v>
      </c>
      <c r="EF9" s="101">
        <v>2.3935436024807296E-2</v>
      </c>
      <c r="EG9" s="101">
        <v>2.4022714902429583E-2</v>
      </c>
      <c r="EH9" s="101">
        <v>2.4109993780051873E-2</v>
      </c>
      <c r="EI9" s="101">
        <v>2.4197536530899261E-2</v>
      </c>
      <c r="EJ9" s="101">
        <v>2.4285079281746648E-2</v>
      </c>
      <c r="EK9" s="101">
        <v>2.4372622032594035E-2</v>
      </c>
      <c r="EL9" s="101">
        <v>2.4460164783441422E-2</v>
      </c>
      <c r="EM9" s="101">
        <v>2.454770753428882E-2</v>
      </c>
      <c r="EN9" s="101">
        <v>2.4635501123349592E-2</v>
      </c>
      <c r="EO9" s="101">
        <v>2.472329471241036E-2</v>
      </c>
      <c r="EP9" s="101">
        <v>2.4811088301471131E-2</v>
      </c>
      <c r="EQ9" s="101">
        <v>2.4898881890531903E-2</v>
      </c>
      <c r="ER9" s="101">
        <v>2.4986675479592674E-2</v>
      </c>
      <c r="ES9" s="101">
        <v>2.5238205877665121E-2</v>
      </c>
      <c r="ET9" s="101">
        <v>2.5489736275737567E-2</v>
      </c>
      <c r="EU9" s="101">
        <v>2.5741266673810013E-2</v>
      </c>
      <c r="EV9" s="101">
        <v>2.5992797071882463E-2</v>
      </c>
      <c r="EW9" s="101">
        <v>2.6244327469954899E-2</v>
      </c>
      <c r="EX9" s="101">
        <v>2.6410270562183927E-2</v>
      </c>
      <c r="EY9" s="101">
        <v>2.6576213654412959E-2</v>
      </c>
      <c r="EZ9" s="101">
        <v>2.6742156746641987E-2</v>
      </c>
      <c r="FA9" s="101">
        <v>2.6908099838871016E-2</v>
      </c>
      <c r="FB9" s="101">
        <v>2.7074042931100044E-2</v>
      </c>
      <c r="FC9" s="101">
        <v>2.7242403417669661E-2</v>
      </c>
      <c r="FD9" s="101">
        <v>2.7410763904239275E-2</v>
      </c>
      <c r="FE9" s="101">
        <v>2.7579124390808892E-2</v>
      </c>
      <c r="FF9" s="101">
        <v>2.7747484877378509E-2</v>
      </c>
      <c r="FG9" s="101">
        <v>2.7915845363948134E-2</v>
      </c>
      <c r="FI9" s="61" t="str">
        <v>Pole</v>
      </c>
      <c r="FJ9" s="61" t="str">
        <v>Class 4</v>
      </c>
      <c r="FK9" s="101">
        <v>2.1756812983347644</v>
      </c>
      <c r="FL9" s="101">
        <v>2.1878406491673821</v>
      </c>
      <c r="FM9" s="101">
        <v>2.2000000000000002</v>
      </c>
      <c r="FN9" s="101">
        <v>2.2048771729229548</v>
      </c>
      <c r="FO9" s="101">
        <v>2.2097543458459095</v>
      </c>
      <c r="FP9" s="101">
        <v>2.2146315187688637</v>
      </c>
      <c r="FQ9" s="101">
        <v>2.2195086916918183</v>
      </c>
      <c r="FR9" s="101">
        <v>2.2243858646147721</v>
      </c>
      <c r="FS9" s="101">
        <v>2.2292762282947054</v>
      </c>
      <c r="FT9" s="101">
        <v>2.2341665919746383</v>
      </c>
      <c r="FU9" s="101">
        <v>2.2390569556545712</v>
      </c>
      <c r="FV9" s="101">
        <v>2.2439473193345041</v>
      </c>
      <c r="FW9" s="101">
        <v>2.2488376830144365</v>
      </c>
      <c r="FX9" s="101">
        <v>2.2537409975992109</v>
      </c>
      <c r="FY9" s="101">
        <v>2.2586443121839848</v>
      </c>
      <c r="FZ9" s="101">
        <v>2.2635476267687586</v>
      </c>
      <c r="GA9" s="101">
        <v>2.2684509413535325</v>
      </c>
      <c r="GB9" s="101">
        <v>2.2733542559383064</v>
      </c>
      <c r="GC9" s="101">
        <v>2.2782702835618207</v>
      </c>
      <c r="GD9" s="101">
        <v>2.2831863111853354</v>
      </c>
      <c r="GE9" s="101">
        <v>2.2881023388088497</v>
      </c>
      <c r="GF9" s="101">
        <v>2.2930183664323645</v>
      </c>
      <c r="GG9" s="101">
        <v>2.2979343940558792</v>
      </c>
      <c r="GH9" s="101">
        <v>2.3046488523165523</v>
      </c>
      <c r="GI9" s="101">
        <v>2.3113633105772249</v>
      </c>
      <c r="GJ9" s="101">
        <v>2.3180777688378975</v>
      </c>
      <c r="GK9" s="101">
        <v>2.3247922270985701</v>
      </c>
      <c r="GL9" s="101">
        <v>2.3315066853592423</v>
      </c>
      <c r="GM9" s="101">
        <v>2.33329532957258</v>
      </c>
      <c r="GN9" s="101">
        <v>2.3350839737859177</v>
      </c>
      <c r="GO9" s="101">
        <v>2.3368726179992549</v>
      </c>
      <c r="GP9" s="101">
        <v>2.3386612622125926</v>
      </c>
      <c r="GQ9" s="101">
        <v>2.3404499064259308</v>
      </c>
      <c r="GR9" s="101">
        <v>2.3422412343261021</v>
      </c>
      <c r="GS9" s="101">
        <v>2.3440325622262734</v>
      </c>
      <c r="GT9" s="101">
        <v>2.3458238901264443</v>
      </c>
      <c r="GU9" s="101">
        <v>2.3476152180266157</v>
      </c>
      <c r="GV9" s="101">
        <v>2.3494065459267861</v>
      </c>
      <c r="GW9" s="101">
        <v>2.3512005504618001</v>
      </c>
      <c r="GX9" s="101">
        <v>2.3529945549968132</v>
      </c>
      <c r="GY9" s="101">
        <v>2.3547885595318268</v>
      </c>
      <c r="GZ9" s="101">
        <v>2.3565825640668407</v>
      </c>
      <c r="HA9" s="101">
        <v>2.3583765686018539</v>
      </c>
      <c r="HB9" s="101">
        <v>2.3601732427202915</v>
      </c>
      <c r="HC9" s="101">
        <v>2.3619699168387296</v>
      </c>
      <c r="HD9" s="101">
        <v>2.3637665909571672</v>
      </c>
      <c r="HE9" s="101">
        <v>2.3655632650756053</v>
      </c>
      <c r="HF9" s="101">
        <v>2.3673599391940434</v>
      </c>
      <c r="HG9" s="101">
        <v>2.3760878269562724</v>
      </c>
      <c r="HH9" s="101">
        <v>2.384815714718501</v>
      </c>
      <c r="HI9" s="101">
        <v>2.3935436024807295</v>
      </c>
      <c r="HJ9" s="101">
        <v>2.4022714902429585</v>
      </c>
      <c r="HK9" s="101">
        <v>2.4109993780051875</v>
      </c>
      <c r="HL9" s="101">
        <v>2.4197536530899262</v>
      </c>
      <c r="HM9" s="101">
        <v>2.4285079281746649</v>
      </c>
      <c r="HN9" s="101">
        <v>2.4372622032594036</v>
      </c>
      <c r="HO9" s="101">
        <v>2.4460164783441423</v>
      </c>
      <c r="HP9" s="101">
        <v>2.4547707534288818</v>
      </c>
      <c r="HQ9" s="101">
        <v>2.4635501123349592</v>
      </c>
      <c r="HR9" s="101">
        <v>2.4723294712410357</v>
      </c>
      <c r="HS9" s="101">
        <v>2.4811088301471131</v>
      </c>
      <c r="HT9" s="101">
        <v>2.4898881890531901</v>
      </c>
      <c r="HU9" s="101">
        <v>2.4986675479592675</v>
      </c>
      <c r="HV9" s="101">
        <v>2.5238205877665121</v>
      </c>
      <c r="HW9" s="101">
        <v>2.5489736275737567</v>
      </c>
      <c r="HX9" s="101">
        <v>2.5741266673810013</v>
      </c>
      <c r="HY9" s="101">
        <v>2.5992797071882463</v>
      </c>
      <c r="HZ9" s="101">
        <v>2.62443274699549</v>
      </c>
      <c r="IA9" s="101">
        <v>2.6410270562183928</v>
      </c>
      <c r="IB9" s="101">
        <v>2.6576213654412961</v>
      </c>
      <c r="IC9" s="101">
        <v>2.6742156746641985</v>
      </c>
      <c r="ID9" s="101">
        <v>2.6908099838871014</v>
      </c>
      <c r="IE9" s="101">
        <v>2.7074042931100042</v>
      </c>
      <c r="IF9" s="101">
        <v>2.7242403417669663</v>
      </c>
      <c r="IG9" s="101">
        <v>2.7410763904239275</v>
      </c>
      <c r="IH9" s="101">
        <v>2.7579124390808891</v>
      </c>
      <c r="II9" s="101">
        <v>2.7747484877378508</v>
      </c>
      <c r="IJ9" s="101">
        <v>2.7915845363948133</v>
      </c>
      <c r="IL9" s="61" t="str">
        <v>Pole</v>
      </c>
      <c r="IM9" s="61" t="str">
        <v>Class 4</v>
      </c>
      <c r="IN9" s="101">
        <v>2.1756812983347644</v>
      </c>
      <c r="IO9" s="101">
        <v>2.1878406491673821</v>
      </c>
      <c r="IP9" s="101">
        <v>2.2000000000000002</v>
      </c>
      <c r="IQ9" s="101">
        <v>2.2048771729229548</v>
      </c>
      <c r="IR9" s="101">
        <v>2.2097543458459095</v>
      </c>
      <c r="IS9" s="101">
        <v>2.2146315187688637</v>
      </c>
      <c r="IT9" s="101">
        <v>2.2195086916918183</v>
      </c>
      <c r="IU9" s="101">
        <v>2.2243858646147721</v>
      </c>
      <c r="IV9" s="101">
        <v>2.2292762282947054</v>
      </c>
      <c r="IW9" s="101">
        <v>2.2341665919746383</v>
      </c>
      <c r="IX9" s="101">
        <v>2.2390569556545712</v>
      </c>
      <c r="IY9" s="101">
        <v>2.2439473193345041</v>
      </c>
      <c r="IZ9" s="101">
        <v>2.2488376830144365</v>
      </c>
      <c r="JA9" s="101">
        <v>2.2537409975992109</v>
      </c>
      <c r="JB9" s="101">
        <v>2.2586443121839848</v>
      </c>
      <c r="JC9" s="101">
        <v>2.2635476267687586</v>
      </c>
      <c r="JD9" s="101">
        <v>2.2684509413535325</v>
      </c>
      <c r="JE9" s="101">
        <v>2.2733542559383064</v>
      </c>
      <c r="JF9" s="101">
        <v>2.2782702835618207</v>
      </c>
      <c r="JG9" s="101">
        <v>2.2831863111853354</v>
      </c>
      <c r="JH9" s="101">
        <v>2.2881023388088497</v>
      </c>
      <c r="JI9" s="101">
        <v>2.2930183664323645</v>
      </c>
      <c r="JJ9" s="101">
        <v>2.2979343940558792</v>
      </c>
      <c r="JK9" s="101">
        <v>2.3046488523165523</v>
      </c>
      <c r="JL9" s="101">
        <v>2.3113633105772249</v>
      </c>
      <c r="JM9" s="101">
        <v>2.3180777688378975</v>
      </c>
      <c r="JN9" s="101">
        <v>2.3247922270985701</v>
      </c>
      <c r="JO9" s="101">
        <v>2.3315066853592423</v>
      </c>
      <c r="JP9" s="101">
        <v>2.33329532957258</v>
      </c>
      <c r="JQ9" s="101">
        <v>2.3350839737859177</v>
      </c>
      <c r="JR9" s="101">
        <v>2.3368726179992549</v>
      </c>
      <c r="JS9" s="101">
        <v>2.3386612622125926</v>
      </c>
      <c r="JT9" s="101">
        <v>2.3404499064259308</v>
      </c>
      <c r="JU9" s="101">
        <v>2.3422412343261021</v>
      </c>
      <c r="JV9" s="101">
        <v>2.3440325622262734</v>
      </c>
      <c r="JW9" s="101">
        <v>2.3458238901264443</v>
      </c>
      <c r="JX9" s="101">
        <v>2.3476152180266157</v>
      </c>
      <c r="JY9" s="101">
        <v>2.3494065459267861</v>
      </c>
      <c r="JZ9" s="101">
        <v>2.3512005504618001</v>
      </c>
      <c r="KA9" s="101">
        <v>2.3529945549968132</v>
      </c>
      <c r="KB9" s="101">
        <v>2.3547885595318268</v>
      </c>
      <c r="KC9" s="101">
        <v>2.3565825640668407</v>
      </c>
      <c r="KD9" s="101">
        <v>2.3583765686018539</v>
      </c>
      <c r="KE9" s="101">
        <v>2.3601732427202915</v>
      </c>
      <c r="KF9" s="101">
        <v>2.3619699168387296</v>
      </c>
      <c r="KG9" s="101">
        <v>2.3637665909571672</v>
      </c>
      <c r="KH9" s="101">
        <v>2.3655632650756053</v>
      </c>
      <c r="KI9" s="101">
        <v>2.3673599391940434</v>
      </c>
      <c r="KJ9" s="101">
        <v>2.3760878269562724</v>
      </c>
      <c r="KK9" s="101">
        <v>2.384815714718501</v>
      </c>
      <c r="KL9" s="101">
        <v>2.3935436024807295</v>
      </c>
      <c r="KM9" s="101">
        <v>2.4022714902429585</v>
      </c>
      <c r="KN9" s="101">
        <v>2.4109993780051875</v>
      </c>
      <c r="KO9" s="101">
        <v>2.4197536530899262</v>
      </c>
      <c r="KP9" s="101">
        <v>2.4285079281746649</v>
      </c>
      <c r="KQ9" s="101">
        <v>2.4372622032594036</v>
      </c>
      <c r="KR9" s="101">
        <v>2.4460164783441423</v>
      </c>
      <c r="KS9" s="101">
        <v>2.4547707534288818</v>
      </c>
      <c r="KT9" s="101">
        <v>2.4635501123349592</v>
      </c>
      <c r="KU9" s="101">
        <v>2.4723294712410357</v>
      </c>
      <c r="KV9" s="101">
        <v>2.4811088301471131</v>
      </c>
      <c r="KW9" s="101">
        <v>2.4898881890531901</v>
      </c>
      <c r="KX9" s="101">
        <v>2.4986675479592675</v>
      </c>
      <c r="KY9" s="101">
        <v>2.5238205877665121</v>
      </c>
      <c r="KZ9" s="101">
        <v>2.5489736275737567</v>
      </c>
      <c r="LA9" s="101">
        <v>2.5741266673810013</v>
      </c>
      <c r="LB9" s="101">
        <v>2.5992797071882463</v>
      </c>
      <c r="LC9" s="101">
        <v>2.62443274699549</v>
      </c>
      <c r="LD9" s="101">
        <v>2.6410270562183928</v>
      </c>
      <c r="LE9" s="101">
        <v>2.6576213654412961</v>
      </c>
      <c r="LF9" s="101">
        <v>2.6742156746641985</v>
      </c>
      <c r="LG9" s="101">
        <v>2.6908099838871014</v>
      </c>
      <c r="LH9" s="101">
        <v>2.7074042931100042</v>
      </c>
      <c r="LI9" s="101">
        <v>2.7242403417669663</v>
      </c>
      <c r="LJ9" s="101">
        <v>2.7410763904239275</v>
      </c>
      <c r="LK9" s="101">
        <v>2.7579124390808891</v>
      </c>
      <c r="LL9" s="101">
        <v>2.7747484877378508</v>
      </c>
      <c r="LM9" s="101">
        <v>2.7915845363948133</v>
      </c>
      <c r="LO9" s="61" t="str">
        <v>Pole</v>
      </c>
      <c r="LP9" s="61" t="str">
        <v>Class 4</v>
      </c>
      <c r="LQ9" s="101">
        <v>2.1756812983347644</v>
      </c>
      <c r="LR9" s="101">
        <v>2.1878406491673821</v>
      </c>
      <c r="LS9" s="101">
        <v>2.2000000000000002</v>
      </c>
      <c r="LT9" s="101">
        <v>2.2048771729229548</v>
      </c>
      <c r="LU9" s="101">
        <v>2.2097543458459095</v>
      </c>
      <c r="LV9" s="101">
        <v>2.2146315187688637</v>
      </c>
      <c r="LW9" s="101">
        <v>2.2195086916918183</v>
      </c>
      <c r="LX9" s="101">
        <v>2.2243858646147721</v>
      </c>
      <c r="LY9" s="101">
        <v>2.2292762282947054</v>
      </c>
      <c r="LZ9" s="101">
        <v>2.2341665919746383</v>
      </c>
      <c r="MA9" s="101">
        <v>2.2390569556545712</v>
      </c>
      <c r="MB9" s="101">
        <v>2.2439473193345041</v>
      </c>
      <c r="MC9" s="101">
        <v>2.2488376830144365</v>
      </c>
      <c r="MD9" s="101">
        <v>2.2537409975992109</v>
      </c>
      <c r="ME9" s="101">
        <v>2.2586443121839848</v>
      </c>
      <c r="MF9" s="101">
        <v>2.2635476267687586</v>
      </c>
      <c r="MG9" s="101">
        <v>2.2684509413535325</v>
      </c>
      <c r="MH9" s="101">
        <v>2.2733542559383064</v>
      </c>
      <c r="MI9" s="101">
        <v>2.2782702835618207</v>
      </c>
      <c r="MJ9" s="101">
        <v>2.2831863111853354</v>
      </c>
      <c r="MK9" s="101">
        <v>2.2881023388088497</v>
      </c>
      <c r="ML9" s="101">
        <v>2.2930183664323645</v>
      </c>
      <c r="MM9" s="101">
        <v>2.2979343940558792</v>
      </c>
      <c r="MN9" s="101">
        <v>2.3046488523165523</v>
      </c>
      <c r="MO9" s="101">
        <v>2.3113633105772249</v>
      </c>
      <c r="MP9" s="101">
        <v>2.3180777688378975</v>
      </c>
      <c r="MQ9" s="101">
        <v>2.3247922270985701</v>
      </c>
      <c r="MR9" s="101">
        <v>2.3315066853592423</v>
      </c>
      <c r="MS9" s="101">
        <v>2.33329532957258</v>
      </c>
      <c r="MT9" s="101">
        <v>2.3350839737859177</v>
      </c>
      <c r="MU9" s="101">
        <v>2.3368726179992549</v>
      </c>
      <c r="MV9" s="101">
        <v>2.3386612622125926</v>
      </c>
      <c r="MW9" s="101">
        <v>2.3404499064259308</v>
      </c>
      <c r="MX9" s="101">
        <v>2.3422412343261021</v>
      </c>
      <c r="MY9" s="101">
        <v>2.3440325622262734</v>
      </c>
      <c r="MZ9" s="101">
        <v>2.3458238901264443</v>
      </c>
      <c r="NA9" s="101">
        <v>2.3476152180266157</v>
      </c>
      <c r="NB9" s="101">
        <v>2.3494065459267861</v>
      </c>
      <c r="NC9" s="101">
        <v>2.3512005504618001</v>
      </c>
      <c r="ND9" s="101">
        <v>2.3529945549968132</v>
      </c>
      <c r="NE9" s="101">
        <v>2.3547885595318268</v>
      </c>
      <c r="NF9" s="101">
        <v>2.3565825640668407</v>
      </c>
      <c r="NG9" s="101">
        <v>2.3583765686018539</v>
      </c>
      <c r="NH9" s="101">
        <v>2.3601732427202915</v>
      </c>
      <c r="NI9" s="101">
        <v>2.3619699168387296</v>
      </c>
      <c r="NJ9" s="101">
        <v>2.3637665909571672</v>
      </c>
      <c r="NK9" s="101">
        <v>2.3655632650756053</v>
      </c>
      <c r="NL9" s="101">
        <v>2.3673599391940434</v>
      </c>
      <c r="NM9" s="101">
        <v>2.3760878269562724</v>
      </c>
      <c r="NN9" s="101">
        <v>2.384815714718501</v>
      </c>
      <c r="NO9" s="101">
        <v>2.3935436024807295</v>
      </c>
      <c r="NP9" s="101">
        <v>2.4022714902429585</v>
      </c>
      <c r="NQ9" s="101">
        <v>2.4109993780051875</v>
      </c>
      <c r="NR9" s="101">
        <v>2.4197536530899262</v>
      </c>
      <c r="NS9" s="101">
        <v>2.4285079281746649</v>
      </c>
      <c r="NT9" s="101">
        <v>2.4372622032594036</v>
      </c>
      <c r="NU9" s="101">
        <v>2.4460164783441423</v>
      </c>
      <c r="NV9" s="101">
        <v>2.4547707534288818</v>
      </c>
      <c r="NW9" s="101">
        <v>2.4635501123349592</v>
      </c>
      <c r="NX9" s="101">
        <v>2.4723294712410357</v>
      </c>
      <c r="NY9" s="101">
        <v>2.4811088301471131</v>
      </c>
      <c r="NZ9" s="101">
        <v>2.4898881890531901</v>
      </c>
      <c r="OA9" s="101">
        <v>2.4986675479592675</v>
      </c>
      <c r="OB9" s="101">
        <v>2.5238205877665121</v>
      </c>
      <c r="OC9" s="101">
        <v>2.5489736275737567</v>
      </c>
      <c r="OD9" s="101">
        <v>2.5741266673810013</v>
      </c>
      <c r="OE9" s="101">
        <v>2.5992797071882463</v>
      </c>
      <c r="OF9" s="101">
        <v>2.62443274699549</v>
      </c>
      <c r="OG9" s="101">
        <v>2.6410270562183928</v>
      </c>
      <c r="OH9" s="101">
        <v>2.6576213654412961</v>
      </c>
      <c r="OI9" s="101">
        <v>2.6742156746641985</v>
      </c>
      <c r="OJ9" s="101">
        <v>2.6908099838871014</v>
      </c>
      <c r="OK9" s="101">
        <v>2.7074042931100042</v>
      </c>
      <c r="OL9" s="101">
        <v>2.7242403417669663</v>
      </c>
      <c r="OM9" s="101">
        <v>2.7410763904239275</v>
      </c>
      <c r="ON9" s="101">
        <v>2.7579124390808891</v>
      </c>
      <c r="OO9" s="101">
        <v>2.7747484877378508</v>
      </c>
      <c r="OP9" s="101">
        <v>2.7915845363948133</v>
      </c>
    </row>
    <row r="10" spans="3:406" x14ac:dyDescent="0.2">
      <c r="C10" s="61" t="str">
        <v>Pole</v>
      </c>
      <c r="D10" s="61" t="str">
        <v>Class 3</v>
      </c>
      <c r="E10" s="67">
        <v>1.8976055196358962E-2</v>
      </c>
      <c r="F10" s="68">
        <v>1.9122083435037233E-2</v>
      </c>
      <c r="G10" s="67">
        <v>1.9268111673715501E-2</v>
      </c>
      <c r="H10" s="68">
        <v>1.9326892285268488E-2</v>
      </c>
      <c r="I10" s="68">
        <v>1.9385672896821474E-2</v>
      </c>
      <c r="J10" s="68">
        <v>1.9444453508374461E-2</v>
      </c>
      <c r="K10" s="68">
        <v>1.9503234119927448E-2</v>
      </c>
      <c r="L10" s="67">
        <v>1.9562014731480431E-2</v>
      </c>
      <c r="M10" s="68">
        <v>1.9621161373781951E-2</v>
      </c>
      <c r="N10" s="68">
        <v>1.9680308016083472E-2</v>
      </c>
      <c r="O10" s="68">
        <v>1.9739454658384992E-2</v>
      </c>
      <c r="P10" s="68">
        <v>1.9798601300686513E-2</v>
      </c>
      <c r="Q10" s="67">
        <v>1.985774794298804E-2</v>
      </c>
      <c r="R10" s="68">
        <v>1.9926953327923352E-2</v>
      </c>
      <c r="S10" s="68">
        <v>1.9996158712858664E-2</v>
      </c>
      <c r="T10" s="68">
        <v>2.0065364097793977E-2</v>
      </c>
      <c r="U10" s="68">
        <v>2.0134569482729289E-2</v>
      </c>
      <c r="V10" s="67">
        <v>2.0203774867664608E-2</v>
      </c>
      <c r="W10" s="68">
        <v>2.0282533058344227E-2</v>
      </c>
      <c r="X10" s="68">
        <v>2.0361291249023847E-2</v>
      </c>
      <c r="Y10" s="68">
        <v>2.0440049439703466E-2</v>
      </c>
      <c r="Z10" s="68">
        <v>2.0518807630383086E-2</v>
      </c>
      <c r="AA10" s="67">
        <v>2.0597565821062713E-2</v>
      </c>
      <c r="AB10" s="68">
        <v>2.0704376665332414E-2</v>
      </c>
      <c r="AC10" s="68">
        <v>2.0811187509602116E-2</v>
      </c>
      <c r="AD10" s="68">
        <v>2.0917998353871817E-2</v>
      </c>
      <c r="AE10" s="68">
        <v>2.1024809198141519E-2</v>
      </c>
      <c r="AF10" s="67">
        <v>2.1131620042411221E-2</v>
      </c>
      <c r="AG10" s="68">
        <v>2.1159039068957636E-2</v>
      </c>
      <c r="AH10" s="68">
        <v>2.1186458095504051E-2</v>
      </c>
      <c r="AI10" s="68">
        <v>2.1213877122050466E-2</v>
      </c>
      <c r="AJ10" s="68">
        <v>2.1241296148596881E-2</v>
      </c>
      <c r="AK10" s="123">
        <v>2.1268715175143296E-2</v>
      </c>
      <c r="AL10" s="68">
        <v>2.129622998624274E-2</v>
      </c>
      <c r="AM10" s="68">
        <v>2.1323744797342184E-2</v>
      </c>
      <c r="AN10" s="68">
        <v>2.1351259608441628E-2</v>
      </c>
      <c r="AO10" s="68">
        <v>2.1378774419541072E-2</v>
      </c>
      <c r="AP10" s="123">
        <v>2.1406289230640509E-2</v>
      </c>
      <c r="AQ10" s="68">
        <v>2.1433899754181029E-2</v>
      </c>
      <c r="AR10" s="68">
        <v>2.146151027772155E-2</v>
      </c>
      <c r="AS10" s="68">
        <v>2.1489120801262071E-2</v>
      </c>
      <c r="AT10" s="68">
        <v>2.1516731324802592E-2</v>
      </c>
      <c r="AU10" s="123">
        <v>2.1544341848343116E-2</v>
      </c>
      <c r="AV10" s="68">
        <v>2.1572048011128823E-2</v>
      </c>
      <c r="AW10" s="68">
        <v>2.1599754173914531E-2</v>
      </c>
      <c r="AX10" s="68">
        <v>2.1627460336700238E-2</v>
      </c>
      <c r="AY10" s="68">
        <v>2.1655166499485946E-2</v>
      </c>
      <c r="AZ10" s="123">
        <v>2.1682872662271657E-2</v>
      </c>
      <c r="BA10" s="68">
        <v>2.1827537598057431E-2</v>
      </c>
      <c r="BB10" s="68">
        <v>2.1972202533843205E-2</v>
      </c>
      <c r="BC10" s="68">
        <v>2.211686746962898E-2</v>
      </c>
      <c r="BD10" s="68">
        <v>2.2261532405414754E-2</v>
      </c>
      <c r="BE10" s="123">
        <v>2.2406197341200525E-2</v>
      </c>
      <c r="BF10" s="68">
        <v>2.2553087364298365E-2</v>
      </c>
      <c r="BG10" s="68">
        <v>2.2699977387396205E-2</v>
      </c>
      <c r="BH10" s="68">
        <v>2.2846867410494045E-2</v>
      </c>
      <c r="BI10" s="68">
        <v>2.2993757433591885E-2</v>
      </c>
      <c r="BJ10" s="123">
        <v>2.3140647456689718E-2</v>
      </c>
      <c r="BK10" s="68">
        <v>2.328973613590752E-2</v>
      </c>
      <c r="BL10" s="68">
        <v>2.3438824815125322E-2</v>
      </c>
      <c r="BM10" s="68">
        <v>2.3587913494343124E-2</v>
      </c>
      <c r="BN10" s="68">
        <v>2.3737002173560926E-2</v>
      </c>
      <c r="BO10" s="123">
        <v>2.3886090852778732E-2</v>
      </c>
      <c r="BP10" s="68">
        <v>2.4286815042830624E-2</v>
      </c>
      <c r="BQ10" s="68">
        <v>2.4687539232882517E-2</v>
      </c>
      <c r="BR10" s="68">
        <v>2.5088263422934409E-2</v>
      </c>
      <c r="BS10" s="68">
        <v>2.5488987612986302E-2</v>
      </c>
      <c r="BT10" s="123">
        <v>2.5889711803038201E-2</v>
      </c>
      <c r="BU10" s="68">
        <v>2.6147012408528587E-2</v>
      </c>
      <c r="BV10" s="68">
        <v>2.6404313014018972E-2</v>
      </c>
      <c r="BW10" s="68">
        <v>2.6661613619509358E-2</v>
      </c>
      <c r="BX10" s="68">
        <v>2.6918914224999743E-2</v>
      </c>
      <c r="BY10" s="123">
        <v>2.7176214830490136E-2</v>
      </c>
      <c r="BZ10" s="68">
        <v>2.7441410542416705E-2</v>
      </c>
      <c r="CA10" s="68">
        <v>2.7706606254343274E-2</v>
      </c>
      <c r="CB10" s="68">
        <v>2.7971801966269843E-2</v>
      </c>
      <c r="CC10" s="68">
        <v>2.8236997678196412E-2</v>
      </c>
      <c r="CD10" s="123">
        <v>2.8502193390122978E-2</v>
      </c>
      <c r="CF10" s="61" t="str">
        <v>Pole</v>
      </c>
      <c r="CG10" s="61" t="str">
        <v>Class 3</v>
      </c>
      <c r="CH10" s="101">
        <v>6.5246424926732162E-3</v>
      </c>
      <c r="CI10" s="101">
        <v>6.5748521933381519E-3</v>
      </c>
      <c r="CJ10" s="101">
        <v>6.6250618940030858E-3</v>
      </c>
      <c r="CK10" s="101">
        <v>6.6452727582694123E-3</v>
      </c>
      <c r="CL10" s="101">
        <v>6.6654836225357389E-3</v>
      </c>
      <c r="CM10" s="101">
        <v>6.6856944868020655E-3</v>
      </c>
      <c r="CN10" s="101">
        <v>6.705905351068393E-3</v>
      </c>
      <c r="CO10" s="101">
        <v>6.7261162153347178E-3</v>
      </c>
      <c r="CP10" s="101">
        <v>6.7464529339870483E-3</v>
      </c>
      <c r="CQ10" s="101">
        <v>6.7667896526393788E-3</v>
      </c>
      <c r="CR10" s="101">
        <v>6.7871263712917093E-3</v>
      </c>
      <c r="CS10" s="101">
        <v>6.8074630899440398E-3</v>
      </c>
      <c r="CT10" s="101">
        <v>6.827799808596372E-3</v>
      </c>
      <c r="CU10" s="101">
        <v>6.8515950806167332E-3</v>
      </c>
      <c r="CV10" s="101">
        <v>6.8753903526370943E-3</v>
      </c>
      <c r="CW10" s="101">
        <v>6.8991856246574546E-3</v>
      </c>
      <c r="CX10" s="101">
        <v>6.9229808966778158E-3</v>
      </c>
      <c r="CY10" s="101">
        <v>6.9467761686981787E-3</v>
      </c>
      <c r="CZ10" s="101">
        <v>6.9738560349947793E-3</v>
      </c>
      <c r="DA10" s="101">
        <v>7.000935901291379E-3</v>
      </c>
      <c r="DB10" s="101">
        <v>7.0280157675879796E-3</v>
      </c>
      <c r="DC10" s="101">
        <v>7.0550956338845793E-3</v>
      </c>
      <c r="DD10" s="101">
        <v>7.0821755001811825E-3</v>
      </c>
      <c r="DE10" s="101">
        <v>7.1189008662274466E-3</v>
      </c>
      <c r="DF10" s="101">
        <v>7.1556262322737107E-3</v>
      </c>
      <c r="DG10" s="101">
        <v>7.1923515983199748E-3</v>
      </c>
      <c r="DH10" s="101">
        <v>7.2290769643662389E-3</v>
      </c>
      <c r="DI10" s="101">
        <v>7.2658023304125029E-3</v>
      </c>
      <c r="DJ10" s="101">
        <v>7.2752299666551928E-3</v>
      </c>
      <c r="DK10" s="101">
        <v>7.2846576028978826E-3</v>
      </c>
      <c r="DL10" s="101">
        <v>7.2940852391405724E-3</v>
      </c>
      <c r="DM10" s="101">
        <v>7.3035128753832623E-3</v>
      </c>
      <c r="DN10" s="101">
        <v>7.3129405116259521E-3</v>
      </c>
      <c r="DO10" s="101">
        <v>7.3224010820037069E-3</v>
      </c>
      <c r="DP10" s="101">
        <v>7.3318616523814608E-3</v>
      </c>
      <c r="DQ10" s="101">
        <v>7.3413222227592155E-3</v>
      </c>
      <c r="DR10" s="101">
        <v>7.3507827931369703E-3</v>
      </c>
      <c r="DS10" s="101">
        <v>7.3602433635147225E-3</v>
      </c>
      <c r="DT10" s="101">
        <v>7.369736843232888E-3</v>
      </c>
      <c r="DU10" s="101">
        <v>7.3792303229510544E-3</v>
      </c>
      <c r="DV10" s="101">
        <v>7.3887238026692208E-3</v>
      </c>
      <c r="DW10" s="101">
        <v>7.3982172823873872E-3</v>
      </c>
      <c r="DX10" s="101">
        <v>7.4077107621055545E-3</v>
      </c>
      <c r="DY10" s="101">
        <v>7.4172371259967826E-3</v>
      </c>
      <c r="DZ10" s="101">
        <v>7.4267634898880107E-3</v>
      </c>
      <c r="EA10" s="101">
        <v>7.4362898537792387E-3</v>
      </c>
      <c r="EB10" s="101">
        <v>7.4458162176704677E-3</v>
      </c>
      <c r="EC10" s="101">
        <v>7.4553425815616966E-3</v>
      </c>
      <c r="ED10" s="101">
        <v>7.5050835302183389E-3</v>
      </c>
      <c r="EE10" s="101">
        <v>7.5548244788749821E-3</v>
      </c>
      <c r="EF10" s="101">
        <v>7.6045654275316244E-3</v>
      </c>
      <c r="EG10" s="101">
        <v>7.6543063761882668E-3</v>
      </c>
      <c r="EH10" s="101">
        <v>7.7040473248449082E-3</v>
      </c>
      <c r="EI10" s="101">
        <v>7.7545533376350596E-3</v>
      </c>
      <c r="EJ10" s="101">
        <v>7.8050593504252102E-3</v>
      </c>
      <c r="EK10" s="101">
        <v>7.8555653632153607E-3</v>
      </c>
      <c r="EL10" s="101">
        <v>7.9060713760055121E-3</v>
      </c>
      <c r="EM10" s="101">
        <v>7.95657738879566E-3</v>
      </c>
      <c r="EN10" s="101">
        <v>8.0078393777356822E-3</v>
      </c>
      <c r="EO10" s="101">
        <v>8.0591013666757045E-3</v>
      </c>
      <c r="EP10" s="101">
        <v>8.1103633556157267E-3</v>
      </c>
      <c r="EQ10" s="101">
        <v>8.161625344555749E-3</v>
      </c>
      <c r="ER10" s="101">
        <v>8.2128873334957712E-3</v>
      </c>
      <c r="ES10" s="101">
        <v>8.3506705582598057E-3</v>
      </c>
      <c r="ET10" s="101">
        <v>8.4884537830238384E-3</v>
      </c>
      <c r="EU10" s="101">
        <v>8.6262370077878729E-3</v>
      </c>
      <c r="EV10" s="101">
        <v>8.7640202325519057E-3</v>
      </c>
      <c r="EW10" s="101">
        <v>8.9018034573159419E-3</v>
      </c>
      <c r="EX10" s="101">
        <v>8.990272554111953E-3</v>
      </c>
      <c r="EY10" s="101">
        <v>9.0787416509079625E-3</v>
      </c>
      <c r="EZ10" s="101">
        <v>9.1672107477039737E-3</v>
      </c>
      <c r="FA10" s="101">
        <v>9.2556798444999831E-3</v>
      </c>
      <c r="FB10" s="101">
        <v>9.344148941295996E-3</v>
      </c>
      <c r="FC10" s="101">
        <v>9.4353326564046471E-3</v>
      </c>
      <c r="FD10" s="101">
        <v>9.5265163715132963E-3</v>
      </c>
      <c r="FE10" s="101">
        <v>9.6177000866219473E-3</v>
      </c>
      <c r="FF10" s="101">
        <v>9.7088838017305966E-3</v>
      </c>
      <c r="FG10" s="101">
        <v>9.8000675168392459E-3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v>
      </c>
      <c r="LR10" s="101">
        <v>0</v>
      </c>
      <c r="LS10" s="101">
        <v>0</v>
      </c>
      <c r="LT10" s="101">
        <v>0</v>
      </c>
      <c r="LU10" s="101">
        <v>0</v>
      </c>
      <c r="LV10" s="101">
        <v>0</v>
      </c>
      <c r="LW10" s="101">
        <v>0</v>
      </c>
      <c r="LX10" s="101">
        <v>0</v>
      </c>
      <c r="LY10" s="101">
        <v>0</v>
      </c>
      <c r="LZ10" s="101">
        <v>0</v>
      </c>
      <c r="MA10" s="101">
        <v>0</v>
      </c>
      <c r="MB10" s="101">
        <v>0</v>
      </c>
      <c r="MC10" s="101">
        <v>0</v>
      </c>
      <c r="MD10" s="101">
        <v>0</v>
      </c>
      <c r="ME10" s="101">
        <v>0</v>
      </c>
      <c r="MF10" s="101">
        <v>0</v>
      </c>
      <c r="MG10" s="101">
        <v>0</v>
      </c>
      <c r="MH10" s="101">
        <v>0</v>
      </c>
      <c r="MI10" s="101">
        <v>0</v>
      </c>
      <c r="MJ10" s="101">
        <v>0</v>
      </c>
      <c r="MK10" s="101">
        <v>0</v>
      </c>
      <c r="ML10" s="101">
        <v>0</v>
      </c>
      <c r="MM10" s="101">
        <v>0</v>
      </c>
      <c r="MN10" s="101">
        <v>0</v>
      </c>
      <c r="MO10" s="101">
        <v>0</v>
      </c>
      <c r="MP10" s="101">
        <v>0</v>
      </c>
      <c r="MQ10" s="101">
        <v>0</v>
      </c>
      <c r="MR10" s="101">
        <v>0</v>
      </c>
      <c r="MS10" s="101">
        <v>0</v>
      </c>
      <c r="MT10" s="101">
        <v>0</v>
      </c>
      <c r="MU10" s="101">
        <v>0</v>
      </c>
      <c r="MV10" s="101">
        <v>0</v>
      </c>
      <c r="MW10" s="101">
        <v>0</v>
      </c>
      <c r="MX10" s="101">
        <v>0</v>
      </c>
      <c r="MY10" s="101">
        <v>0</v>
      </c>
      <c r="MZ10" s="101">
        <v>0</v>
      </c>
      <c r="NA10" s="101">
        <v>0</v>
      </c>
      <c r="NB10" s="101">
        <v>0</v>
      </c>
      <c r="NC10" s="101">
        <v>0</v>
      </c>
      <c r="ND10" s="101">
        <v>0</v>
      </c>
      <c r="NE10" s="101">
        <v>0</v>
      </c>
      <c r="NF10" s="101">
        <v>0</v>
      </c>
      <c r="NG10" s="101">
        <v>0</v>
      </c>
      <c r="NH10" s="101">
        <v>0</v>
      </c>
      <c r="NI10" s="101">
        <v>0</v>
      </c>
      <c r="NJ10" s="101">
        <v>0</v>
      </c>
      <c r="NK10" s="101">
        <v>0</v>
      </c>
      <c r="NL10" s="101">
        <v>0</v>
      </c>
      <c r="NM10" s="101">
        <v>0</v>
      </c>
      <c r="NN10" s="101">
        <v>0</v>
      </c>
      <c r="NO10" s="101">
        <v>0</v>
      </c>
      <c r="NP10" s="101">
        <v>0</v>
      </c>
      <c r="NQ10" s="101">
        <v>0</v>
      </c>
      <c r="NR10" s="101">
        <v>0</v>
      </c>
      <c r="NS10" s="101">
        <v>0</v>
      </c>
      <c r="NT10" s="101">
        <v>0</v>
      </c>
      <c r="NU10" s="101">
        <v>0</v>
      </c>
      <c r="NV10" s="101">
        <v>0</v>
      </c>
      <c r="NW10" s="101">
        <v>0</v>
      </c>
      <c r="NX10" s="101">
        <v>0</v>
      </c>
      <c r="NY10" s="101">
        <v>0</v>
      </c>
      <c r="NZ10" s="101">
        <v>0</v>
      </c>
      <c r="OA10" s="101">
        <v>0</v>
      </c>
      <c r="OB10" s="101">
        <v>0</v>
      </c>
      <c r="OC10" s="101">
        <v>0</v>
      </c>
      <c r="OD10" s="101">
        <v>0</v>
      </c>
      <c r="OE10" s="101">
        <v>0</v>
      </c>
      <c r="OF10" s="101">
        <v>0</v>
      </c>
      <c r="OG10" s="101">
        <v>0</v>
      </c>
      <c r="OH10" s="101">
        <v>0</v>
      </c>
      <c r="OI10" s="101">
        <v>0</v>
      </c>
      <c r="OJ10" s="101">
        <v>0</v>
      </c>
      <c r="OK10" s="101">
        <v>0</v>
      </c>
      <c r="OL10" s="101">
        <v>0</v>
      </c>
      <c r="OM10" s="101">
        <v>0</v>
      </c>
      <c r="ON10" s="101">
        <v>0</v>
      </c>
      <c r="OO10" s="101">
        <v>0</v>
      </c>
      <c r="OP10" s="101">
        <v>0</v>
      </c>
    </row>
    <row r="11" spans="3:406" x14ac:dyDescent="0.2">
      <c r="C11" s="61" t="str">
        <v>Pole</v>
      </c>
      <c r="D11" s="61" t="str">
        <v>Class 2</v>
      </c>
      <c r="E11" s="67">
        <v>7.1708790020852224E-3</v>
      </c>
      <c r="F11" s="68">
        <v>7.2419135443151806E-3</v>
      </c>
      <c r="G11" s="67">
        <v>7.3129480865451388E-3</v>
      </c>
      <c r="H11" s="68">
        <v>7.3416587280856031E-3</v>
      </c>
      <c r="I11" s="68">
        <v>7.3703693696260675E-3</v>
      </c>
      <c r="J11" s="68">
        <v>7.3990800111665318E-3</v>
      </c>
      <c r="K11" s="68">
        <v>7.4277906527069962E-3</v>
      </c>
      <c r="L11" s="67">
        <v>7.4565012942474588E-3</v>
      </c>
      <c r="M11" s="68">
        <v>7.4855079259412462E-3</v>
      </c>
      <c r="N11" s="68">
        <v>7.5145145576350336E-3</v>
      </c>
      <c r="O11" s="68">
        <v>7.5435211893288209E-3</v>
      </c>
      <c r="P11" s="68">
        <v>7.5725278210226083E-3</v>
      </c>
      <c r="Q11" s="67">
        <v>7.6015344527163957E-3</v>
      </c>
      <c r="R11" s="68">
        <v>7.6308362100827821E-3</v>
      </c>
      <c r="S11" s="68">
        <v>7.6601379674491685E-3</v>
      </c>
      <c r="T11" s="68">
        <v>7.689439724815555E-3</v>
      </c>
      <c r="U11" s="68">
        <v>7.7187414821819414E-3</v>
      </c>
      <c r="V11" s="67">
        <v>7.748043239548327E-3</v>
      </c>
      <c r="W11" s="68">
        <v>7.777639228839151E-3</v>
      </c>
      <c r="X11" s="68">
        <v>7.8072352181299751E-3</v>
      </c>
      <c r="Y11" s="68">
        <v>7.8368312074207983E-3</v>
      </c>
      <c r="Z11" s="68">
        <v>7.8664271967116214E-3</v>
      </c>
      <c r="AA11" s="67">
        <v>7.8960231860024464E-3</v>
      </c>
      <c r="AB11" s="68">
        <v>7.9354898878983334E-3</v>
      </c>
      <c r="AC11" s="68">
        <v>7.9749565897942205E-3</v>
      </c>
      <c r="AD11" s="68">
        <v>8.0144232916901075E-3</v>
      </c>
      <c r="AE11" s="68">
        <v>8.0538899935859946E-3</v>
      </c>
      <c r="AF11" s="67">
        <v>8.0933566954818799E-3</v>
      </c>
      <c r="AG11" s="68">
        <v>8.102974739215096E-3</v>
      </c>
      <c r="AH11" s="68">
        <v>8.1125927829483122E-3</v>
      </c>
      <c r="AI11" s="68">
        <v>8.1222108266815283E-3</v>
      </c>
      <c r="AJ11" s="68">
        <v>8.1318288704147444E-3</v>
      </c>
      <c r="AK11" s="123">
        <v>8.1414469141479571E-3</v>
      </c>
      <c r="AL11" s="68">
        <v>8.1511056879992553E-3</v>
      </c>
      <c r="AM11" s="68">
        <v>8.1607644618505535E-3</v>
      </c>
      <c r="AN11" s="68">
        <v>8.1704232357018517E-3</v>
      </c>
      <c r="AO11" s="68">
        <v>8.1800820095531499E-3</v>
      </c>
      <c r="AP11" s="123">
        <v>8.1897407834044481E-3</v>
      </c>
      <c r="AQ11" s="68">
        <v>8.1994403766431547E-3</v>
      </c>
      <c r="AR11" s="68">
        <v>8.2091399698818613E-3</v>
      </c>
      <c r="AS11" s="68">
        <v>8.2188395631205679E-3</v>
      </c>
      <c r="AT11" s="68">
        <v>8.2285391563592745E-3</v>
      </c>
      <c r="AU11" s="123">
        <v>8.2382387495979776E-3</v>
      </c>
      <c r="AV11" s="68">
        <v>8.2479792513924302E-3</v>
      </c>
      <c r="AW11" s="68">
        <v>8.2577197531868828E-3</v>
      </c>
      <c r="AX11" s="68">
        <v>8.2674602549813354E-3</v>
      </c>
      <c r="AY11" s="68">
        <v>8.2772007567757881E-3</v>
      </c>
      <c r="AZ11" s="123">
        <v>8.2869412585702389E-3</v>
      </c>
      <c r="BA11" s="68">
        <v>8.341531661925328E-3</v>
      </c>
      <c r="BB11" s="68">
        <v>8.3961220652804171E-3</v>
      </c>
      <c r="BC11" s="68">
        <v>8.4507124686355062E-3</v>
      </c>
      <c r="BD11" s="68">
        <v>8.5053028719905954E-3</v>
      </c>
      <c r="BE11" s="123">
        <v>8.5598932753456845E-3</v>
      </c>
      <c r="BF11" s="68">
        <v>8.615351454160293E-3</v>
      </c>
      <c r="BG11" s="68">
        <v>8.6708096329749015E-3</v>
      </c>
      <c r="BH11" s="68">
        <v>8.72626781178951E-3</v>
      </c>
      <c r="BI11" s="68">
        <v>8.7817259906041185E-3</v>
      </c>
      <c r="BJ11" s="123">
        <v>8.8371841694187287E-3</v>
      </c>
      <c r="BK11" s="68">
        <v>8.893502125320649E-3</v>
      </c>
      <c r="BL11" s="68">
        <v>8.9498200812225693E-3</v>
      </c>
      <c r="BM11" s="68">
        <v>9.0061380371244896E-3</v>
      </c>
      <c r="BN11" s="68">
        <v>9.0624559930264099E-3</v>
      </c>
      <c r="BO11" s="123">
        <v>9.1187739489283319E-3</v>
      </c>
      <c r="BP11" s="68">
        <v>9.2639367657165565E-3</v>
      </c>
      <c r="BQ11" s="68">
        <v>9.4090995825047812E-3</v>
      </c>
      <c r="BR11" s="68">
        <v>9.5542623992930058E-3</v>
      </c>
      <c r="BS11" s="68">
        <v>9.6994252160812304E-3</v>
      </c>
      <c r="BT11" s="123">
        <v>9.8445880328694533E-3</v>
      </c>
      <c r="BU11" s="68">
        <v>9.9353282655867837E-3</v>
      </c>
      <c r="BV11" s="68">
        <v>1.0026068498304114E-2</v>
      </c>
      <c r="BW11" s="68">
        <v>1.0116808731021444E-2</v>
      </c>
      <c r="BX11" s="68">
        <v>1.0207548963738775E-2</v>
      </c>
      <c r="BY11" s="123">
        <v>1.0298289196456107E-2</v>
      </c>
      <c r="BZ11" s="68">
        <v>1.0391676656998226E-2</v>
      </c>
      <c r="CA11" s="68">
        <v>1.0485064117540344E-2</v>
      </c>
      <c r="CB11" s="68">
        <v>1.0578451578082463E-2</v>
      </c>
      <c r="CC11" s="68">
        <v>1.0671839038624582E-2</v>
      </c>
      <c r="CD11" s="123">
        <v>1.0765226499166699E-2</v>
      </c>
      <c r="CF11" s="61" t="str">
        <v>Pole</v>
      </c>
      <c r="CG11" s="61" t="str">
        <v>Class 2</v>
      </c>
      <c r="CH11" s="101">
        <v>2.4656031700308664E-3</v>
      </c>
      <c r="CI11" s="101">
        <v>2.490027371366985E-3</v>
      </c>
      <c r="CJ11" s="101">
        <v>2.5144515727031041E-3</v>
      </c>
      <c r="CK11" s="101">
        <v>2.5243233121056518E-3</v>
      </c>
      <c r="CL11" s="101">
        <v>2.5341950515082E-3</v>
      </c>
      <c r="CM11" s="101">
        <v>2.5440667909107481E-3</v>
      </c>
      <c r="CN11" s="101">
        <v>2.5539385303132958E-3</v>
      </c>
      <c r="CO11" s="101">
        <v>2.5638102697158435E-3</v>
      </c>
      <c r="CP11" s="101">
        <v>2.5737837810573851E-3</v>
      </c>
      <c r="CQ11" s="101">
        <v>2.5837572923989266E-3</v>
      </c>
      <c r="CR11" s="101">
        <v>2.5937308037404685E-3</v>
      </c>
      <c r="CS11" s="101">
        <v>2.60370431508201E-3</v>
      </c>
      <c r="CT11" s="101">
        <v>2.6136778264235516E-3</v>
      </c>
      <c r="CU11" s="101">
        <v>2.6237528124648767E-3</v>
      </c>
      <c r="CV11" s="101">
        <v>2.6338277985062013E-3</v>
      </c>
      <c r="CW11" s="101">
        <v>2.643902784547526E-3</v>
      </c>
      <c r="CX11" s="101">
        <v>2.653977770588851E-3</v>
      </c>
      <c r="CY11" s="101">
        <v>2.6640527566301753E-3</v>
      </c>
      <c r="CZ11" s="101">
        <v>2.6742289100688873E-3</v>
      </c>
      <c r="DA11" s="101">
        <v>2.6844050635075989E-3</v>
      </c>
      <c r="DB11" s="101">
        <v>2.6945812169463105E-3</v>
      </c>
      <c r="DC11" s="101">
        <v>2.7047573703850216E-3</v>
      </c>
      <c r="DD11" s="101">
        <v>2.7149335238237336E-3</v>
      </c>
      <c r="DE11" s="101">
        <v>2.7285035792209682E-3</v>
      </c>
      <c r="DF11" s="101">
        <v>2.7420736346182029E-3</v>
      </c>
      <c r="DG11" s="101">
        <v>2.7556436900154375E-3</v>
      </c>
      <c r="DH11" s="101">
        <v>2.7692137454126717E-3</v>
      </c>
      <c r="DI11" s="101">
        <v>2.7827838008099058E-3</v>
      </c>
      <c r="DJ11" s="101">
        <v>2.7860908262263462E-3</v>
      </c>
      <c r="DK11" s="101">
        <v>2.7893978516427861E-3</v>
      </c>
      <c r="DL11" s="101">
        <v>2.7927048770592265E-3</v>
      </c>
      <c r="DM11" s="101">
        <v>2.7960119024756668E-3</v>
      </c>
      <c r="DN11" s="101">
        <v>2.7993189278921055E-3</v>
      </c>
      <c r="DO11" s="101">
        <v>2.8026399577713501E-3</v>
      </c>
      <c r="DP11" s="101">
        <v>2.8059609876505947E-3</v>
      </c>
      <c r="DQ11" s="101">
        <v>2.8092820175298393E-3</v>
      </c>
      <c r="DR11" s="101">
        <v>2.8126030474090835E-3</v>
      </c>
      <c r="DS11" s="101">
        <v>2.8159240772883281E-3</v>
      </c>
      <c r="DT11" s="101">
        <v>2.8192591423243456E-3</v>
      </c>
      <c r="DU11" s="101">
        <v>2.8225942073603627E-3</v>
      </c>
      <c r="DV11" s="101">
        <v>2.8259292723963802E-3</v>
      </c>
      <c r="DW11" s="101">
        <v>2.8292643374323973E-3</v>
      </c>
      <c r="DX11" s="101">
        <v>2.8325994024684135E-3</v>
      </c>
      <c r="DY11" s="101">
        <v>2.8359485333204486E-3</v>
      </c>
      <c r="DZ11" s="101">
        <v>2.8392976641724832E-3</v>
      </c>
      <c r="EA11" s="101">
        <v>2.8426467950245183E-3</v>
      </c>
      <c r="EB11" s="101">
        <v>2.8459959258765534E-3</v>
      </c>
      <c r="EC11" s="101">
        <v>2.8493450567285881E-3</v>
      </c>
      <c r="ED11" s="101">
        <v>2.8681151784286517E-3</v>
      </c>
      <c r="EE11" s="101">
        <v>2.8868853001287153E-3</v>
      </c>
      <c r="EF11" s="101">
        <v>2.905655421828779E-3</v>
      </c>
      <c r="EG11" s="101">
        <v>2.9244255435288431E-3</v>
      </c>
      <c r="EH11" s="101">
        <v>2.9431956652289067E-3</v>
      </c>
      <c r="EI11" s="101">
        <v>2.9622641589867396E-3</v>
      </c>
      <c r="EJ11" s="101">
        <v>2.9813326527445725E-3</v>
      </c>
      <c r="EK11" s="101">
        <v>3.0004011465024055E-3</v>
      </c>
      <c r="EL11" s="101">
        <v>3.0194696402602384E-3</v>
      </c>
      <c r="EM11" s="101">
        <v>3.0385381340180722E-3</v>
      </c>
      <c r="EN11" s="101">
        <v>3.0579022497089175E-3</v>
      </c>
      <c r="EO11" s="101">
        <v>3.0772663653997629E-3</v>
      </c>
      <c r="EP11" s="101">
        <v>3.0966304810906087E-3</v>
      </c>
      <c r="EQ11" s="101">
        <v>3.1159945967814541E-3</v>
      </c>
      <c r="ER11" s="101">
        <v>3.1353587124723003E-3</v>
      </c>
      <c r="ES11" s="101">
        <v>3.185270850320335E-3</v>
      </c>
      <c r="ET11" s="101">
        <v>3.2351829881683701E-3</v>
      </c>
      <c r="EU11" s="101">
        <v>3.2850951260164048E-3</v>
      </c>
      <c r="EV11" s="101">
        <v>3.3350072638644399E-3</v>
      </c>
      <c r="EW11" s="101">
        <v>3.3849194017124742E-3</v>
      </c>
      <c r="EX11" s="101">
        <v>3.4161191200973652E-3</v>
      </c>
      <c r="EY11" s="101">
        <v>3.4473188384822563E-3</v>
      </c>
      <c r="EZ11" s="101">
        <v>3.4785185568671478E-3</v>
      </c>
      <c r="FA11" s="101">
        <v>3.5097182752520388E-3</v>
      </c>
      <c r="FB11" s="101">
        <v>3.5409179936369303E-3</v>
      </c>
      <c r="FC11" s="101">
        <v>3.5730279230733113E-3</v>
      </c>
      <c r="FD11" s="101">
        <v>3.6051378525096918E-3</v>
      </c>
      <c r="FE11" s="101">
        <v>3.6372477819460723E-3</v>
      </c>
      <c r="FF11" s="101">
        <v>3.6693577113824532E-3</v>
      </c>
      <c r="FG11" s="101">
        <v>3.7014676408188333E-3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199999999999999" x14ac:dyDescent="0.2"/>
  <cols>
    <col min="3" max="3" width="31.7109375" customWidth="1"/>
    <col min="4" max="4" width="10.7109375" bestFit="1" customWidth="1"/>
    <col min="5" max="5" width="6.42578125" bestFit="1" customWidth="1"/>
    <col min="6" max="7" width="9.7109375" customWidth="1"/>
    <col min="8" max="11" width="9.7109375" bestFit="1" customWidth="1"/>
    <col min="12" max="12" width="10.7109375" bestFit="1" customWidth="1"/>
    <col min="13" max="17" width="13" bestFit="1" customWidth="1"/>
    <col min="18" max="18" width="10.710937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x14ac:dyDescent="0.2">
      <c r="C6" s="58" t="s">
        <v>144</v>
      </c>
      <c r="J6" s="66"/>
    </row>
    <row r="7" spans="3:83" ht="21"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3750.1460976547482</v>
      </c>
      <c r="G10" s="69">
        <v>3752.5490196078431</v>
      </c>
      <c r="H10" s="69">
        <v>3755</v>
      </c>
      <c r="I10" s="69">
        <v>3757.5</v>
      </c>
      <c r="J10" s="69">
        <v>3760.05</v>
      </c>
      <c r="K10" s="69">
        <v>3762.6509999999998</v>
      </c>
      <c r="L10" s="69">
        <v>3765.30402</v>
      </c>
      <c r="M10" s="69">
        <v>3768.0101003999998</v>
      </c>
      <c r="N10" s="69">
        <v>3770.7703024080001</v>
      </c>
      <c r="O10" s="69">
        <v>3773.5857084561599</v>
      </c>
      <c r="P10" s="69">
        <v>3776.457422625283</v>
      </c>
      <c r="Q10" s="69">
        <v>3779.3865710777891</v>
      </c>
      <c r="R10" s="69">
        <v>3782.3743024993446</v>
      </c>
      <c r="S10" s="69">
        <v>3785.4217885493317</v>
      </c>
      <c r="T10" s="69">
        <v>3788.5302243203182</v>
      </c>
      <c r="U10" s="69">
        <v>3791.7008288067245</v>
      </c>
      <c r="V10" s="69">
        <v>3794.9348453828588</v>
      </c>
      <c r="W10" s="69">
        <v>3798.2335422905162</v>
      </c>
      <c r="X10" s="69">
        <v>3801.5982131363266</v>
      </c>
      <c r="Y10" s="69">
        <v>3805.0301773990532</v>
      </c>
      <c r="Z10" s="69">
        <v>3808.5307809470341</v>
      </c>
      <c r="AA10" s="69">
        <v>3812.1013965659749</v>
      </c>
      <c r="AB10" s="69">
        <v>3815.7434244972942</v>
      </c>
      <c r="AC10" s="69">
        <v>3819.4582929872404</v>
      </c>
      <c r="AD10" s="69">
        <v>3823.247458846985</v>
      </c>
      <c r="AE10" s="69">
        <v>3827.1124080239247</v>
      </c>
      <c r="AF10" s="69">
        <v>3831.054656184403</v>
      </c>
      <c r="AG10" s="69">
        <v>3835.075749308091</v>
      </c>
      <c r="AH10" s="69">
        <v>3839.1772642942528</v>
      </c>
      <c r="AI10" s="69">
        <v>3843.3608095801383</v>
      </c>
      <c r="AJ10" s="69">
        <v>3847.6280257717408</v>
      </c>
      <c r="AK10" s="69">
        <v>3851.9805862871758</v>
      </c>
      <c r="AL10" s="69">
        <v>3856.4201980129192</v>
      </c>
      <c r="AM10" s="69">
        <v>3860.9486019731776</v>
      </c>
      <c r="AN10" s="69">
        <v>3865.5675740126412</v>
      </c>
      <c r="AO10" s="69">
        <v>3870.2789254928939</v>
      </c>
      <c r="AP10" s="69">
        <v>3875.0845040027516</v>
      </c>
      <c r="AQ10" s="69">
        <v>3879.9861940828068</v>
      </c>
      <c r="AR10" s="69">
        <v>3884.9859179644632</v>
      </c>
      <c r="AS10" s="69">
        <v>3890.0856363237522</v>
      </c>
      <c r="AT10" s="69">
        <v>3895.2873490502275</v>
      </c>
      <c r="AU10" s="69">
        <v>3900.5930960312317</v>
      </c>
      <c r="AV10" s="69">
        <v>3906.0049579518563</v>
      </c>
      <c r="AW10" s="69">
        <v>3911.5250571108936</v>
      </c>
      <c r="AX10" s="69">
        <v>3917.1555582531114</v>
      </c>
      <c r="AY10" s="69">
        <v>3922.8986694181735</v>
      </c>
      <c r="AZ10" s="69">
        <v>3928.756642806537</v>
      </c>
      <c r="BA10" s="69">
        <v>3934.731775662668</v>
      </c>
      <c r="BB10" s="69">
        <v>3940.8264111759213</v>
      </c>
      <c r="BC10" s="69">
        <v>3947.0429393994395</v>
      </c>
      <c r="BD10" s="69">
        <v>3953.3837981874285</v>
      </c>
      <c r="BE10" s="69">
        <v>3959.8514741511772</v>
      </c>
      <c r="BF10" s="69">
        <v>3966.4485036342007</v>
      </c>
      <c r="BG10" s="69">
        <v>3973.1774737068845</v>
      </c>
      <c r="BH10" s="69">
        <v>3980.0410231810224</v>
      </c>
      <c r="BI10" s="69">
        <v>3987.0418436446425</v>
      </c>
      <c r="BJ10" s="69">
        <v>3994.1826805175356</v>
      </c>
      <c r="BK10" s="69">
        <v>4001.4663341278861</v>
      </c>
      <c r="BL10" s="69">
        <v>4008.895660810444</v>
      </c>
      <c r="BM10" s="69">
        <v>4016.4735740266528</v>
      </c>
      <c r="BN10" s="69">
        <v>4024.2030455071858</v>
      </c>
      <c r="BO10" s="69">
        <v>4032.0871064173298</v>
      </c>
      <c r="BP10" s="69">
        <v>4040.1288485456762</v>
      </c>
      <c r="BQ10" s="69">
        <v>4048.3314255165897</v>
      </c>
      <c r="BR10" s="69">
        <v>4056.6980540269215</v>
      </c>
      <c r="BS10" s="69">
        <v>4065.23201510746</v>
      </c>
      <c r="BT10" s="69">
        <v>4073.9366554096091</v>
      </c>
      <c r="BU10" s="69">
        <v>4082.8153885178012</v>
      </c>
      <c r="BV10" s="69">
        <v>4091.8716962881572</v>
      </c>
      <c r="BW10" s="69">
        <v>4101.1091302139203</v>
      </c>
      <c r="BX10" s="69">
        <v>4110.5313128181988</v>
      </c>
      <c r="BY10" s="69">
        <v>4120.1419390745632</v>
      </c>
      <c r="BZ10" s="69">
        <v>4129.9447778560543</v>
      </c>
      <c r="CA10" s="69">
        <v>4139.943673413175</v>
      </c>
      <c r="CB10" s="69">
        <v>4150.1425468814386</v>
      </c>
      <c r="CC10" s="69">
        <v>4160.5453978190671</v>
      </c>
      <c r="CD10" s="69">
        <v>4171.1563057754493</v>
      </c>
      <c r="CE10" s="69">
        <v>4181.979431890958</v>
      </c>
    </row>
    <row r="11" spans="3:83" x14ac:dyDescent="0.2">
      <c r="C11" s="61" t="str">
        <v>Pole</v>
      </c>
      <c r="D11" s="61" t="str">
        <v>Class 2</v>
      </c>
      <c r="E11" s="61" t="str">
        <v>pole</v>
      </c>
      <c r="F11" s="69">
        <v>3142.5843906189925</v>
      </c>
      <c r="G11" s="69">
        <v>3152.1960784313724</v>
      </c>
      <c r="H11" s="69">
        <v>3162</v>
      </c>
      <c r="I11" s="69">
        <v>3172</v>
      </c>
      <c r="J11" s="69">
        <v>3182.2</v>
      </c>
      <c r="K11" s="69">
        <v>3192.6039999999998</v>
      </c>
      <c r="L11" s="69">
        <v>3203.2160800000001</v>
      </c>
      <c r="M11" s="69">
        <v>3214.0404016000002</v>
      </c>
      <c r="N11" s="69">
        <v>3225.0812096320001</v>
      </c>
      <c r="O11" s="69">
        <v>3236.3428338246399</v>
      </c>
      <c r="P11" s="69">
        <v>3247.829690501133</v>
      </c>
      <c r="Q11" s="69">
        <v>3259.5462843111554</v>
      </c>
      <c r="R11" s="69">
        <v>3271.4972099973784</v>
      </c>
      <c r="S11" s="69">
        <v>3283.687154197326</v>
      </c>
      <c r="T11" s="69">
        <v>3296.1208972812728</v>
      </c>
      <c r="U11" s="69">
        <v>3308.8033152268981</v>
      </c>
      <c r="V11" s="69">
        <v>3321.7393815314363</v>
      </c>
      <c r="W11" s="69">
        <v>3334.9341691620648</v>
      </c>
      <c r="X11" s="69">
        <v>3348.3928525453061</v>
      </c>
      <c r="Y11" s="69">
        <v>3362.1207095962122</v>
      </c>
      <c r="Z11" s="69">
        <v>3376.1231237881366</v>
      </c>
      <c r="AA11" s="69">
        <v>3390.4055862638988</v>
      </c>
      <c r="AB11" s="69">
        <v>3404.9736979891773</v>
      </c>
      <c r="AC11" s="69">
        <v>3419.8331719489606</v>
      </c>
      <c r="AD11" s="69">
        <v>3434.9898353879398</v>
      </c>
      <c r="AE11" s="69">
        <v>3450.4496320956987</v>
      </c>
      <c r="AF11" s="69">
        <v>3466.2186247376126</v>
      </c>
      <c r="AG11" s="69">
        <v>3482.3029972323648</v>
      </c>
      <c r="AH11" s="69">
        <v>3498.7090571770123</v>
      </c>
      <c r="AI11" s="69">
        <v>3515.4432383205522</v>
      </c>
      <c r="AJ11" s="69">
        <v>3532.5121030869636</v>
      </c>
      <c r="AK11" s="69">
        <v>3549.9223451487023</v>
      </c>
      <c r="AL11" s="69">
        <v>3567.6807920516767</v>
      </c>
      <c r="AM11" s="69">
        <v>3585.7944078927103</v>
      </c>
      <c r="AN11" s="69">
        <v>3604.2702960505644</v>
      </c>
      <c r="AO11" s="69">
        <v>3623.1157019715756</v>
      </c>
      <c r="AP11" s="69">
        <v>3642.3380160110073</v>
      </c>
      <c r="AQ11" s="69">
        <v>3661.9447763312273</v>
      </c>
      <c r="AR11" s="69">
        <v>3681.9436718578518</v>
      </c>
      <c r="AS11" s="69">
        <v>3702.3425452950091</v>
      </c>
      <c r="AT11" s="69">
        <v>3723.149396200909</v>
      </c>
      <c r="AU11" s="69">
        <v>3744.3723841249271</v>
      </c>
      <c r="AV11" s="69">
        <v>3766.0198318074258</v>
      </c>
      <c r="AW11" s="69">
        <v>3788.1002284435745</v>
      </c>
      <c r="AX11" s="69">
        <v>3810.6222330124456</v>
      </c>
      <c r="AY11" s="69">
        <v>3833.5946776726946</v>
      </c>
      <c r="AZ11" s="69">
        <v>3857.0265712261489</v>
      </c>
      <c r="BA11" s="69">
        <v>3880.9271026506717</v>
      </c>
      <c r="BB11" s="69">
        <v>3905.3056447036852</v>
      </c>
      <c r="BC11" s="69">
        <v>3930.1717575977582</v>
      </c>
      <c r="BD11" s="69">
        <v>3955.535192749714</v>
      </c>
      <c r="BE11" s="69">
        <v>3981.4058966047082</v>
      </c>
      <c r="BF11" s="69">
        <v>4007.794014536802</v>
      </c>
      <c r="BG11" s="69">
        <v>4034.7098948275379</v>
      </c>
      <c r="BH11" s="69">
        <v>4062.1640927240892</v>
      </c>
      <c r="BI11" s="69">
        <v>4090.1673745785711</v>
      </c>
      <c r="BJ11" s="69">
        <v>4118.7307220701423</v>
      </c>
      <c r="BK11" s="69">
        <v>4147.8653365115451</v>
      </c>
      <c r="BL11" s="69">
        <v>4177.5826432417762</v>
      </c>
      <c r="BM11" s="69">
        <v>4207.8942961066114</v>
      </c>
      <c r="BN11" s="69">
        <v>4238.8121820287433</v>
      </c>
      <c r="BO11" s="69">
        <v>4270.3484256693182</v>
      </c>
      <c r="BP11" s="69">
        <v>4302.5153941827048</v>
      </c>
      <c r="BQ11" s="69">
        <v>4335.3257020663586</v>
      </c>
      <c r="BR11" s="69">
        <v>4368.7922161076858</v>
      </c>
      <c r="BS11" s="69">
        <v>4402.9280604298401</v>
      </c>
      <c r="BT11" s="69">
        <v>4437.7466216384364</v>
      </c>
      <c r="BU11" s="69">
        <v>4473.2615540712059</v>
      </c>
      <c r="BV11" s="69">
        <v>4509.4867851526296</v>
      </c>
      <c r="BW11" s="69">
        <v>4546.4365208556819</v>
      </c>
      <c r="BX11" s="69">
        <v>4584.125251272796</v>
      </c>
      <c r="BY11" s="69">
        <v>4622.5677562982519</v>
      </c>
      <c r="BZ11" s="69">
        <v>4661.7791114242173</v>
      </c>
      <c r="CA11" s="69">
        <v>4701.774693652701</v>
      </c>
      <c r="CB11" s="69">
        <v>4742.5701875257546</v>
      </c>
      <c r="CC11" s="69">
        <v>4784.1815912762704</v>
      </c>
      <c r="CD11" s="69">
        <v>4826.6252231017952</v>
      </c>
      <c r="CE11" s="69">
        <v>4869.9177275638312</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199999999999999" x14ac:dyDescent="0.2"/>
  <cols>
    <col min="3" max="3" width="21.42578125" customWidth="1"/>
    <col min="4" max="4" width="16.7109375" customWidth="1"/>
    <col min="5" max="5" width="20.140625" bestFit="1" customWidth="1"/>
    <col min="9" max="9" width="9.42578125" bestFit="1" customWidth="1"/>
    <col min="83" max="83" width="24.28515625" customWidth="1"/>
    <col min="84" max="84" width="16.7109375" customWidth="1"/>
    <col min="85" max="85" width="13.28515625" customWidth="1"/>
    <col min="86" max="161" width="10.7109375" customWidth="1"/>
    <col min="163" max="163" width="24.140625" customWidth="1"/>
    <col min="164" max="164" width="17.42578125" customWidth="1"/>
    <col min="165" max="165" width="12.140625" customWidth="1"/>
    <col min="166" max="241" width="10.7109375" customWidth="1"/>
  </cols>
  <sheetData>
    <row r="3" spans="3:241" x14ac:dyDescent="0.2">
      <c r="C3" s="47"/>
      <c r="T3" s="47"/>
    </row>
    <row r="6" spans="3:241" x14ac:dyDescent="0.2">
      <c r="C6" s="58" t="s">
        <v>145</v>
      </c>
      <c r="F6" s="47"/>
      <c r="CE6" s="58" t="s">
        <v>205</v>
      </c>
      <c r="CH6" s="47"/>
      <c r="FG6" s="58" t="s">
        <v>493</v>
      </c>
      <c r="FJ6" s="47"/>
    </row>
    <row r="7" spans="3:241" ht="10.8"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3590.8631203385821</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262.44713840341296</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263.15996062526165</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263.88520306899801</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264.62311962904755</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265.37396938752403</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266.13803561735557</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266.91556929214426</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267.70684570426153</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268.51214577079531</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269.33175614842224</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270.1659881833009</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271.0151216339828</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271.87946109187072</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272.75931737145726</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273.65500763741187</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274.56687432023119</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275.49522900071969</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276.44040868610927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277.40275726872221</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278.38262566657181</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279.42749838780622</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280.49091466822188</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281.57325638312398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282.67491326540625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283.79628306710453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284.81008429844161</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285.84353512052166</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286.89703183906863</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287.97097875219885</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289.06578831159482</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0</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0</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0</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0</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0</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0</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0</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0</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0</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0</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2187.3389079126973</v>
      </c>
      <c r="F9" s="70">
        <v>157.42913617065403</v>
      </c>
      <c r="G9" s="70">
        <v>158.10513393387063</v>
      </c>
      <c r="H9" s="70">
        <v>158.78914830775386</v>
      </c>
      <c r="I9" s="70">
        <v>159.48135438218421</v>
      </c>
      <c r="J9" s="70">
        <v>160.1819310439931</v>
      </c>
      <c r="K9" s="70">
        <v>160.89201306619543</v>
      </c>
      <c r="L9" s="70">
        <v>161.61083948977566</v>
      </c>
      <c r="M9" s="70">
        <v>162.33860122013868</v>
      </c>
      <c r="N9" s="70">
        <v>163.0754933011448</v>
      </c>
      <c r="O9" s="70">
        <v>163.82171500428606</v>
      </c>
      <c r="P9" s="70">
        <v>164.57841565373474</v>
      </c>
      <c r="Q9" s="70">
        <v>165.34486220079302</v>
      </c>
      <c r="R9" s="70">
        <v>166.12126729472465</v>
      </c>
      <c r="S9" s="70">
        <v>166.90784819240497</v>
      </c>
      <c r="T9" s="70">
        <v>167.70482685756548</v>
      </c>
      <c r="U9" s="70">
        <v>168.51337038826352</v>
      </c>
      <c r="V9" s="70">
        <v>169.33277521789481</v>
      </c>
      <c r="W9" s="70">
        <v>170.16327819999626</v>
      </c>
      <c r="X9" s="70">
        <v>171.00512131772686</v>
      </c>
      <c r="Y9" s="70">
        <v>171.85855179431096</v>
      </c>
      <c r="Z9" s="70">
        <v>172.85871234491069</v>
      </c>
      <c r="AA9" s="70">
        <v>173.87176364339714</v>
      </c>
      <c r="AB9" s="70">
        <v>174.89799310282581</v>
      </c>
      <c r="AC9" s="70">
        <v>175.93769447647523</v>
      </c>
      <c r="AD9" s="70">
        <v>176.9911679964907</v>
      </c>
      <c r="AE9" s="70">
        <v>177.68361307578206</v>
      </c>
      <c r="AF9" s="70">
        <v>178.38805342063736</v>
      </c>
      <c r="AG9" s="70">
        <v>179.10473764154571</v>
      </c>
      <c r="AH9" s="70">
        <v>179.83391949530943</v>
      </c>
      <c r="AI9" s="70">
        <v>180.57585799145255</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462906.81265948585</v>
      </c>
      <c r="CH9" s="70">
        <v>33316.748209830803</v>
      </c>
      <c r="CI9" s="70">
        <v>33459.809702863975</v>
      </c>
      <c r="CJ9" s="70">
        <v>33604.567752237177</v>
      </c>
      <c r="CK9" s="70">
        <v>33751.059412244205</v>
      </c>
      <c r="CL9" s="70">
        <v>33899.322540728055</v>
      </c>
      <c r="CM9" s="70">
        <v>34049.597289846897</v>
      </c>
      <c r="CN9" s="70">
        <v>34201.722617747037</v>
      </c>
      <c r="CO9" s="70">
        <v>34355.738925763697</v>
      </c>
      <c r="CP9" s="70">
        <v>34511.687491053963</v>
      </c>
      <c r="CQ9" s="70">
        <v>34669.610485469158</v>
      </c>
      <c r="CR9" s="70">
        <v>34829.751140630782</v>
      </c>
      <c r="CS9" s="70">
        <v>34991.954321349214</v>
      </c>
      <c r="CT9" s="70">
        <v>35156.265030615315</v>
      </c>
      <c r="CU9" s="70">
        <v>35322.729246529394</v>
      </c>
      <c r="CV9" s="70">
        <v>35491.393943304305</v>
      </c>
      <c r="CW9" s="70">
        <v>35662.506114051102</v>
      </c>
      <c r="CX9" s="70">
        <v>35835.9168628794</v>
      </c>
      <c r="CY9" s="70">
        <v>36011.676315133482</v>
      </c>
      <c r="CZ9" s="70">
        <v>36189.835681740224</v>
      </c>
      <c r="DA9" s="70">
        <v>36370.447282582179</v>
      </c>
      <c r="DB9" s="70">
        <v>36582.111387742581</v>
      </c>
      <c r="DC9" s="70">
        <v>36796.503563525905</v>
      </c>
      <c r="DD9" s="70">
        <v>37013.684635193815</v>
      </c>
      <c r="DE9" s="70">
        <v>37233.71676979019</v>
      </c>
      <c r="DF9" s="70">
        <v>37456.66350548232</v>
      </c>
      <c r="DG9" s="70">
        <v>37603.205746118634</v>
      </c>
      <c r="DH9" s="70">
        <v>37752.286546339434</v>
      </c>
      <c r="DI9" s="70">
        <v>37903.958519614309</v>
      </c>
      <c r="DJ9" s="70">
        <v>38058.275368527771</v>
      </c>
      <c r="DK9" s="70">
        <v>38215.291907298495</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462906.81265948585</v>
      </c>
      <c r="FJ9" s="70">
        <v>33316.748209830803</v>
      </c>
      <c r="FK9" s="70">
        <v>33459.809702863975</v>
      </c>
      <c r="FL9" s="70">
        <v>33604.567752237177</v>
      </c>
      <c r="FM9" s="70">
        <v>33751.059412244205</v>
      </c>
      <c r="FN9" s="70">
        <v>33899.322540728055</v>
      </c>
      <c r="FO9" s="70">
        <v>34049.597289846897</v>
      </c>
      <c r="FP9" s="70">
        <v>34201.722617747037</v>
      </c>
      <c r="FQ9" s="70">
        <v>34355.738925763697</v>
      </c>
      <c r="FR9" s="70">
        <v>34511.687491053963</v>
      </c>
      <c r="FS9" s="70">
        <v>34669.610485469158</v>
      </c>
      <c r="FT9" s="70">
        <v>34829.751140630782</v>
      </c>
      <c r="FU9" s="70">
        <v>34991.954321349214</v>
      </c>
      <c r="FV9" s="70">
        <v>35156.265030615315</v>
      </c>
      <c r="FW9" s="70">
        <v>35322.729246529394</v>
      </c>
      <c r="FX9" s="70">
        <v>35491.393943304305</v>
      </c>
      <c r="FY9" s="70">
        <v>35662.506114051102</v>
      </c>
      <c r="FZ9" s="70">
        <v>35835.9168628794</v>
      </c>
      <c r="GA9" s="70">
        <v>36011.676315133482</v>
      </c>
      <c r="GB9" s="70">
        <v>36189.835681740224</v>
      </c>
      <c r="GC9" s="70">
        <v>36370.447282582179</v>
      </c>
      <c r="GD9" s="70">
        <v>36582.111387742581</v>
      </c>
      <c r="GE9" s="70">
        <v>36796.503563525905</v>
      </c>
      <c r="GF9" s="70">
        <v>37013.684635193815</v>
      </c>
      <c r="GG9" s="70">
        <v>37233.71676979019</v>
      </c>
      <c r="GH9" s="70">
        <v>37456.66350548232</v>
      </c>
      <c r="GI9" s="70">
        <v>37603.205746118634</v>
      </c>
      <c r="GJ9" s="70">
        <v>37752.286546339434</v>
      </c>
      <c r="GK9" s="70">
        <v>37903.958519614309</v>
      </c>
      <c r="GL9" s="70">
        <v>38058.275368527771</v>
      </c>
      <c r="GM9" s="70">
        <v>38215.291907298495</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1003.8339823994002</v>
      </c>
      <c r="F10" s="70">
        <v>72.620797761896341</v>
      </c>
      <c r="G10" s="70">
        <v>72.891099375693585</v>
      </c>
      <c r="H10" s="70">
        <v>73.16269243773867</v>
      </c>
      <c r="I10" s="70">
        <v>73.435605834763976</v>
      </c>
      <c r="J10" s="70">
        <v>73.709869092391855</v>
      </c>
      <c r="K10" s="70">
        <v>73.986892607011939</v>
      </c>
      <c r="L10" s="70">
        <v>74.265329067507793</v>
      </c>
      <c r="M10" s="70">
        <v>74.545210063233228</v>
      </c>
      <c r="N10" s="70">
        <v>74.826567881937848</v>
      </c>
      <c r="O10" s="70">
        <v>75.109435525067184</v>
      </c>
      <c r="P10" s="70">
        <v>75.431923306926677</v>
      </c>
      <c r="Q10" s="70">
        <v>75.756051653971127</v>
      </c>
      <c r="R10" s="70">
        <v>76.081857679914108</v>
      </c>
      <c r="S10" s="70">
        <v>76.409379326791708</v>
      </c>
      <c r="T10" s="70">
        <v>76.738655383249849</v>
      </c>
      <c r="U10" s="70">
        <v>77.106041432479884</v>
      </c>
      <c r="V10" s="70">
        <v>77.475327653346994</v>
      </c>
      <c r="W10" s="70">
        <v>77.846557455189824</v>
      </c>
      <c r="X10" s="70">
        <v>78.219775223651951</v>
      </c>
      <c r="Y10" s="70">
        <v>78.595026342370261</v>
      </c>
      <c r="Z10" s="70">
        <v>79.079503155535392</v>
      </c>
      <c r="AA10" s="70">
        <v>79.566319761674407</v>
      </c>
      <c r="AB10" s="70">
        <v>80.055531051126863</v>
      </c>
      <c r="AC10" s="70">
        <v>80.547193173928733</v>
      </c>
      <c r="AD10" s="70">
        <v>81.04136356824408</v>
      </c>
      <c r="AE10" s="70">
        <v>81.233301727855988</v>
      </c>
      <c r="AF10" s="70">
        <v>81.427202738072125</v>
      </c>
      <c r="AG10" s="70">
        <v>81.623108150079332</v>
      </c>
      <c r="AH10" s="70">
        <v>81.821060391971741</v>
      </c>
      <c r="AI10" s="70">
        <v>82.021102787206488</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333.32690744950145</v>
      </c>
      <c r="F11" s="70">
        <v>23.287741485487533</v>
      </c>
      <c r="G11" s="70">
        <v>23.453989408024071</v>
      </c>
      <c r="H11" s="70">
        <v>23.622332439970315</v>
      </c>
      <c r="I11" s="70">
        <v>23.792818457624747</v>
      </c>
      <c r="J11" s="70">
        <v>23.965496414294023</v>
      </c>
      <c r="K11" s="70">
        <v>24.141370956504517</v>
      </c>
      <c r="L11" s="70">
        <v>24.319545338273073</v>
      </c>
      <c r="M11" s="70">
        <v>24.500072089626563</v>
      </c>
      <c r="N11" s="70">
        <v>24.683004921857094</v>
      </c>
      <c r="O11" s="70">
        <v>24.868398753760637</v>
      </c>
      <c r="P11" s="70">
        <v>25.057278838832641</v>
      </c>
      <c r="Q11" s="70">
        <v>25.248740830566899</v>
      </c>
      <c r="R11" s="70">
        <v>25.442843653707115</v>
      </c>
      <c r="S11" s="70">
        <v>25.639647557224084</v>
      </c>
      <c r="T11" s="70">
        <v>25.839214143714852</v>
      </c>
      <c r="U11" s="70">
        <v>26.042591603521</v>
      </c>
      <c r="V11" s="70">
        <v>26.248867211563692</v>
      </c>
      <c r="W11" s="70">
        <v>26.458107056597861</v>
      </c>
      <c r="X11" s="70">
        <v>26.670378711669343</v>
      </c>
      <c r="Y11" s="70">
        <v>26.885751267051035</v>
      </c>
      <c r="Z11" s="70">
        <v>27.138051554300258</v>
      </c>
      <c r="AA11" s="70">
        <v>27.393894823603215</v>
      </c>
      <c r="AB11" s="70">
        <v>27.65336389827133</v>
      </c>
      <c r="AC11" s="70">
        <v>27.916543497355665</v>
      </c>
      <c r="AD11" s="70">
        <v>28.183520278347178</v>
      </c>
      <c r="AE11" s="70">
        <v>28.349951110168394</v>
      </c>
      <c r="AF11" s="70">
        <v>28.519359444063756</v>
      </c>
      <c r="AG11" s="70">
        <v>28.691808049076471</v>
      </c>
      <c r="AH11" s="70">
        <v>28.867361014010633</v>
      </c>
      <c r="AI11" s="70">
        <v>29.046083775114063</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199999999999999" x14ac:dyDescent="0.2"/>
  <cols>
    <col min="3" max="3" width="19.7109375" customWidth="1"/>
    <col min="4" max="4" width="18.7109375" customWidth="1"/>
    <col min="5" max="5" width="12.7109375" bestFit="1" customWidth="1"/>
    <col min="6" max="81" width="11.7109375" customWidth="1"/>
    <col min="85" max="85" width="14.5703125" customWidth="1"/>
    <col min="86" max="161" width="11" customWidth="1"/>
    <col min="163" max="163" width="21.28515625" customWidth="1"/>
    <col min="164" max="164" width="17" customWidth="1"/>
    <col min="165" max="241" width="12.7109375" customWidth="1"/>
  </cols>
  <sheetData>
    <row r="4" spans="3:241" x14ac:dyDescent="0.2">
      <c r="C4" s="47"/>
      <c r="R4" s="47"/>
    </row>
    <row r="6" spans="3:241" x14ac:dyDescent="0.2">
      <c r="C6" s="58" t="s">
        <v>494</v>
      </c>
      <c r="F6" s="47"/>
      <c r="H6" s="66"/>
      <c r="K6" s="47"/>
      <c r="CE6" s="58" t="s">
        <v>495</v>
      </c>
      <c r="CH6" s="47"/>
      <c r="CJ6" s="66"/>
      <c r="CM6" s="47"/>
      <c r="FG6" s="58" t="s">
        <v>496</v>
      </c>
      <c r="FJ6" s="47"/>
      <c r="FL6" s="66"/>
      <c r="FO6" s="47"/>
    </row>
    <row r="7" spans="3:241" ht="31.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Characteristics'!$G$18-'7. Project Characteristics'!$G$17,_xlpm.array)))</f>
        <v>0</v>
      </c>
      <c r="CH8" s="70" cm="1">
        <f t="array" ref="CH8:CH11">IF(CH$7&gt;(SUM($CH$7,'7. Project Characteristics'!$G$28)-1),ROW(_xlfn.ANCHORARRAY($CE8))*0,
_xlfn.XLOOKUP(CH$7,'Int BCA Ann Fail Prob'!$IN$7:$LM$7,_xlfn.ANCHORARRAY('Int BCA Ann Fail Prob'!$IN$8):_xlfn.ANCHORARRAY('Int BCA Ann Fail Prob'!$LM$8)))
*('7. Project Characteristics'!$G$39)</f>
        <v>0</v>
      </c>
      <c r="CI8" s="70" cm="1">
        <f t="array" ref="CI8:CI11">IF(CI$7&gt;(SUM($CH$7,'7. Project Characteristics'!$G$28)-1),ROW(_xlfn.ANCHORARRAY($CE8))*0,
_xlfn.XLOOKUP(CI$7,'Int BCA Ann Fail Prob'!$IN$7:$LM$7,_xlfn.ANCHORARRAY('Int BCA Ann Fail Prob'!$IN$8):_xlfn.ANCHORARRAY('Int BCA Ann Fail Prob'!$LM$8)))
*('7. Project Characteristics'!$G$39)</f>
        <v>0</v>
      </c>
      <c r="CJ8" s="70" cm="1">
        <f t="array" ref="CJ8:CJ11">IF(CJ$7&gt;(SUM($CH$7,'7. Project Characteristics'!$G$28)-1),ROW(_xlfn.ANCHORARRAY($CE8))*0,
_xlfn.XLOOKUP(CJ$7,'Int BCA Ann Fail Prob'!$IN$7:$LM$7,_xlfn.ANCHORARRAY('Int BCA Ann Fail Prob'!$IN$8):_xlfn.ANCHORARRAY('Int BCA Ann Fail Prob'!$LM$8)))
*('7. Project Characteristics'!$G$39)</f>
        <v>0</v>
      </c>
      <c r="CK8" s="70" cm="1">
        <f t="array" ref="CK8:CK11">IF(CK$7&gt;(SUM($CH$7,'7. Project Characteristics'!$G$28)-1),ROW(_xlfn.ANCHORARRAY($CE8))*0,
_xlfn.XLOOKUP(CK$7,'Int BCA Ann Fail Prob'!$IN$7:$LM$7,_xlfn.ANCHORARRAY('Int BCA Ann Fail Prob'!$IN$8):_xlfn.ANCHORARRAY('Int BCA Ann Fail Prob'!$LM$8)))
*('7. Project Characteristics'!$G$39)</f>
        <v>0</v>
      </c>
      <c r="CL8" s="70" cm="1">
        <f t="array" ref="CL8:CL11">IF(CL$7&gt;(SUM($CH$7,'7. Project Characteristics'!$G$28)-1),ROW(_xlfn.ANCHORARRAY($CE8))*0,
_xlfn.XLOOKUP(CL$7,'Int BCA Ann Fail Prob'!$IN$7:$LM$7,_xlfn.ANCHORARRAY('Int BCA Ann Fail Prob'!$IN$8):_xlfn.ANCHORARRAY('Int BCA Ann Fail Prob'!$LM$8)))
*('7. Project Characteristics'!$G$39)</f>
        <v>0</v>
      </c>
      <c r="CM8" s="70" cm="1">
        <f t="array" ref="CM8:CM11">IF(CM$7&gt;(SUM($CH$7,'7. Project Characteristics'!$G$28)-1),ROW(_xlfn.ANCHORARRAY($CE8))*0,
_xlfn.XLOOKUP(CM$7,'Int BCA Ann Fail Prob'!$IN$7:$LM$7,_xlfn.ANCHORARRAY('Int BCA Ann Fail Prob'!$IN$8):_xlfn.ANCHORARRAY('Int BCA Ann Fail Prob'!$LM$8)))
*('7. Project Characteristics'!$G$39)</f>
        <v>0</v>
      </c>
      <c r="CN8" s="70" cm="1">
        <f t="array" ref="CN8:CN11">IF(CN$7&gt;(SUM($CH$7,'7. Project Characteristics'!$G$28)-1),ROW(_xlfn.ANCHORARRAY($CE8))*0,
_xlfn.XLOOKUP(CN$7,'Int BCA Ann Fail Prob'!$IN$7:$LM$7,_xlfn.ANCHORARRAY('Int BCA Ann Fail Prob'!$IN$8):_xlfn.ANCHORARRAY('Int BCA Ann Fail Prob'!$LM$8)))
*('7. Project Characteristics'!$G$39)</f>
        <v>0</v>
      </c>
      <c r="CO8" s="70" cm="1">
        <f t="array" ref="CO8:CO11">IF(CO$7&gt;(SUM($CH$7,'7. Project Characteristics'!$G$28)-1),ROW(_xlfn.ANCHORARRAY($CE8))*0,
_xlfn.XLOOKUP(CO$7,'Int BCA Ann Fail Prob'!$IN$7:$LM$7,_xlfn.ANCHORARRAY('Int BCA Ann Fail Prob'!$IN$8):_xlfn.ANCHORARRAY('Int BCA Ann Fail Prob'!$LM$8)))
*('7. Project Characteristics'!$G$39)</f>
        <v>0</v>
      </c>
      <c r="CP8" s="70" cm="1">
        <f t="array" ref="CP8:CP11">IF(CP$7&gt;(SUM($CH$7,'7. Project Characteristics'!$G$28)-1),ROW(_xlfn.ANCHORARRAY($CE8))*0,
_xlfn.XLOOKUP(CP$7,'Int BCA Ann Fail Prob'!$IN$7:$LM$7,_xlfn.ANCHORARRAY('Int BCA Ann Fail Prob'!$IN$8):_xlfn.ANCHORARRAY('Int BCA Ann Fail Prob'!$LM$8)))
*('7. Project Characteristics'!$G$39)</f>
        <v>0</v>
      </c>
      <c r="CQ8" s="70" cm="1">
        <f t="array" ref="CQ8:CQ11">IF(CQ$7&gt;(SUM($CH$7,'7. Project Characteristics'!$G$28)-1),ROW(_xlfn.ANCHORARRAY($CE8))*0,
_xlfn.XLOOKUP(CQ$7,'Int BCA Ann Fail Prob'!$IN$7:$LM$7,_xlfn.ANCHORARRAY('Int BCA Ann Fail Prob'!$IN$8):_xlfn.ANCHORARRAY('Int BCA Ann Fail Prob'!$LM$8)))
*('7. Project Characteristics'!$G$39)</f>
        <v>0</v>
      </c>
      <c r="CR8" s="70" cm="1">
        <f t="array" ref="CR8:CR11">IF(CR$7&gt;(SUM($CH$7,'7. Project Characteristics'!$G$28)-1),ROW(_xlfn.ANCHORARRAY($CE8))*0,
_xlfn.XLOOKUP(CR$7,'Int BCA Ann Fail Prob'!$IN$7:$LM$7,_xlfn.ANCHORARRAY('Int BCA Ann Fail Prob'!$IN$8):_xlfn.ANCHORARRAY('Int BCA Ann Fail Prob'!$LM$8)))
*('7. Project Characteristics'!$G$39)</f>
        <v>0</v>
      </c>
      <c r="CS8" s="70" cm="1">
        <f t="array" ref="CS8:CS11">IF(CS$7&gt;(SUM($CH$7,'7. Project Characteristics'!$G$28)-1),ROW(_xlfn.ANCHORARRAY($CE8))*0,
_xlfn.XLOOKUP(CS$7,'Int BCA Ann Fail Prob'!$IN$7:$LM$7,_xlfn.ANCHORARRAY('Int BCA Ann Fail Prob'!$IN$8):_xlfn.ANCHORARRAY('Int BCA Ann Fail Prob'!$LM$8)))
*('7. Project Characteristics'!$G$39)</f>
        <v>0</v>
      </c>
      <c r="CT8" s="70" cm="1">
        <f t="array" ref="CT8:CT11">IF(CT$7&gt;(SUM($CH$7,'7. Project Characteristics'!$G$28)-1),ROW(_xlfn.ANCHORARRAY($CE8))*0,
_xlfn.XLOOKUP(CT$7,'Int BCA Ann Fail Prob'!$IN$7:$LM$7,_xlfn.ANCHORARRAY('Int BCA Ann Fail Prob'!$IN$8):_xlfn.ANCHORARRAY('Int BCA Ann Fail Prob'!$LM$8)))
*('7. Project Characteristics'!$G$39)</f>
        <v>0</v>
      </c>
      <c r="CU8" s="70" cm="1">
        <f t="array" ref="CU8:CU11">IF(CU$7&gt;(SUM($CH$7,'7. Project Characteristics'!$G$28)-1),ROW(_xlfn.ANCHORARRAY($CE8))*0,
_xlfn.XLOOKUP(CU$7,'Int BCA Ann Fail Prob'!$IN$7:$LM$7,_xlfn.ANCHORARRAY('Int BCA Ann Fail Prob'!$IN$8):_xlfn.ANCHORARRAY('Int BCA Ann Fail Prob'!$LM$8)))
*('7. Project Characteristics'!$G$39)</f>
        <v>0</v>
      </c>
      <c r="CV8" s="70" cm="1">
        <f t="array" ref="CV8:CV11">IF(CV$7&gt;(SUM($CH$7,'7. Project Characteristics'!$G$28)-1),ROW(_xlfn.ANCHORARRAY($CE8))*0,
_xlfn.XLOOKUP(CV$7,'Int BCA Ann Fail Prob'!$IN$7:$LM$7,_xlfn.ANCHORARRAY('Int BCA Ann Fail Prob'!$IN$8):_xlfn.ANCHORARRAY('Int BCA Ann Fail Prob'!$LM$8)))
*('7. Project Characteristics'!$G$39)</f>
        <v>0</v>
      </c>
      <c r="CW8" s="70" cm="1">
        <f t="array" ref="CW8:CW11">IF(CW$7&gt;(SUM($CH$7,'7. Project Characteristics'!$G$28)-1),ROW(_xlfn.ANCHORARRAY($CE8))*0,
_xlfn.XLOOKUP(CW$7,'Int BCA Ann Fail Prob'!$IN$7:$LM$7,_xlfn.ANCHORARRAY('Int BCA Ann Fail Prob'!$IN$8):_xlfn.ANCHORARRAY('Int BCA Ann Fail Prob'!$LM$8)))
*('7. Project Characteristics'!$G$39)</f>
        <v>0</v>
      </c>
      <c r="CX8" s="70" cm="1">
        <f t="array" ref="CX8:CX11">IF(CX$7&gt;(SUM($CH$7,'7. Project Characteristics'!$G$28)-1),ROW(_xlfn.ANCHORARRAY($CE8))*0,
_xlfn.XLOOKUP(CX$7,'Int BCA Ann Fail Prob'!$IN$7:$LM$7,_xlfn.ANCHORARRAY('Int BCA Ann Fail Prob'!$IN$8):_xlfn.ANCHORARRAY('Int BCA Ann Fail Prob'!$LM$8)))
*('7. Project Characteristics'!$G$39)</f>
        <v>0</v>
      </c>
      <c r="CY8" s="70" cm="1">
        <f t="array" ref="CY8:CY11">IF(CY$7&gt;(SUM($CH$7,'7. Project Characteristics'!$G$28)-1),ROW(_xlfn.ANCHORARRAY($CE8))*0,
_xlfn.XLOOKUP(CY$7,'Int BCA Ann Fail Prob'!$IN$7:$LM$7,_xlfn.ANCHORARRAY('Int BCA Ann Fail Prob'!$IN$8):_xlfn.ANCHORARRAY('Int BCA Ann Fail Prob'!$LM$8)))
*('7. Project Characteristics'!$G$39)</f>
        <v>0</v>
      </c>
      <c r="CZ8" s="70" cm="1">
        <f t="array" ref="CZ8:CZ11">IF(CZ$7&gt;(SUM($CH$7,'7. Project Characteristics'!$G$28)-1),ROW(_xlfn.ANCHORARRAY($CE8))*0,
_xlfn.XLOOKUP(CZ$7,'Int BCA Ann Fail Prob'!$IN$7:$LM$7,_xlfn.ANCHORARRAY('Int BCA Ann Fail Prob'!$IN$8):_xlfn.ANCHORARRAY('Int BCA Ann Fail Prob'!$LM$8)))
*('7. Project Characteristics'!$G$39)</f>
        <v>0</v>
      </c>
      <c r="DA8" s="70" cm="1">
        <f t="array" ref="DA8:DA11">IF(DA$7&gt;(SUM($CH$7,'7. Project Characteristics'!$G$28)-1),ROW(_xlfn.ANCHORARRAY($CE8))*0,
_xlfn.XLOOKUP(DA$7,'Int BCA Ann Fail Prob'!$IN$7:$LM$7,_xlfn.ANCHORARRAY('Int BCA Ann Fail Prob'!$IN$8):_xlfn.ANCHORARRAY('Int BCA Ann Fail Prob'!$LM$8)))
*('7. Project Characteristics'!$G$39)</f>
        <v>0</v>
      </c>
      <c r="DB8" s="70" cm="1">
        <f t="array" ref="DB8:DB11">IF(DB$7&gt;(SUM($CH$7,'7. Project Characteristics'!$G$28)-1),ROW(_xlfn.ANCHORARRAY($CE8))*0,
_xlfn.XLOOKUP(DB$7,'Int BCA Ann Fail Prob'!$IN$7:$LM$7,_xlfn.ANCHORARRAY('Int BCA Ann Fail Prob'!$IN$8):_xlfn.ANCHORARRAY('Int BCA Ann Fail Prob'!$LM$8)))
*('7. Project Characteristics'!$G$39)</f>
        <v>0</v>
      </c>
      <c r="DC8" s="70" cm="1">
        <f t="array" ref="DC8:DC11">IF(DC$7&gt;(SUM($CH$7,'7. Project Characteristics'!$G$28)-1),ROW(_xlfn.ANCHORARRAY($CE8))*0,
_xlfn.XLOOKUP(DC$7,'Int BCA Ann Fail Prob'!$IN$7:$LM$7,_xlfn.ANCHORARRAY('Int BCA Ann Fail Prob'!$IN$8):_xlfn.ANCHORARRAY('Int BCA Ann Fail Prob'!$LM$8)))
*('7. Project Characteristics'!$G$39)</f>
        <v>0</v>
      </c>
      <c r="DD8" s="70" cm="1">
        <f t="array" ref="DD8:DD11">IF(DD$7&gt;(SUM($CH$7,'7. Project Characteristics'!$G$28)-1),ROW(_xlfn.ANCHORARRAY($CE8))*0,
_xlfn.XLOOKUP(DD$7,'Int BCA Ann Fail Prob'!$IN$7:$LM$7,_xlfn.ANCHORARRAY('Int BCA Ann Fail Prob'!$IN$8):_xlfn.ANCHORARRAY('Int BCA Ann Fail Prob'!$LM$8)))
*('7. Project Characteristics'!$G$39)</f>
        <v>0</v>
      </c>
      <c r="DE8" s="70" cm="1">
        <f t="array" ref="DE8:DE11">IF(DE$7&gt;(SUM($CH$7,'7. Project Characteristics'!$G$28)-1),ROW(_xlfn.ANCHORARRAY($CE8))*0,
_xlfn.XLOOKUP(DE$7,'Int BCA Ann Fail Prob'!$IN$7:$LM$7,_xlfn.ANCHORARRAY('Int BCA Ann Fail Prob'!$IN$8):_xlfn.ANCHORARRAY('Int BCA Ann Fail Prob'!$LM$8)))
*('7. Project Characteristics'!$G$39)</f>
        <v>0</v>
      </c>
      <c r="DF8" s="70" cm="1">
        <f t="array" ref="DF8:DF11">IF(DF$7&gt;(SUM($CH$7,'7. Project Characteristics'!$G$28)-1),ROW(_xlfn.ANCHORARRAY($CE8))*0,
_xlfn.XLOOKUP(DF$7,'Int BCA Ann Fail Prob'!$IN$7:$LM$7,_xlfn.ANCHORARRAY('Int BCA Ann Fail Prob'!$IN$8):_xlfn.ANCHORARRAY('Int BCA Ann Fail Prob'!$LM$8)))
*('7. Project Characteristics'!$G$39)</f>
        <v>0</v>
      </c>
      <c r="DG8" s="70" cm="1">
        <f t="array" ref="DG8:DG11">IF(DG$7&gt;(SUM($CH$7,'7. Project Characteristics'!$G$28)-1),ROW(_xlfn.ANCHORARRAY($CE8))*0,
_xlfn.XLOOKUP(DG$7,'Int BCA Ann Fail Prob'!$IN$7:$LM$7,_xlfn.ANCHORARRAY('Int BCA Ann Fail Prob'!$IN$8):_xlfn.ANCHORARRAY('Int BCA Ann Fail Prob'!$LM$8)))
*('7. Project Characteristics'!$G$39)</f>
        <v>0</v>
      </c>
      <c r="DH8" s="70" cm="1">
        <f t="array" ref="DH8:DH11">IF(DH$7&gt;(SUM($CH$7,'7. Project Characteristics'!$G$28)-1),ROW(_xlfn.ANCHORARRAY($CE8))*0,
_xlfn.XLOOKUP(DH$7,'Int BCA Ann Fail Prob'!$IN$7:$LM$7,_xlfn.ANCHORARRAY('Int BCA Ann Fail Prob'!$IN$8):_xlfn.ANCHORARRAY('Int BCA Ann Fail Prob'!$LM$8)))
*('7. Project Characteristics'!$G$39)</f>
        <v>0</v>
      </c>
      <c r="DI8" s="70" cm="1">
        <f t="array" ref="DI8:DI11">IF(DI$7&gt;(SUM($CH$7,'7. Project Characteristics'!$G$28)-1),ROW(_xlfn.ANCHORARRAY($CE8))*0,
_xlfn.XLOOKUP(DI$7,'Int BCA Ann Fail Prob'!$IN$7:$LM$7,_xlfn.ANCHORARRAY('Int BCA Ann Fail Prob'!$IN$8):_xlfn.ANCHORARRAY('Int BCA Ann Fail Prob'!$LM$8)))
*('7. Project Characteristics'!$G$39)</f>
        <v>0</v>
      </c>
      <c r="DJ8" s="70" cm="1">
        <f t="array" ref="DJ8:DJ11">IF(DJ$7&gt;(SUM($CH$7,'7. Project Characteristics'!$G$28)-1),ROW(_xlfn.ANCHORARRAY($CE8))*0,
_xlfn.XLOOKUP(DJ$7,'Int BCA Ann Fail Prob'!$IN$7:$LM$7,_xlfn.ANCHORARRAY('Int BCA Ann Fail Prob'!$IN$8):_xlfn.ANCHORARRAY('Int BCA Ann Fail Prob'!$LM$8)))
*('7. Project Characteristics'!$G$39)</f>
        <v>0</v>
      </c>
      <c r="DK8" s="70" cm="1">
        <f t="array" ref="DK8:DK11">IF(DK$7&gt;(SUM($CH$7,'7. Project Characteristics'!$G$28)-1),ROW(_xlfn.ANCHORARRAY($CE8))*0,
_xlfn.XLOOKUP(DK$7,'Int BCA Ann Fail Prob'!$IN$7:$LM$7,_xlfn.ANCHORARRAY('Int BCA Ann Fail Prob'!$IN$8):_xlfn.ANCHORARRAY('Int BCA Ann Fail Prob'!$LM$8)))
*('7. Project Characteristics'!$G$39)</f>
        <v>0</v>
      </c>
      <c r="DL8" s="70" cm="1">
        <f t="array" ref="DL8:DL11">IF(DL$7&gt;(SUM($CH$7,'7. Project Characteristics'!$G$28)-1),ROW(_xlfn.ANCHORARRAY($CE8))*0,
_xlfn.XLOOKUP(DL$7,'Int BCA Ann Fail Prob'!$IN$7:$LM$7,_xlfn.ANCHORARRAY('Int BCA Ann Fail Prob'!$IN$8):_xlfn.ANCHORARRAY('Int BCA Ann Fail Prob'!$LM$8)))
*('7. Project Characteristics'!$G$39)</f>
        <v>0</v>
      </c>
      <c r="DM8" s="70" cm="1">
        <f t="array" ref="DM8:DM11">IF(DM$7&gt;(SUM($CH$7,'7. Project Characteristics'!$G$28)-1),ROW(_xlfn.ANCHORARRAY($CE8))*0,
_xlfn.XLOOKUP(DM$7,'Int BCA Ann Fail Prob'!$IN$7:$LM$7,_xlfn.ANCHORARRAY('Int BCA Ann Fail Prob'!$IN$8):_xlfn.ANCHORARRAY('Int BCA Ann Fail Prob'!$LM$8)))
*('7. Project Characteristics'!$G$39)</f>
        <v>0</v>
      </c>
      <c r="DN8" s="70" cm="1">
        <f t="array" ref="DN8:DN11">IF(DN$7&gt;(SUM($CH$7,'7. Project Characteristics'!$G$28)-1),ROW(_xlfn.ANCHORARRAY($CE8))*0,
_xlfn.XLOOKUP(DN$7,'Int BCA Ann Fail Prob'!$IN$7:$LM$7,_xlfn.ANCHORARRAY('Int BCA Ann Fail Prob'!$IN$8):_xlfn.ANCHORARRAY('Int BCA Ann Fail Prob'!$LM$8)))
*('7. Project Characteristics'!$G$39)</f>
        <v>0</v>
      </c>
      <c r="DO8" s="70" cm="1">
        <f t="array" ref="DO8:DO11">IF(DO$7&gt;(SUM($CH$7,'7. Project Characteristics'!$G$28)-1),ROW(_xlfn.ANCHORARRAY($CE8))*0,
_xlfn.XLOOKUP(DO$7,'Int BCA Ann Fail Prob'!$IN$7:$LM$7,_xlfn.ANCHORARRAY('Int BCA Ann Fail Prob'!$IN$8):_xlfn.ANCHORARRAY('Int BCA Ann Fail Prob'!$LM$8)))
*('7. Project Characteristics'!$G$39)</f>
        <v>0</v>
      </c>
      <c r="DP8" s="70" cm="1">
        <f t="array" ref="DP8:DP11">IF(DP$7&gt;(SUM($CH$7,'7. Project Characteristics'!$G$28)-1),ROW(_xlfn.ANCHORARRAY($CE8))*0,
_xlfn.XLOOKUP(DP$7,'Int BCA Ann Fail Prob'!$IN$7:$LM$7,_xlfn.ANCHORARRAY('Int BCA Ann Fail Prob'!$IN$8):_xlfn.ANCHORARRAY('Int BCA Ann Fail Prob'!$LM$8)))
*('7. Project Characteristics'!$G$39)</f>
        <v>0</v>
      </c>
      <c r="DQ8" s="70" cm="1">
        <f t="array" ref="DQ8:DQ11">IF(DQ$7&gt;(SUM($CH$7,'7. Project Characteristics'!$G$28)-1),ROW(_xlfn.ANCHORARRAY($CE8))*0,
_xlfn.XLOOKUP(DQ$7,'Int BCA Ann Fail Prob'!$IN$7:$LM$7,_xlfn.ANCHORARRAY('Int BCA Ann Fail Prob'!$IN$8):_xlfn.ANCHORARRAY('Int BCA Ann Fail Prob'!$LM$8)))
*('7. Project Characteristics'!$G$39)</f>
        <v>0</v>
      </c>
      <c r="DR8" s="70" cm="1">
        <f t="array" ref="DR8:DR11">IF(DR$7&gt;(SUM($CH$7,'7. Project Characteristics'!$G$28)-1),ROW(_xlfn.ANCHORARRAY($CE8))*0,
_xlfn.XLOOKUP(DR$7,'Int BCA Ann Fail Prob'!$IN$7:$LM$7,_xlfn.ANCHORARRAY('Int BCA Ann Fail Prob'!$IN$8):_xlfn.ANCHORARRAY('Int BCA Ann Fail Prob'!$LM$8)))
*('7. Project Characteristics'!$G$39)</f>
        <v>0</v>
      </c>
      <c r="DS8" s="70" cm="1">
        <f t="array" ref="DS8:DS11">IF(DS$7&gt;(SUM($CH$7,'7. Project Characteristics'!$G$28)-1),ROW(_xlfn.ANCHORARRAY($CE8))*0,
_xlfn.XLOOKUP(DS$7,'Int BCA Ann Fail Prob'!$IN$7:$LM$7,_xlfn.ANCHORARRAY('Int BCA Ann Fail Prob'!$IN$8):_xlfn.ANCHORARRAY('Int BCA Ann Fail Prob'!$LM$8)))
*('7. Project Characteristics'!$G$39)</f>
        <v>0</v>
      </c>
      <c r="DT8" s="70" cm="1">
        <f t="array" ref="DT8:DT11">IF(DT$7&gt;(SUM($CH$7,'7. Project Characteristics'!$G$28)-1),ROW(_xlfn.ANCHORARRAY($CE8))*0,
_xlfn.XLOOKUP(DT$7,'Int BCA Ann Fail Prob'!$IN$7:$LM$7,_xlfn.ANCHORARRAY('Int BCA Ann Fail Prob'!$IN$8):_xlfn.ANCHORARRAY('Int BCA Ann Fail Prob'!$LM$8)))
*('7. Project Characteristics'!$G$39)</f>
        <v>0</v>
      </c>
      <c r="DU8" s="70" cm="1">
        <f t="array" ref="DU8:DU11">IF(DU$7&gt;(SUM($CH$7,'7. Project Characteristics'!$G$28)-1),ROW(_xlfn.ANCHORARRAY($CE8))*0,
_xlfn.XLOOKUP(DU$7,'Int BCA Ann Fail Prob'!$IN$7:$LM$7,_xlfn.ANCHORARRAY('Int BCA Ann Fail Prob'!$IN$8):_xlfn.ANCHORARRAY('Int BCA Ann Fail Prob'!$LM$8)))
*('7. Project Characteristics'!$G$39)</f>
        <v>0</v>
      </c>
      <c r="DV8" s="70" cm="1">
        <f t="array" ref="DV8:DV11">IF(DV$7&gt;(SUM($CH$7,'7. Project Characteristics'!$G$28)-1),ROW(_xlfn.ANCHORARRAY($CE8))*0,
_xlfn.XLOOKUP(DV$7,'Int BCA Ann Fail Prob'!$IN$7:$LM$7,_xlfn.ANCHORARRAY('Int BCA Ann Fail Prob'!$IN$8):_xlfn.ANCHORARRAY('Int BCA Ann Fail Prob'!$LM$8)))
*('7. Project Characteristics'!$G$39)</f>
        <v>0</v>
      </c>
      <c r="DW8" s="70" cm="1">
        <f t="array" ref="DW8:DW11">IF(DW$7&gt;(SUM($CH$7,'7. Project Characteristics'!$G$28)-1),ROW(_xlfn.ANCHORARRAY($CE8))*0,
_xlfn.XLOOKUP(DW$7,'Int BCA Ann Fail Prob'!$IN$7:$LM$7,_xlfn.ANCHORARRAY('Int BCA Ann Fail Prob'!$IN$8):_xlfn.ANCHORARRAY('Int BCA Ann Fail Prob'!$LM$8)))
*('7. Project Characteristics'!$G$39)</f>
        <v>0</v>
      </c>
      <c r="DX8" s="70" cm="1">
        <f t="array" ref="DX8:DX11">IF(DX$7&gt;(SUM($CH$7,'7. Project Characteristics'!$G$28)-1),ROW(_xlfn.ANCHORARRAY($CE8))*0,
_xlfn.XLOOKUP(DX$7,'Int BCA Ann Fail Prob'!$IN$7:$LM$7,_xlfn.ANCHORARRAY('Int BCA Ann Fail Prob'!$IN$8):_xlfn.ANCHORARRAY('Int BCA Ann Fail Prob'!$LM$8)))
*('7. Project Characteristics'!$G$39)</f>
        <v>0</v>
      </c>
      <c r="DY8" s="70" cm="1">
        <f t="array" ref="DY8:DY11">IF(DY$7&gt;(SUM($CH$7,'7. Project Characteristics'!$G$28)-1),ROW(_xlfn.ANCHORARRAY($CE8))*0,
_xlfn.XLOOKUP(DY$7,'Int BCA Ann Fail Prob'!$IN$7:$LM$7,_xlfn.ANCHORARRAY('Int BCA Ann Fail Prob'!$IN$8):_xlfn.ANCHORARRAY('Int BCA Ann Fail Prob'!$LM$8)))
*('7. Project Characteristics'!$G$39)</f>
        <v>0</v>
      </c>
      <c r="DZ8" s="70" cm="1">
        <f t="array" ref="DZ8:DZ11">IF(DZ$7&gt;(SUM($CH$7,'7. Project Characteristics'!$G$28)-1),ROW(_xlfn.ANCHORARRAY($CE8))*0,
_xlfn.XLOOKUP(DZ$7,'Int BCA Ann Fail Prob'!$IN$7:$LM$7,_xlfn.ANCHORARRAY('Int BCA Ann Fail Prob'!$IN$8):_xlfn.ANCHORARRAY('Int BCA Ann Fail Prob'!$LM$8)))
*('7. Project Characteristics'!$G$39)</f>
        <v>0</v>
      </c>
      <c r="EA8" s="70" cm="1">
        <f t="array" ref="EA8:EA11">IF(EA$7&gt;(SUM($CH$7,'7. Project Characteristics'!$G$28)-1),ROW(_xlfn.ANCHORARRAY($CE8))*0,
_xlfn.XLOOKUP(EA$7,'Int BCA Ann Fail Prob'!$IN$7:$LM$7,_xlfn.ANCHORARRAY('Int BCA Ann Fail Prob'!$IN$8):_xlfn.ANCHORARRAY('Int BCA Ann Fail Prob'!$LM$8)))
*('7. Project Characteristics'!$G$39)</f>
        <v>0</v>
      </c>
      <c r="EB8" s="70" cm="1">
        <f t="array" ref="EB8:EB11">IF(EB$7&gt;(SUM($CH$7,'7. Project Characteristics'!$G$28)-1),ROW(_xlfn.ANCHORARRAY($CE8))*0,
_xlfn.XLOOKUP(EB$7,'Int BCA Ann Fail Prob'!$IN$7:$LM$7,_xlfn.ANCHORARRAY('Int BCA Ann Fail Prob'!$IN$8):_xlfn.ANCHORARRAY('Int BCA Ann Fail Prob'!$LM$8)))
*('7. Project Characteristics'!$G$39)</f>
        <v>0</v>
      </c>
      <c r="EC8" s="70" cm="1">
        <f t="array" ref="EC8:EC11">IF(EC$7&gt;(SUM($CH$7,'7. Project Characteristics'!$G$28)-1),ROW(_xlfn.ANCHORARRAY($CE8))*0,
_xlfn.XLOOKUP(EC$7,'Int BCA Ann Fail Prob'!$IN$7:$LM$7,_xlfn.ANCHORARRAY('Int BCA Ann Fail Prob'!$IN$8):_xlfn.ANCHORARRAY('Int BCA Ann Fail Prob'!$LM$8)))
*('7. Project Characteristics'!$G$39)</f>
        <v>0</v>
      </c>
      <c r="ED8" s="70" cm="1">
        <f t="array" ref="ED8:ED11">IF(ED$7&gt;(SUM($CH$7,'7. Project Characteristics'!$G$28)-1),ROW(_xlfn.ANCHORARRAY($CE8))*0,
_xlfn.XLOOKUP(ED$7,'Int BCA Ann Fail Prob'!$IN$7:$LM$7,_xlfn.ANCHORARRAY('Int BCA Ann Fail Prob'!$IN$8):_xlfn.ANCHORARRAY('Int BCA Ann Fail Prob'!$LM$8)))
*('7. Project Characteristics'!$G$39)</f>
        <v>0</v>
      </c>
      <c r="EE8" s="70" cm="1">
        <f t="array" ref="EE8:EE11">IF(EE$7&gt;(SUM($CH$7,'7. Project Characteristics'!$G$28)-1),ROW(_xlfn.ANCHORARRAY($CE8))*0,
_xlfn.XLOOKUP(EE$7,'Int BCA Ann Fail Prob'!$IN$7:$LM$7,_xlfn.ANCHORARRAY('Int BCA Ann Fail Prob'!$IN$8):_xlfn.ANCHORARRAY('Int BCA Ann Fail Prob'!$LM$8)))
*('7. Project Characteristics'!$G$39)</f>
        <v>0</v>
      </c>
      <c r="EF8" s="70" cm="1">
        <f t="array" ref="EF8:EF11">IF(EF$7&gt;(SUM($CH$7,'7. Project Characteristics'!$G$28)-1),ROW(_xlfn.ANCHORARRAY($CE8))*0,
_xlfn.XLOOKUP(EF$7,'Int BCA Ann Fail Prob'!$IN$7:$LM$7,_xlfn.ANCHORARRAY('Int BCA Ann Fail Prob'!$IN$8):_xlfn.ANCHORARRAY('Int BCA Ann Fail Prob'!$LM$8)))
*('7. Project Characteristics'!$G$39)</f>
        <v>0</v>
      </c>
      <c r="EG8" s="70" cm="1">
        <f t="array" ref="EG8:EG11">IF(EG$7&gt;(SUM($CH$7,'7. Project Characteristics'!$G$28)-1),ROW(_xlfn.ANCHORARRAY($CE8))*0,
_xlfn.XLOOKUP(EG$7,'Int BCA Ann Fail Prob'!$IN$7:$LM$7,_xlfn.ANCHORARRAY('Int BCA Ann Fail Prob'!$IN$8):_xlfn.ANCHORARRAY('Int BCA Ann Fail Prob'!$LM$8)))
*('7. Project Characteristics'!$G$39)</f>
        <v>0</v>
      </c>
      <c r="EH8" s="70" cm="1">
        <f t="array" ref="EH8:EH11">IF(EH$7&gt;(SUM($CH$7,'7. Project Characteristics'!$G$28)-1),ROW(_xlfn.ANCHORARRAY($CE8))*0,
_xlfn.XLOOKUP(EH$7,'Int BCA Ann Fail Prob'!$IN$7:$LM$7,_xlfn.ANCHORARRAY('Int BCA Ann Fail Prob'!$IN$8):_xlfn.ANCHORARRAY('Int BCA Ann Fail Prob'!$LM$8)))
*('7. Project Characteristics'!$G$39)</f>
        <v>0</v>
      </c>
      <c r="EI8" s="70" cm="1">
        <f t="array" ref="EI8:EI11">IF(EI$7&gt;(SUM($CH$7,'7. Project Characteristics'!$G$28)-1),ROW(_xlfn.ANCHORARRAY($CE8))*0,
_xlfn.XLOOKUP(EI$7,'Int BCA Ann Fail Prob'!$IN$7:$LM$7,_xlfn.ANCHORARRAY('Int BCA Ann Fail Prob'!$IN$8):_xlfn.ANCHORARRAY('Int BCA Ann Fail Prob'!$LM$8)))
*('7. Project Characteristics'!$G$39)</f>
        <v>0</v>
      </c>
      <c r="EJ8" s="70" cm="1">
        <f t="array" ref="EJ8:EJ11">IF(EJ$7&gt;(SUM($CH$7,'7. Project Characteristics'!$G$28)-1),ROW(_xlfn.ANCHORARRAY($CE8))*0,
_xlfn.XLOOKUP(EJ$7,'Int BCA Ann Fail Prob'!$IN$7:$LM$7,_xlfn.ANCHORARRAY('Int BCA Ann Fail Prob'!$IN$8):_xlfn.ANCHORARRAY('Int BCA Ann Fail Prob'!$LM$8)))
*('7. Project Characteristics'!$G$39)</f>
        <v>0</v>
      </c>
      <c r="EK8" s="70" cm="1">
        <f t="array" ref="EK8:EK11">IF(EK$7&gt;(SUM($CH$7,'7. Project Characteristics'!$G$28)-1),ROW(_xlfn.ANCHORARRAY($CE8))*0,
_xlfn.XLOOKUP(EK$7,'Int BCA Ann Fail Prob'!$IN$7:$LM$7,_xlfn.ANCHORARRAY('Int BCA Ann Fail Prob'!$IN$8):_xlfn.ANCHORARRAY('Int BCA Ann Fail Prob'!$LM$8)))
*('7. Project Characteristics'!$G$39)</f>
        <v>0</v>
      </c>
      <c r="EL8" s="70" cm="1">
        <f t="array" ref="EL8:EL11">IF(EL$7&gt;(SUM($CH$7,'7. Project Characteristics'!$G$28)-1),ROW(_xlfn.ANCHORARRAY($CE8))*0,
_xlfn.XLOOKUP(EL$7,'Int BCA Ann Fail Prob'!$IN$7:$LM$7,_xlfn.ANCHORARRAY('Int BCA Ann Fail Prob'!$IN$8):_xlfn.ANCHORARRAY('Int BCA Ann Fail Prob'!$LM$8)))
*('7. Project Characteristics'!$G$39)</f>
        <v>0</v>
      </c>
      <c r="EM8" s="70" cm="1">
        <f t="array" ref="EM8:EM11">IF(EM$7&gt;(SUM($CH$7,'7. Project Characteristics'!$G$28)-1),ROW(_xlfn.ANCHORARRAY($CE8))*0,
_xlfn.XLOOKUP(EM$7,'Int BCA Ann Fail Prob'!$IN$7:$LM$7,_xlfn.ANCHORARRAY('Int BCA Ann Fail Prob'!$IN$8):_xlfn.ANCHORARRAY('Int BCA Ann Fail Prob'!$LM$8)))
*('7. Project Characteristics'!$G$39)</f>
        <v>0</v>
      </c>
      <c r="EN8" s="70" cm="1">
        <f t="array" ref="EN8:EN11">IF(EN$7&gt;(SUM($CH$7,'7. Project Characteristics'!$G$28)-1),ROW(_xlfn.ANCHORARRAY($CE8))*0,
_xlfn.XLOOKUP(EN$7,'Int BCA Ann Fail Prob'!$IN$7:$LM$7,_xlfn.ANCHORARRAY('Int BCA Ann Fail Prob'!$IN$8):_xlfn.ANCHORARRAY('Int BCA Ann Fail Prob'!$LM$8)))
*('7. Project Characteristics'!$G$39)</f>
        <v>0</v>
      </c>
      <c r="EO8" s="70" cm="1">
        <f t="array" ref="EO8:EO11">IF(EO$7&gt;(SUM($CH$7,'7. Project Characteristics'!$G$28)-1),ROW(_xlfn.ANCHORARRAY($CE8))*0,
_xlfn.XLOOKUP(EO$7,'Int BCA Ann Fail Prob'!$IN$7:$LM$7,_xlfn.ANCHORARRAY('Int BCA Ann Fail Prob'!$IN$8):_xlfn.ANCHORARRAY('Int BCA Ann Fail Prob'!$LM$8)))
*('7. Project Characteristics'!$G$39)</f>
        <v>0</v>
      </c>
      <c r="EP8" s="70" cm="1">
        <f t="array" ref="EP8:EP11">IF(EP$7&gt;(SUM($CH$7,'7. Project Characteristics'!$G$28)-1),ROW(_xlfn.ANCHORARRAY($CE8))*0,
_xlfn.XLOOKUP(EP$7,'Int BCA Ann Fail Prob'!$IN$7:$LM$7,_xlfn.ANCHORARRAY('Int BCA Ann Fail Prob'!$IN$8):_xlfn.ANCHORARRAY('Int BCA Ann Fail Prob'!$LM$8)))
*('7. Project Characteristics'!$G$39)</f>
        <v>0</v>
      </c>
      <c r="EQ8" s="70" cm="1">
        <f t="array" ref="EQ8:EQ11">IF(EQ$7&gt;(SUM($CH$7,'7. Project Characteristics'!$G$28)-1),ROW(_xlfn.ANCHORARRAY($CE8))*0,
_xlfn.XLOOKUP(EQ$7,'Int BCA Ann Fail Prob'!$IN$7:$LM$7,_xlfn.ANCHORARRAY('Int BCA Ann Fail Prob'!$IN$8):_xlfn.ANCHORARRAY('Int BCA Ann Fail Prob'!$LM$8)))
*('7. Project Characteristics'!$G$39)</f>
        <v>0</v>
      </c>
      <c r="ER8" s="70" cm="1">
        <f t="array" ref="ER8:ER11">IF(ER$7&gt;(SUM($CH$7,'7. Project Characteristics'!$G$28)-1),ROW(_xlfn.ANCHORARRAY($CE8))*0,
_xlfn.XLOOKUP(ER$7,'Int BCA Ann Fail Prob'!$IN$7:$LM$7,_xlfn.ANCHORARRAY('Int BCA Ann Fail Prob'!$IN$8):_xlfn.ANCHORARRAY('Int BCA Ann Fail Prob'!$LM$8)))
*('7. Project Characteristics'!$G$39)</f>
        <v>0</v>
      </c>
      <c r="ES8" s="70" cm="1">
        <f t="array" ref="ES8:ES11">IF(ES$7&gt;(SUM($CH$7,'7. Project Characteristics'!$G$28)-1),ROW(_xlfn.ANCHORARRAY($CE8))*0,
_xlfn.XLOOKUP(ES$7,'Int BCA Ann Fail Prob'!$IN$7:$LM$7,_xlfn.ANCHORARRAY('Int BCA Ann Fail Prob'!$IN$8):_xlfn.ANCHORARRAY('Int BCA Ann Fail Prob'!$LM$8)))
*('7. Project Characteristics'!$G$39)</f>
        <v>0</v>
      </c>
      <c r="ET8" s="70" cm="1">
        <f t="array" ref="ET8:ET11">IF(ET$7&gt;(SUM($CH$7,'7. Project Characteristics'!$G$28)-1),ROW(_xlfn.ANCHORARRAY($CE8))*0,
_xlfn.XLOOKUP(ET$7,'Int BCA Ann Fail Prob'!$IN$7:$LM$7,_xlfn.ANCHORARRAY('Int BCA Ann Fail Prob'!$IN$8):_xlfn.ANCHORARRAY('Int BCA Ann Fail Prob'!$LM$8)))
*('7. Project Characteristics'!$G$39)</f>
        <v>0</v>
      </c>
      <c r="EU8" s="70" cm="1">
        <f t="array" ref="EU8:EU11">IF(EU$7&gt;(SUM($CH$7,'7. Project Characteristics'!$G$28)-1),ROW(_xlfn.ANCHORARRAY($CE8))*0,
_xlfn.XLOOKUP(EU$7,'Int BCA Ann Fail Prob'!$IN$7:$LM$7,_xlfn.ANCHORARRAY('Int BCA Ann Fail Prob'!$IN$8):_xlfn.ANCHORARRAY('Int BCA Ann Fail Prob'!$LM$8)))
*('7. Project Characteristics'!$G$39)</f>
        <v>0</v>
      </c>
      <c r="EV8" s="70" cm="1">
        <f t="array" ref="EV8:EV11">IF(EV$7&gt;(SUM($CH$7,'7. Project Characteristics'!$G$28)-1),ROW(_xlfn.ANCHORARRAY($CE8))*0,
_xlfn.XLOOKUP(EV$7,'Int BCA Ann Fail Prob'!$IN$7:$LM$7,_xlfn.ANCHORARRAY('Int BCA Ann Fail Prob'!$IN$8):_xlfn.ANCHORARRAY('Int BCA Ann Fail Prob'!$LM$8)))
*('7. Project Characteristics'!$G$39)</f>
        <v>0</v>
      </c>
      <c r="EW8" s="70" cm="1">
        <f t="array" ref="EW8:EW11">IF(EW$7&gt;(SUM($CH$7,'7. Project Characteristics'!$G$28)-1),ROW(_xlfn.ANCHORARRAY($CE8))*0,
_xlfn.XLOOKUP(EW$7,'Int BCA Ann Fail Prob'!$IN$7:$LM$7,_xlfn.ANCHORARRAY('Int BCA Ann Fail Prob'!$IN$8):_xlfn.ANCHORARRAY('Int BCA Ann Fail Prob'!$LM$8)))
*('7. Project Characteristics'!$G$39)</f>
        <v>0</v>
      </c>
      <c r="EX8" s="70" cm="1">
        <f t="array" ref="EX8:EX11">IF(EX$7&gt;(SUM($CH$7,'7. Project Characteristics'!$G$28)-1),ROW(_xlfn.ANCHORARRAY($CE8))*0,
_xlfn.XLOOKUP(EX$7,'Int BCA Ann Fail Prob'!$IN$7:$LM$7,_xlfn.ANCHORARRAY('Int BCA Ann Fail Prob'!$IN$8):_xlfn.ANCHORARRAY('Int BCA Ann Fail Prob'!$LM$8)))
*('7. Project Characteristics'!$G$39)</f>
        <v>0</v>
      </c>
      <c r="EY8" s="70" cm="1">
        <f t="array" ref="EY8:EY11">IF(EY$7&gt;(SUM($CH$7,'7. Project Characteristics'!$G$28)-1),ROW(_xlfn.ANCHORARRAY($CE8))*0,
_xlfn.XLOOKUP(EY$7,'Int BCA Ann Fail Prob'!$IN$7:$LM$7,_xlfn.ANCHORARRAY('Int BCA Ann Fail Prob'!$IN$8):_xlfn.ANCHORARRAY('Int BCA Ann Fail Prob'!$LM$8)))
*('7. Project Characteristics'!$G$39)</f>
        <v>0</v>
      </c>
      <c r="EZ8" s="70" cm="1">
        <f t="array" ref="EZ8:EZ11">IF(EZ$7&gt;(SUM($CH$7,'7. Project Characteristics'!$G$28)-1),ROW(_xlfn.ANCHORARRAY($CE8))*0,
_xlfn.XLOOKUP(EZ$7,'Int BCA Ann Fail Prob'!$IN$7:$LM$7,_xlfn.ANCHORARRAY('Int BCA Ann Fail Prob'!$IN$8):_xlfn.ANCHORARRAY('Int BCA Ann Fail Prob'!$LM$8)))
*('7. Project Characteristics'!$G$39)</f>
        <v>0</v>
      </c>
      <c r="FA8" s="70" cm="1">
        <f t="array" ref="FA8:FA11">IF(FA$7&gt;(SUM($CH$7,'7. Project Characteristics'!$G$28)-1),ROW(_xlfn.ANCHORARRAY($CE8))*0,
_xlfn.XLOOKUP(FA$7,'Int BCA Ann Fail Prob'!$IN$7:$LM$7,_xlfn.ANCHORARRAY('Int BCA Ann Fail Prob'!$IN$8):_xlfn.ANCHORARRAY('Int BCA Ann Fail Prob'!$LM$8)))
*('7. Project Characteristics'!$G$39)</f>
        <v>0</v>
      </c>
      <c r="FB8" s="70" cm="1">
        <f t="array" ref="FB8:FB11">IF(FB$7&gt;(SUM($CH$7,'7. Project Characteristics'!$G$28)-1),ROW(_xlfn.ANCHORARRAY($CE8))*0,
_xlfn.XLOOKUP(FB$7,'Int BCA Ann Fail Prob'!$IN$7:$LM$7,_xlfn.ANCHORARRAY('Int BCA Ann Fail Prob'!$IN$8):_xlfn.ANCHORARRAY('Int BCA Ann Fail Prob'!$LM$8)))
*('7. Project Characteristics'!$G$39)</f>
        <v>0</v>
      </c>
      <c r="FC8" s="70" cm="1">
        <f t="array" ref="FC8:FC11">IF(FC$7&gt;(SUM($CH$7,'7. Project Characteristics'!$G$28)-1),ROW(_xlfn.ANCHORARRAY($CE8))*0,
_xlfn.XLOOKUP(FC$7,'Int BCA Ann Fail Prob'!$IN$7:$LM$7,_xlfn.ANCHORARRAY('Int BCA Ann Fail Prob'!$IN$8):_xlfn.ANCHORARRAY('Int BCA Ann Fail Prob'!$LM$8)))
*('7. Project Characteristics'!$G$39)</f>
        <v>0</v>
      </c>
      <c r="FD8" s="70" cm="1">
        <f t="array" ref="FD8:FD11">IF(FD$7&gt;(SUM($CH$7,'7. Project Characteristics'!$G$28)-1),ROW(_xlfn.ANCHORARRAY($CE8))*0,
_xlfn.XLOOKUP(FD$7,'Int BCA Ann Fail Prob'!$IN$7:$LM$7,_xlfn.ANCHORARRAY('Int BCA Ann Fail Prob'!$IN$8):_xlfn.ANCHORARRAY('Int BCA Ann Fail Prob'!$LM$8)))
*('7. Project Characteristics'!$G$39)</f>
        <v>0</v>
      </c>
      <c r="FE8" s="70" cm="1">
        <f t="array" ref="FE8:FE11">IF(FE$7&gt;(SUM($CH$7,'7.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Characteristics'!$G$18-'7. Project Characteristics'!$G$17,_xlpm.array)))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1">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1">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1">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1">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1">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1">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1">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1">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1">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1">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1">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1">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1">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1">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1">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1">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1">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1">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1">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1">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1">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1">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1">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1">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1">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1">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1">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1">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1">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1">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1">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1">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1">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1">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1">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1">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1">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1">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1">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1">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1">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1">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1">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1">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1">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1">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1">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1">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1">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1">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1">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1">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1">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1">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1">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1">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1">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1">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1">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1">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1">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1">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1">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1">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1">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1">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1">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1">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1">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1">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1">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1">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1">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1">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1255288.4899485584</v>
      </c>
      <c r="F9" s="70">
        <v>75902.896677872719</v>
      </c>
      <c r="G9" s="70">
        <v>76070.793355745438</v>
      </c>
      <c r="H9" s="70">
        <v>76238.690033618128</v>
      </c>
      <c r="I9" s="70">
        <v>76406.586711490847</v>
      </c>
      <c r="J9" s="70">
        <v>76574.483389363522</v>
      </c>
      <c r="K9" s="70">
        <v>76742.834159045233</v>
      </c>
      <c r="L9" s="70">
        <v>76911.184928726929</v>
      </c>
      <c r="M9" s="70">
        <v>77079.53569840861</v>
      </c>
      <c r="N9" s="70">
        <v>77247.886468090306</v>
      </c>
      <c r="O9" s="70">
        <v>77416.237237771973</v>
      </c>
      <c r="P9" s="70">
        <v>77585.03384235283</v>
      </c>
      <c r="Q9" s="70">
        <v>77753.830446933673</v>
      </c>
      <c r="R9" s="70">
        <v>77922.627051514515</v>
      </c>
      <c r="S9" s="70">
        <v>78091.423656095358</v>
      </c>
      <c r="T9" s="70">
        <v>78260.2202606762</v>
      </c>
      <c r="U9" s="70">
        <v>78429.454511615681</v>
      </c>
      <c r="V9" s="70">
        <v>78598.688762555175</v>
      </c>
      <c r="W9" s="70">
        <v>78767.923013494656</v>
      </c>
      <c r="X9" s="70">
        <v>78937.15726443415</v>
      </c>
      <c r="Y9" s="70">
        <v>79106.391515373645</v>
      </c>
      <c r="Z9" s="70">
        <v>79337.536740997311</v>
      </c>
      <c r="AA9" s="70">
        <v>79568.681966620963</v>
      </c>
      <c r="AB9" s="70">
        <v>79799.827192244615</v>
      </c>
      <c r="AC9" s="70">
        <v>80030.972417868281</v>
      </c>
      <c r="AD9" s="70">
        <v>80262.117643491918</v>
      </c>
      <c r="AE9" s="70">
        <v>80323.691720536066</v>
      </c>
      <c r="AF9" s="70">
        <v>80385.265797580214</v>
      </c>
      <c r="AG9" s="70">
        <v>80446.839874624347</v>
      </c>
      <c r="AH9" s="70">
        <v>80508.413951668495</v>
      </c>
      <c r="AI9" s="70">
        <v>80569.988028712673</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1255288.4899485584</v>
      </c>
      <c r="CH9" s="70">
        <v>75902.896677872719</v>
      </c>
      <c r="CI9" s="70">
        <v>76070.793355745438</v>
      </c>
      <c r="CJ9" s="70">
        <v>76238.690033618128</v>
      </c>
      <c r="CK9" s="70">
        <v>76406.586711490847</v>
      </c>
      <c r="CL9" s="70">
        <v>76574.483389363522</v>
      </c>
      <c r="CM9" s="70">
        <v>76742.834159045233</v>
      </c>
      <c r="CN9" s="70">
        <v>76911.184928726929</v>
      </c>
      <c r="CO9" s="70">
        <v>77079.53569840861</v>
      </c>
      <c r="CP9" s="70">
        <v>77247.886468090306</v>
      </c>
      <c r="CQ9" s="70">
        <v>77416.237237771973</v>
      </c>
      <c r="CR9" s="70">
        <v>77585.03384235283</v>
      </c>
      <c r="CS9" s="70">
        <v>77753.830446933673</v>
      </c>
      <c r="CT9" s="70">
        <v>77922.627051514515</v>
      </c>
      <c r="CU9" s="70">
        <v>78091.423656095358</v>
      </c>
      <c r="CV9" s="70">
        <v>78260.2202606762</v>
      </c>
      <c r="CW9" s="70">
        <v>78429.454511615681</v>
      </c>
      <c r="CX9" s="70">
        <v>78598.688762555175</v>
      </c>
      <c r="CY9" s="70">
        <v>78767.923013494656</v>
      </c>
      <c r="CZ9" s="70">
        <v>78937.15726443415</v>
      </c>
      <c r="DA9" s="70">
        <v>79106.391515373645</v>
      </c>
      <c r="DB9" s="70">
        <v>79337.536740997311</v>
      </c>
      <c r="DC9" s="70">
        <v>79568.681966620963</v>
      </c>
      <c r="DD9" s="70">
        <v>79799.827192244615</v>
      </c>
      <c r="DE9" s="70">
        <v>80030.972417868281</v>
      </c>
      <c r="DF9" s="70">
        <v>80262.117643491918</v>
      </c>
      <c r="DG9" s="70">
        <v>80323.691720536066</v>
      </c>
      <c r="DH9" s="70">
        <v>80385.265797580214</v>
      </c>
      <c r="DI9" s="70">
        <v>80446.839874624347</v>
      </c>
      <c r="DJ9" s="70">
        <v>80508.413951668495</v>
      </c>
      <c r="DK9" s="70">
        <v>80569.988028712673</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1255288.4899485584</v>
      </c>
      <c r="FJ9" s="70">
        <v>75902.896677872719</v>
      </c>
      <c r="FK9" s="70">
        <v>76070.793355745438</v>
      </c>
      <c r="FL9" s="70">
        <v>76238.690033618128</v>
      </c>
      <c r="FM9" s="70">
        <v>76406.586711490847</v>
      </c>
      <c r="FN9" s="70">
        <v>76574.483389363522</v>
      </c>
      <c r="FO9" s="70">
        <v>76742.834159045233</v>
      </c>
      <c r="FP9" s="70">
        <v>76911.184928726929</v>
      </c>
      <c r="FQ9" s="70">
        <v>77079.53569840861</v>
      </c>
      <c r="FR9" s="70">
        <v>77247.886468090306</v>
      </c>
      <c r="FS9" s="70">
        <v>77416.237237771973</v>
      </c>
      <c r="FT9" s="70">
        <v>77585.03384235283</v>
      </c>
      <c r="FU9" s="70">
        <v>77753.830446933673</v>
      </c>
      <c r="FV9" s="70">
        <v>77922.627051514515</v>
      </c>
      <c r="FW9" s="70">
        <v>78091.423656095358</v>
      </c>
      <c r="FX9" s="70">
        <v>78260.2202606762</v>
      </c>
      <c r="FY9" s="70">
        <v>78429.454511615681</v>
      </c>
      <c r="FZ9" s="70">
        <v>78598.688762555175</v>
      </c>
      <c r="GA9" s="70">
        <v>78767.923013494656</v>
      </c>
      <c r="GB9" s="70">
        <v>78937.15726443415</v>
      </c>
      <c r="GC9" s="70">
        <v>79106.391515373645</v>
      </c>
      <c r="GD9" s="70">
        <v>79337.536740997311</v>
      </c>
      <c r="GE9" s="70">
        <v>79568.681966620963</v>
      </c>
      <c r="GF9" s="70">
        <v>79799.827192244615</v>
      </c>
      <c r="GG9" s="70">
        <v>80030.972417868281</v>
      </c>
      <c r="GH9" s="70">
        <v>80262.117643491918</v>
      </c>
      <c r="GI9" s="70">
        <v>80323.691720536066</v>
      </c>
      <c r="GJ9" s="70">
        <v>80385.265797580214</v>
      </c>
      <c r="GK9" s="70">
        <v>80446.839874624347</v>
      </c>
      <c r="GL9" s="70">
        <v>80508.413951668495</v>
      </c>
      <c r="GM9" s="70">
        <v>80569.988028712673</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199999999999999" x14ac:dyDescent="0.2"/>
  <cols>
    <col min="3" max="3" width="19.140625" customWidth="1"/>
    <col min="4" max="4" width="18.140625" customWidth="1"/>
    <col min="5" max="81" width="11.7109375" customWidth="1"/>
    <col min="85" max="161" width="11" customWidth="1"/>
  </cols>
  <sheetData>
    <row r="4" spans="3:161" x14ac:dyDescent="0.2">
      <c r="C4" s="47"/>
      <c r="S4" s="47"/>
    </row>
    <row r="6" spans="3:161" x14ac:dyDescent="0.2">
      <c r="C6" s="58" t="s">
        <v>497</v>
      </c>
      <c r="F6" s="47"/>
      <c r="H6" s="66"/>
      <c r="K6" s="47"/>
      <c r="CE6" s="58" t="s">
        <v>183</v>
      </c>
      <c r="CH6" s="47"/>
      <c r="CJ6" s="66"/>
      <c r="CM6" s="47"/>
    </row>
    <row r="7" spans="3:161" ht="31.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1809469.1785806413</v>
      </c>
      <c r="F9" s="119">
        <v>58412.488015944095</v>
      </c>
      <c r="G9" s="119">
        <v>58541.696031888176</v>
      </c>
      <c r="H9" s="119">
        <v>58670.904047832249</v>
      </c>
      <c r="I9" s="119">
        <v>58800.112063776331</v>
      </c>
      <c r="J9" s="119">
        <v>58929.32007972039</v>
      </c>
      <c r="K9" s="119">
        <v>59058.877550474659</v>
      </c>
      <c r="L9" s="119">
        <v>59188.435021228914</v>
      </c>
      <c r="M9" s="119">
        <v>59317.992491983168</v>
      </c>
      <c r="N9" s="119">
        <v>59447.549962737423</v>
      </c>
      <c r="O9" s="119">
        <v>59577.107433491663</v>
      </c>
      <c r="P9" s="119">
        <v>59707.008004797339</v>
      </c>
      <c r="Q9" s="119">
        <v>59836.908576103</v>
      </c>
      <c r="R9" s="119">
        <v>59966.809147408661</v>
      </c>
      <c r="S9" s="119">
        <v>60096.70971871433</v>
      </c>
      <c r="T9" s="119">
        <v>60226.610290019991</v>
      </c>
      <c r="U9" s="119">
        <v>60356.847660233179</v>
      </c>
      <c r="V9" s="119">
        <v>60487.085030446382</v>
      </c>
      <c r="W9" s="119">
        <v>60617.32240065957</v>
      </c>
      <c r="X9" s="119">
        <v>60747.559770872773</v>
      </c>
      <c r="Y9" s="119">
        <v>60877.797141085975</v>
      </c>
      <c r="Z9" s="119">
        <v>61055.679255111034</v>
      </c>
      <c r="AA9" s="119">
        <v>61233.561369136078</v>
      </c>
      <c r="AB9" s="119">
        <v>61411.443483161122</v>
      </c>
      <c r="AC9" s="119">
        <v>61589.325597186165</v>
      </c>
      <c r="AD9" s="119">
        <v>61767.207711211195</v>
      </c>
      <c r="AE9" s="119">
        <v>61814.59318916862</v>
      </c>
      <c r="AF9" s="119">
        <v>61861.978667126052</v>
      </c>
      <c r="AG9" s="119">
        <v>61909.364145083462</v>
      </c>
      <c r="AH9" s="119">
        <v>61956.749623040894</v>
      </c>
      <c r="AI9" s="119">
        <v>62004.135100998334</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1809469.1785806413</v>
      </c>
      <c r="CH9" s="119">
        <v>58412.488015944095</v>
      </c>
      <c r="CI9" s="119">
        <v>58541.696031888176</v>
      </c>
      <c r="CJ9" s="119">
        <v>58670.904047832249</v>
      </c>
      <c r="CK9" s="119">
        <v>58800.112063776331</v>
      </c>
      <c r="CL9" s="119">
        <v>58929.32007972039</v>
      </c>
      <c r="CM9" s="119">
        <v>59058.877550474659</v>
      </c>
      <c r="CN9" s="119">
        <v>59188.435021228914</v>
      </c>
      <c r="CO9" s="119">
        <v>59317.992491983168</v>
      </c>
      <c r="CP9" s="119">
        <v>59447.549962737423</v>
      </c>
      <c r="CQ9" s="119">
        <v>59577.107433491663</v>
      </c>
      <c r="CR9" s="119">
        <v>59707.008004797339</v>
      </c>
      <c r="CS9" s="119">
        <v>59836.908576103</v>
      </c>
      <c r="CT9" s="119">
        <v>59966.809147408661</v>
      </c>
      <c r="CU9" s="119">
        <v>60096.70971871433</v>
      </c>
      <c r="CV9" s="119">
        <v>60226.610290019991</v>
      </c>
      <c r="CW9" s="119">
        <v>60356.847660233179</v>
      </c>
      <c r="CX9" s="119">
        <v>60487.085030446382</v>
      </c>
      <c r="CY9" s="119">
        <v>60617.32240065957</v>
      </c>
      <c r="CZ9" s="119">
        <v>60747.559770872773</v>
      </c>
      <c r="DA9" s="119">
        <v>60877.797141085975</v>
      </c>
      <c r="DB9" s="119">
        <v>61055.679255111034</v>
      </c>
      <c r="DC9" s="119">
        <v>61233.561369136078</v>
      </c>
      <c r="DD9" s="119">
        <v>61411.443483161122</v>
      </c>
      <c r="DE9" s="119">
        <v>61589.325597186165</v>
      </c>
      <c r="DF9" s="119">
        <v>61767.207711211195</v>
      </c>
      <c r="DG9" s="119">
        <v>61814.59318916862</v>
      </c>
      <c r="DH9" s="119">
        <v>61861.978667126052</v>
      </c>
      <c r="DI9" s="119">
        <v>61909.364145083462</v>
      </c>
      <c r="DJ9" s="119">
        <v>61956.749623040894</v>
      </c>
      <c r="DK9" s="119">
        <v>62004.135100998334</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0</v>
      </c>
      <c r="F10" s="119">
        <v>0</v>
      </c>
      <c r="G10" s="119">
        <v>0</v>
      </c>
      <c r="H10" s="119">
        <v>0</v>
      </c>
      <c r="I10" s="119">
        <v>0</v>
      </c>
      <c r="J10" s="119">
        <v>0</v>
      </c>
      <c r="K10" s="119">
        <v>0</v>
      </c>
      <c r="L10" s="119">
        <v>0</v>
      </c>
      <c r="M10" s="119">
        <v>0</v>
      </c>
      <c r="N10" s="119">
        <v>0</v>
      </c>
      <c r="O10" s="119">
        <v>0</v>
      </c>
      <c r="P10" s="119">
        <v>0</v>
      </c>
      <c r="Q10" s="119">
        <v>0</v>
      </c>
      <c r="R10" s="119">
        <v>0</v>
      </c>
      <c r="S10" s="119">
        <v>0</v>
      </c>
      <c r="T10" s="119">
        <v>0</v>
      </c>
      <c r="U10" s="119">
        <v>0</v>
      </c>
      <c r="V10" s="119">
        <v>0</v>
      </c>
      <c r="W10" s="119">
        <v>0</v>
      </c>
      <c r="X10" s="119">
        <v>0</v>
      </c>
      <c r="Y10" s="119">
        <v>0</v>
      </c>
      <c r="Z10" s="119">
        <v>0</v>
      </c>
      <c r="AA10" s="119">
        <v>0</v>
      </c>
      <c r="AB10" s="119">
        <v>0</v>
      </c>
      <c r="AC10" s="119">
        <v>0</v>
      </c>
      <c r="AD10" s="119">
        <v>0</v>
      </c>
      <c r="AE10" s="119">
        <v>0</v>
      </c>
      <c r="AF10" s="119">
        <v>0</v>
      </c>
      <c r="AG10" s="119">
        <v>0</v>
      </c>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199999999999999" x14ac:dyDescent="0.2"/>
  <cols>
    <col min="2" max="3" width="9.28515625" customWidth="1"/>
  </cols>
  <sheetData>
    <row r="1" spans="1:22" x14ac:dyDescent="0.2">
      <c r="A1" s="8"/>
    </row>
    <row r="2" spans="1:22" ht="17.399999999999999" thickBot="1" x14ac:dyDescent="0.35">
      <c r="B2" s="1"/>
      <c r="C2" s="1" t="s">
        <v>33</v>
      </c>
      <c r="D2" s="1"/>
      <c r="E2" s="1"/>
      <c r="F2" s="1"/>
      <c r="G2" s="1"/>
      <c r="H2" s="1"/>
      <c r="I2" s="1"/>
      <c r="J2" s="1"/>
      <c r="K2" s="1"/>
      <c r="L2" s="1"/>
      <c r="M2" s="1"/>
      <c r="N2" s="1"/>
      <c r="O2" s="1"/>
      <c r="P2" s="1"/>
      <c r="Q2" s="1"/>
      <c r="R2" s="1"/>
      <c r="S2" s="1"/>
      <c r="T2" s="1"/>
      <c r="U2" s="1"/>
      <c r="V2" s="1"/>
    </row>
    <row r="3" spans="1:22" ht="10.8" thickTop="1" x14ac:dyDescent="0.2">
      <c r="B3" s="3"/>
      <c r="C3" s="4"/>
      <c r="D3" s="4"/>
      <c r="E3" s="4"/>
      <c r="F3" s="4"/>
      <c r="G3" s="4"/>
      <c r="H3" s="4"/>
      <c r="I3" s="4"/>
      <c r="J3" s="4"/>
      <c r="K3" s="4"/>
      <c r="L3" s="4"/>
    </row>
    <row r="38" ht="22.05" customHeight="1" x14ac:dyDescent="0.2"/>
    <row r="39" ht="25.95" customHeight="1" x14ac:dyDescent="0.2"/>
    <row r="40" ht="25.95" customHeight="1" x14ac:dyDescent="0.2"/>
    <row r="41" ht="25.95" customHeight="1" x14ac:dyDescent="0.2"/>
    <row r="60" ht="19.05" customHeight="1" x14ac:dyDescent="0.2"/>
    <row r="61" ht="20.5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199999999999999" x14ac:dyDescent="0.2"/>
  <cols>
    <col min="2" max="2" width="28.140625" customWidth="1"/>
    <col min="3" max="3" width="59.28515625" style="74" customWidth="1"/>
  </cols>
  <sheetData>
    <row r="1" spans="1:23" x14ac:dyDescent="0.2">
      <c r="A1" s="8"/>
    </row>
    <row r="2" spans="1:23" ht="17.399999999999999" thickBot="1" x14ac:dyDescent="0.35">
      <c r="B2" s="1" t="s">
        <v>105</v>
      </c>
      <c r="C2" s="73"/>
      <c r="D2" s="1"/>
      <c r="E2" s="1"/>
      <c r="F2" s="1"/>
      <c r="G2" s="1"/>
      <c r="H2" s="1"/>
      <c r="I2" s="1"/>
      <c r="J2" s="1"/>
      <c r="K2" s="1"/>
      <c r="L2" s="1"/>
      <c r="M2" s="1"/>
      <c r="N2" s="1"/>
      <c r="O2" s="1"/>
      <c r="P2" s="1"/>
      <c r="Q2" s="1"/>
      <c r="R2" s="1"/>
      <c r="S2" s="1"/>
      <c r="T2" s="1"/>
      <c r="U2" s="1"/>
      <c r="V2" s="1"/>
      <c r="W2" s="1"/>
    </row>
    <row r="3" spans="1:23" ht="10.8" thickTop="1" x14ac:dyDescent="0.2"/>
    <row r="5" spans="1:23" x14ac:dyDescent="0.2">
      <c r="B5" t="s">
        <v>106</v>
      </c>
      <c r="C5" s="74" t="s">
        <v>50</v>
      </c>
    </row>
    <row r="6" spans="1:23" ht="61.2" x14ac:dyDescent="0.2">
      <c r="B6" s="47" t="s">
        <v>13</v>
      </c>
      <c r="C6" s="75" t="s">
        <v>107</v>
      </c>
    </row>
    <row r="7" spans="1:23" ht="30.6" x14ac:dyDescent="0.2">
      <c r="B7" s="47" t="s">
        <v>10</v>
      </c>
      <c r="C7" s="75" t="s">
        <v>108</v>
      </c>
    </row>
    <row r="8" spans="1:23" ht="40.799999999999997" x14ac:dyDescent="0.2">
      <c r="B8" s="47" t="s">
        <v>14</v>
      </c>
      <c r="C8" s="75" t="s">
        <v>109</v>
      </c>
    </row>
    <row r="9" spans="1:23" ht="30.6" x14ac:dyDescent="0.2">
      <c r="B9" s="47" t="s">
        <v>110</v>
      </c>
      <c r="C9" s="75" t="s">
        <v>111</v>
      </c>
    </row>
    <row r="10" spans="1:23" ht="30.6" x14ac:dyDescent="0.2">
      <c r="B10" s="47" t="s">
        <v>112</v>
      </c>
      <c r="C10" s="75" t="s">
        <v>119</v>
      </c>
    </row>
    <row r="11" spans="1:23" ht="20.399999999999999" x14ac:dyDescent="0.2">
      <c r="B11" s="47" t="s">
        <v>2</v>
      </c>
      <c r="C11" s="75" t="s">
        <v>182</v>
      </c>
    </row>
    <row r="12" spans="1:23" ht="51"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zoomScale="85" zoomScaleNormal="85" workbookViewId="0"/>
  </sheetViews>
  <sheetFormatPr defaultRowHeight="10.199999999999999" x14ac:dyDescent="0.2"/>
  <sheetData>
    <row r="1" spans="1:23" x14ac:dyDescent="0.2">
      <c r="A1" s="8"/>
    </row>
    <row r="2" spans="1:23" ht="17.399999999999999" thickBot="1" x14ac:dyDescent="0.35">
      <c r="B2" s="1"/>
      <c r="C2" s="1" t="s">
        <v>501</v>
      </c>
      <c r="D2" s="1"/>
      <c r="E2" s="1"/>
      <c r="F2" s="1"/>
      <c r="G2" s="1"/>
      <c r="H2" s="1"/>
      <c r="I2" s="1"/>
      <c r="J2" s="1"/>
      <c r="K2" s="1"/>
      <c r="L2" s="1"/>
      <c r="M2" s="1"/>
      <c r="N2" s="1"/>
      <c r="O2" s="1"/>
      <c r="P2" s="1"/>
      <c r="Q2" s="1"/>
      <c r="R2" s="1"/>
      <c r="S2" s="1"/>
      <c r="T2" s="1"/>
      <c r="U2" s="1"/>
      <c r="V2" s="1"/>
      <c r="W2" s="1"/>
    </row>
    <row r="3" spans="1:23" ht="10.8" thickTop="1" x14ac:dyDescent="0.2">
      <c r="B3" s="3"/>
      <c r="C3" s="4"/>
      <c r="D3" s="4"/>
      <c r="E3" s="4"/>
      <c r="F3" s="4"/>
      <c r="G3" s="4"/>
      <c r="H3" s="4"/>
      <c r="I3" s="4"/>
      <c r="J3" s="4"/>
      <c r="K3" s="4"/>
      <c r="L3" s="4"/>
    </row>
    <row r="9" spans="1:23" ht="16.8" x14ac:dyDescent="0.3">
      <c r="B9" s="232" t="s">
        <v>506</v>
      </c>
    </row>
    <row r="48" spans="2:23" x14ac:dyDescent="0.2">
      <c r="B48" s="233"/>
      <c r="C48" s="233"/>
      <c r="D48" s="233"/>
      <c r="E48" s="233"/>
      <c r="F48" s="233"/>
      <c r="G48" s="233"/>
      <c r="H48" s="233"/>
      <c r="I48" s="233"/>
      <c r="J48" s="233"/>
      <c r="K48" s="233"/>
      <c r="L48" s="233"/>
      <c r="M48" s="233"/>
      <c r="N48" s="233"/>
      <c r="O48" s="233"/>
      <c r="P48" s="233"/>
      <c r="Q48" s="233"/>
      <c r="R48" s="233"/>
      <c r="S48" s="233"/>
      <c r="T48" s="233"/>
      <c r="U48" s="233"/>
      <c r="V48" s="233"/>
      <c r="W48" s="233"/>
    </row>
    <row r="50" spans="2:2" ht="16.8" x14ac:dyDescent="0.3">
      <c r="B50" s="232" t="s">
        <v>505</v>
      </c>
    </row>
    <row r="90" spans="2:23" x14ac:dyDescent="0.2">
      <c r="B90" s="233"/>
      <c r="C90" s="233"/>
      <c r="D90" s="233"/>
      <c r="E90" s="233"/>
      <c r="F90" s="233"/>
      <c r="G90" s="233"/>
      <c r="H90" s="233"/>
      <c r="I90" s="233"/>
      <c r="J90" s="233"/>
      <c r="K90" s="233"/>
      <c r="L90" s="233"/>
      <c r="M90" s="233"/>
      <c r="N90" s="233"/>
      <c r="O90" s="233"/>
      <c r="P90" s="233"/>
      <c r="Q90" s="233"/>
      <c r="R90" s="233"/>
      <c r="S90" s="233"/>
      <c r="T90" s="233"/>
      <c r="U90" s="233"/>
      <c r="V90" s="233"/>
      <c r="W90" s="233"/>
    </row>
    <row r="92" spans="2:23" ht="16.8" x14ac:dyDescent="0.3">
      <c r="B92" s="232" t="s">
        <v>507</v>
      </c>
    </row>
    <row r="125" spans="2:23" x14ac:dyDescent="0.2">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row>
    <row r="127" spans="2:23" ht="16.8" x14ac:dyDescent="0.3">
      <c r="B127" s="232" t="s">
        <v>508</v>
      </c>
    </row>
    <row r="158" spans="2:23" x14ac:dyDescent="0.2">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row>
    <row r="160" spans="2:23" ht="16.8" x14ac:dyDescent="0.3">
      <c r="B160" s="232"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199999999999999"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21"/>
  <sheetViews>
    <sheetView zoomScale="130" zoomScaleNormal="130" workbookViewId="0"/>
  </sheetViews>
  <sheetFormatPr defaultRowHeight="10.199999999999999" x14ac:dyDescent="0.2"/>
  <cols>
    <col min="2" max="2" width="21.7109375" customWidth="1"/>
    <col min="3" max="3" width="20.42578125" bestFit="1" customWidth="1"/>
    <col min="4" max="4" width="11.7109375" customWidth="1"/>
    <col min="5" max="5" width="15.140625" hidden="1" customWidth="1"/>
    <col min="6" max="6" width="17.7109375" customWidth="1"/>
    <col min="7" max="7" width="26.7109375" customWidth="1"/>
    <col min="8" max="8" width="22.7109375" customWidth="1"/>
    <col min="9" max="9" width="17.140625" bestFit="1" customWidth="1"/>
    <col min="10" max="10" width="22" customWidth="1"/>
  </cols>
  <sheetData>
    <row r="1" spans="1:17" x14ac:dyDescent="0.2">
      <c r="A1" s="8"/>
    </row>
    <row r="2" spans="1:17" ht="17.399999999999999" thickBot="1" x14ac:dyDescent="0.35">
      <c r="B2" s="1"/>
      <c r="C2" s="1"/>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05" customHeight="1" x14ac:dyDescent="0.2">
      <c r="C12" s="3"/>
      <c r="D12" s="4"/>
      <c r="E12" s="4"/>
      <c r="F12" s="4"/>
      <c r="G12" s="4"/>
      <c r="H12" s="4"/>
      <c r="I12" s="4"/>
      <c r="J12" s="4"/>
      <c r="K12" s="4"/>
    </row>
    <row r="13" spans="1:17" x14ac:dyDescent="0.2">
      <c r="B13" s="201" t="s">
        <v>235</v>
      </c>
      <c r="C13" s="4"/>
      <c r="F13" s="201" t="s">
        <v>236</v>
      </c>
    </row>
    <row r="14" spans="1:17" ht="10.8"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StratfordPoleClass 5</v>
      </c>
      <c r="F15" s="2" t="s">
        <v>449</v>
      </c>
      <c r="G15" s="2" t="s">
        <v>11</v>
      </c>
      <c r="H15" s="202" t="s">
        <v>19</v>
      </c>
      <c r="I15" s="18">
        <v>50</v>
      </c>
      <c r="J15" s="53" t="str">
        <f>_xlfn.XLOOKUP(asset_summary[[#This Row],[Asset Class]],ac_unit_bases[Asset Class],ac_unit_bases[Unit Basis],"")</f>
        <v>pole</v>
      </c>
    </row>
    <row r="16" spans="1:17" x14ac:dyDescent="0.2">
      <c r="B16" s="76"/>
      <c r="C16" s="214"/>
      <c r="E16" s="21" t="str">
        <v>StratfordPoleClass 4</v>
      </c>
      <c r="F16" s="2" t="s">
        <v>449</v>
      </c>
      <c r="G16" s="2" t="s">
        <v>11</v>
      </c>
      <c r="H16" s="202" t="s">
        <v>15</v>
      </c>
      <c r="I16" s="18">
        <v>100</v>
      </c>
      <c r="J16" s="53" t="str">
        <f>_xlfn.XLOOKUP(asset_summary[[#This Row],[Asset Class]],ac_unit_bases[Asset Class],ac_unit_bases[Unit Basis],"")</f>
        <v>pole</v>
      </c>
    </row>
    <row r="17" spans="2:10" x14ac:dyDescent="0.2">
      <c r="B17" s="76"/>
      <c r="C17" s="214"/>
      <c r="E17" s="21" t="str">
        <v>StratfordPoleClass 3</v>
      </c>
      <c r="F17" s="2" t="s">
        <v>449</v>
      </c>
      <c r="G17" s="2" t="s">
        <v>11</v>
      </c>
      <c r="H17" s="202" t="s">
        <v>16</v>
      </c>
      <c r="I17" s="18">
        <v>150</v>
      </c>
      <c r="J17" s="53" t="str">
        <f>_xlfn.XLOOKUP(asset_summary[[#This Row],[Asset Class]],ac_unit_bases[Asset Class],ac_unit_bases[Unit Basis],"")</f>
        <v>pole</v>
      </c>
    </row>
    <row r="18" spans="2:10" x14ac:dyDescent="0.2">
      <c r="E18" s="21" t="str">
        <v>StratfordPoleClass 2</v>
      </c>
      <c r="F18" s="2" t="s">
        <v>449</v>
      </c>
      <c r="G18" s="2" t="s">
        <v>11</v>
      </c>
      <c r="H18" s="202" t="s">
        <v>17</v>
      </c>
      <c r="I18" s="18">
        <v>30</v>
      </c>
      <c r="J18" s="53" t="str">
        <f>_xlfn.XLOOKUP(asset_summary[[#This Row],[Asset Class]],ac_unit_bases[Asset Class],ac_unit_bases[Unit Basis],"")</f>
        <v>pole</v>
      </c>
    </row>
    <row r="19" spans="2:10" x14ac:dyDescent="0.2">
      <c r="F19" s="76"/>
      <c r="G19" s="76"/>
      <c r="H19" s="213"/>
      <c r="I19" s="214"/>
      <c r="J19" s="215"/>
    </row>
    <row r="20" spans="2:10" x14ac:dyDescent="0.2">
      <c r="F20" s="76"/>
      <c r="G20" s="76"/>
      <c r="H20" s="213"/>
      <c r="I20" s="214"/>
      <c r="J20" s="215"/>
    </row>
    <row r="21" spans="2:10" x14ac:dyDescent="0.2">
      <c r="F21" s="76"/>
      <c r="G21" s="76"/>
      <c r="H21" s="213"/>
      <c r="I21" s="214"/>
      <c r="J21" s="215"/>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zoomScale="145" zoomScaleNormal="145" workbookViewId="0"/>
  </sheetViews>
  <sheetFormatPr defaultRowHeight="10.199999999999999" x14ac:dyDescent="0.2"/>
  <cols>
    <col min="1" max="1" width="8.140625" bestFit="1" customWidth="1"/>
    <col min="2" max="2" width="18.42578125" customWidth="1"/>
    <col min="3" max="3" width="19.7109375" customWidth="1"/>
    <col min="4" max="4" width="15.7109375" customWidth="1"/>
    <col min="5" max="5" width="21" bestFit="1" customWidth="1"/>
    <col min="6" max="7" width="15.7109375" customWidth="1"/>
    <col min="8" max="8" width="20.7109375" customWidth="1"/>
    <col min="9" max="9" width="27.7109375" customWidth="1"/>
  </cols>
  <sheetData>
    <row r="1" spans="1:17" x14ac:dyDescent="0.2">
      <c r="A1" s="8"/>
    </row>
    <row r="2" spans="1:17" ht="17.399999999999999" thickBot="1" x14ac:dyDescent="0.35">
      <c r="B2" s="1"/>
      <c r="C2" s="11" t="s">
        <v>48</v>
      </c>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201" t="s">
        <v>238</v>
      </c>
      <c r="C11" s="4"/>
      <c r="D11" s="4"/>
      <c r="E11" s="201" t="s">
        <v>237</v>
      </c>
      <c r="F11" s="4"/>
      <c r="G11" s="4"/>
      <c r="H11" s="4"/>
      <c r="I11" s="4"/>
      <c r="J11" s="4"/>
    </row>
    <row r="12" spans="1:17" ht="10.8"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90</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110</v>
      </c>
      <c r="I16" s="154" t="str">
        <f>_xlfn.XLOOKUP(ac_failure_modes[[#This Row],[Climate Peril]],cp_unit_bases[Climate Peril],cp_unit_bases[Unit Basis],"")</f>
        <v>kph (10-min avg.)</v>
      </c>
      <c r="K16" s="4"/>
    </row>
    <row r="17" spans="2:11" ht="11.25" customHeight="1" x14ac:dyDescent="0.2">
      <c r="E17" s="76"/>
      <c r="F17" s="216"/>
      <c r="G17" s="76"/>
      <c r="H17" s="214"/>
      <c r="I17" s="217"/>
      <c r="K17" s="4"/>
    </row>
    <row r="18" spans="2:11" x14ac:dyDescent="0.2">
      <c r="E18" s="76"/>
      <c r="F18" s="216"/>
      <c r="G18" s="76"/>
      <c r="H18" s="214"/>
      <c r="I18" s="217"/>
      <c r="K18" s="4"/>
    </row>
    <row r="19" spans="2:11" x14ac:dyDescent="0.2">
      <c r="B19" s="47"/>
      <c r="E19" s="76"/>
      <c r="F19" s="216"/>
      <c r="G19" s="76"/>
      <c r="H19" s="214"/>
      <c r="I19" s="21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zoomScale="70" zoomScaleNormal="70" workbookViewId="0"/>
  </sheetViews>
  <sheetFormatPr defaultRowHeight="10.199999999999999" x14ac:dyDescent="0.2"/>
  <cols>
    <col min="1" max="1" width="9.28515625" customWidth="1"/>
    <col min="2" max="2" width="9.28515625" hidden="1" customWidth="1"/>
    <col min="3" max="3" width="27.7109375" customWidth="1"/>
    <col min="4" max="4" width="14.7109375" customWidth="1"/>
    <col min="5" max="22" width="12.7109375" customWidth="1"/>
  </cols>
  <sheetData>
    <row r="1" spans="1:23" x14ac:dyDescent="0.2">
      <c r="A1" s="8"/>
      <c r="B1" s="8"/>
    </row>
    <row r="2" spans="1:23" ht="17.399999999999999" thickBot="1" x14ac:dyDescent="0.35">
      <c r="C2" s="1"/>
      <c r="D2" s="11" t="s">
        <v>81</v>
      </c>
      <c r="E2" s="1"/>
      <c r="F2" s="1"/>
      <c r="G2" s="1"/>
      <c r="H2" s="1"/>
      <c r="I2" s="1"/>
      <c r="J2" s="1"/>
      <c r="K2" s="1"/>
      <c r="L2" s="1"/>
      <c r="M2" s="1"/>
      <c r="N2" s="1"/>
      <c r="O2" s="1"/>
      <c r="P2" s="1"/>
      <c r="Q2" s="1"/>
      <c r="R2" s="1"/>
      <c r="S2" s="1"/>
    </row>
    <row r="3" spans="1:23" ht="10.8"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0" t="s">
        <v>71</v>
      </c>
      <c r="D9" s="250"/>
      <c r="E9" s="250"/>
      <c r="F9" s="250"/>
    </row>
    <row r="10" spans="1:23" ht="12" customHeight="1" x14ac:dyDescent="0.2">
      <c r="C10" s="55" t="s">
        <v>13</v>
      </c>
      <c r="D10" s="252" t="s">
        <v>449</v>
      </c>
      <c r="E10" s="252"/>
      <c r="F10" s="252"/>
    </row>
    <row r="11" spans="1:23" ht="12" customHeight="1" x14ac:dyDescent="0.2">
      <c r="C11" s="55" t="s">
        <v>195</v>
      </c>
      <c r="D11" s="252" t="s">
        <v>192</v>
      </c>
      <c r="E11" s="252"/>
      <c r="F11" s="252"/>
    </row>
    <row r="12" spans="1:23" x14ac:dyDescent="0.2">
      <c r="C12" s="55" t="s">
        <v>0</v>
      </c>
      <c r="D12" s="252" t="s">
        <v>1</v>
      </c>
      <c r="E12" s="252"/>
      <c r="F12" s="252"/>
    </row>
    <row r="13" spans="1:23" x14ac:dyDescent="0.2">
      <c r="C13" s="55" t="s">
        <v>18</v>
      </c>
      <c r="D13" s="251" t="str">
        <f>IF(D12="Wind","kph (10-min avg.)","mm ice accretion")</f>
        <v>kph (10-min avg.)</v>
      </c>
      <c r="E13" s="251"/>
      <c r="F13" s="251"/>
    </row>
    <row r="14" spans="1:23" x14ac:dyDescent="0.2">
      <c r="C14" s="55" t="s">
        <v>2</v>
      </c>
      <c r="D14" s="253">
        <v>80</v>
      </c>
      <c r="E14" s="253"/>
      <c r="F14" s="253"/>
    </row>
    <row r="16" spans="1:23" ht="11.1" customHeight="1" x14ac:dyDescent="0.2">
      <c r="C16" s="248" t="s">
        <v>197</v>
      </c>
      <c r="D16" s="248"/>
      <c r="E16" s="248"/>
      <c r="F16" s="248"/>
      <c r="G16" s="248"/>
      <c r="H16" s="248"/>
      <c r="I16" s="248"/>
      <c r="J16" s="248"/>
      <c r="K16" s="248"/>
      <c r="L16" s="248"/>
      <c r="M16" s="248"/>
      <c r="N16" s="248"/>
      <c r="O16" s="248"/>
      <c r="P16" s="248"/>
      <c r="Q16" s="248"/>
      <c r="R16" s="248"/>
      <c r="S16" s="248"/>
      <c r="T16" s="248"/>
      <c r="U16" s="248"/>
      <c r="V16" s="248"/>
      <c r="W16" s="248"/>
    </row>
    <row r="17" spans="2:23" ht="21"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399999999999999" x14ac:dyDescent="0.2">
      <c r="C18" s="149" t="str">
        <f>D12</f>
        <v>Wind</v>
      </c>
      <c r="D18" s="149">
        <f>D14</f>
        <v>80</v>
      </c>
      <c r="E18" s="150" t="str">
        <f>D13</f>
        <v>kph (10-min avg.)</v>
      </c>
      <c r="F18" s="149" t="str">
        <f>D10</f>
        <v>Stratford</v>
      </c>
      <c r="G18" s="149" cm="1">
        <f t="array" ref="G18:W18">IF(_xlfn.XLOOKUP(_xlfn.ANCHORARRAY(G17),$D$22:$D$38,$O$22:$O$38)="-",0,_xlfn.XLOOKUP(_xlfn.ANCHORARRAY(G17),$D$22:$D$38,$O$22:$O$38))</f>
        <v>0.1160679741016739</v>
      </c>
      <c r="H18" s="149">
        <v>0.1163317722635043</v>
      </c>
      <c r="I18" s="149">
        <v>0.11659561250565681</v>
      </c>
      <c r="J18" s="149">
        <v>0.11685949416100219</v>
      </c>
      <c r="K18" s="149">
        <v>0.11712341656483587</v>
      </c>
      <c r="L18" s="149">
        <v>0.11738737905487204</v>
      </c>
      <c r="M18" s="149">
        <v>0.11775039172020912</v>
      </c>
      <c r="N18" s="149">
        <v>0.11784940788644357</v>
      </c>
      <c r="O18" s="149">
        <v>0.11794842943540484</v>
      </c>
      <c r="P18" s="149">
        <v>0.11804745633260361</v>
      </c>
      <c r="Q18" s="149">
        <v>0.11814648854359804</v>
      </c>
      <c r="R18" s="149">
        <v>0.11860458065353184</v>
      </c>
      <c r="S18" s="149">
        <v>0.11906278230528887</v>
      </c>
      <c r="T18" s="149">
        <v>0.11952109013080661</v>
      </c>
      <c r="U18" s="149">
        <v>0.12087182535270059</v>
      </c>
      <c r="V18" s="149">
        <v>0.12176450245145327</v>
      </c>
      <c r="W18" s="149">
        <v>0.12265750810825217</v>
      </c>
    </row>
    <row r="20" spans="2:23" ht="11.25" customHeight="1" x14ac:dyDescent="0.2">
      <c r="E20" s="249" t="s">
        <v>194</v>
      </c>
      <c r="F20" s="249"/>
      <c r="G20" s="249"/>
      <c r="H20" s="249"/>
      <c r="I20" s="249"/>
      <c r="J20" s="223"/>
    </row>
    <row r="21" spans="2:23" ht="31.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StratfordWind2023RCP6.0</v>
      </c>
      <c r="C22" s="53" t="str">
        <f>D10</f>
        <v>Stratford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80</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0.1160679741016739</v>
      </c>
    </row>
    <row r="23" spans="2:23" x14ac:dyDescent="0.2">
      <c r="B23" s="21" t="str">
        <f t="shared" si="0"/>
        <v>StratfordWind2025RCP6.0</v>
      </c>
      <c r="C23" s="53" t="str">
        <f>C22</f>
        <v>Stratford</v>
      </c>
      <c r="D23" s="56">
        <v>2025</v>
      </c>
      <c r="E23" s="151">
        <f>INDEX('Climate Data'!$B$10:$K$23470,MATCH($B23,'Climate Data'!$B$10:$B$23470,0),MATCH(E$21,'Climate Data'!$B$10:$K$10,0))</f>
        <v>85.625450327553551</v>
      </c>
      <c r="F23" s="151">
        <f>INDEX('Climate Data'!$B$10:$K$23470,MATCH($B23,'Climate Data'!$B$10:$B$23470,0),MATCH(F$21,'Climate Data'!$B$10:$K$10,0))</f>
        <v>92.415959999999998</v>
      </c>
      <c r="G23" s="151">
        <f>INDEX('Climate Data'!$B$10:$K$23470,MATCH($B23,'Climate Data'!$B$10:$B$23470,0),MATCH(G$21,'Climate Data'!$B$10:$K$10,0))</f>
        <v>99.61536666666666</v>
      </c>
      <c r="H23" s="151">
        <f>INDEX('Climate Data'!$B$10:$K$23470,MATCH($B23,'Climate Data'!$B$10:$B$23470,0),MATCH(H$21,'Climate Data'!$B$10:$K$10,0))</f>
        <v>106.76670433333332</v>
      </c>
      <c r="I23" s="151">
        <f>INDEX('Climate Data'!$B$10:$K$23470,MATCH($B23,'Climate Data'!$B$10:$B$23470,0),MATCH(I$21,'Climate Data'!$B$10:$K$10,0))</f>
        <v>113.928332</v>
      </c>
      <c r="J23" s="54">
        <f>J22</f>
        <v>80</v>
      </c>
      <c r="K23" s="119">
        <f>IF($J23&lt;=$E23,0,IF($J23&gt;$I23,"-",INDEX($E23:$I23,1,MATCH($J23,$E23:$I23,1))))</f>
        <v>0</v>
      </c>
      <c r="L23" s="119" cm="1">
        <f t="array" ref="L23">IF($J23&lt;=$E23,$E23,IF($J23&gt;$I23,"-",INDEX($E23:$I23,1,MATCH($J23,$E23:$I23,1)+1)))</f>
        <v>85.625450327553551</v>
      </c>
      <c r="M23" s="119">
        <f>IF($J23&lt;=$E23,1,IF($J23&gt;$I23,"-",INDEX($E$21:$I$21,1,MATCH($J23,$E23:$I23,1))))</f>
        <v>1</v>
      </c>
      <c r="N23" s="119" cm="1">
        <f t="array" ref="N23">IF($J23&lt;=$E23,$E$21,IF($J23&gt;$I23,"-",INDEX($E$21:$I$21,1,MATCH($J23,$E23:$I23,1)+1)))</f>
        <v>10</v>
      </c>
      <c r="O23" s="148">
        <f>IFERROR(1/(10^((J23-K23)/(L23-K23)*(LOG(N23)-LOG(M23))+LOG(M23))),"-")</f>
        <v>0.1163317722635043</v>
      </c>
    </row>
    <row r="24" spans="2:23" x14ac:dyDescent="0.2">
      <c r="B24" s="21" t="str">
        <f t="shared" si="0"/>
        <v>StratfordWind2030RCP6.0</v>
      </c>
      <c r="C24" s="53" t="str">
        <f>C23</f>
        <v>Stratford</v>
      </c>
      <c r="D24" s="56">
        <v>2030</v>
      </c>
      <c r="E24" s="151">
        <f>INDEX('Climate Data'!$B$10:$K$23470,MATCH($B24,'Climate Data'!$B$10:$B$23470,0),MATCH(E$21,'Climate Data'!$B$10:$K$10,0))</f>
        <v>85.715713023906218</v>
      </c>
      <c r="F24" s="151">
        <f>INDEX('Climate Data'!$B$10:$K$23470,MATCH($B24,'Climate Data'!$B$10:$B$23470,0),MATCH(F$21,'Climate Data'!$B$10:$K$10,0))</f>
        <v>92.534441999999999</v>
      </c>
      <c r="G24" s="151">
        <f>INDEX('Climate Data'!$B$10:$K$23470,MATCH($B24,'Climate Data'!$B$10:$B$23470,0),MATCH(G$21,'Climate Data'!$B$10:$K$10,0))</f>
        <v>99.770533333333319</v>
      </c>
      <c r="H24" s="151">
        <f>INDEX('Climate Data'!$B$10:$K$23470,MATCH($B24,'Climate Data'!$B$10:$B$23470,0),MATCH(H$21,'Climate Data'!$B$10:$K$10,0))</f>
        <v>106.95370466666665</v>
      </c>
      <c r="I24" s="151">
        <f>INDEX('Climate Data'!$B$10:$K$23470,MATCH($B24,'Climate Data'!$B$10:$B$23470,0),MATCH(I$21,'Climate Data'!$B$10:$K$10,0))</f>
        <v>114.14804799999999</v>
      </c>
      <c r="J24" s="54">
        <f>J23</f>
        <v>80</v>
      </c>
      <c r="K24" s="119">
        <f t="shared" ref="K24:K38" si="1">IF($J24&lt;=$E24,0,IF($J24&gt;$I24,"-",INDEX($E24:$I24,1,MATCH($J24,$E24:$I24,1))))</f>
        <v>0</v>
      </c>
      <c r="L24" s="119" cm="1">
        <f t="array" ref="L24">IF($J24&lt;=$E24,$E24,IF($J24&gt;$I24,"-",INDEX($E24:$I24,1,MATCH($J24,$E24:$I24,1)+1)))</f>
        <v>85.715713023906218</v>
      </c>
      <c r="M24" s="119">
        <f t="shared" ref="M24:M38" si="2">IF($J24&lt;=$E24,1,IF($J24&gt;$I24,"-",INDEX($E$21:$I$21,1,MATCH($J24,$E24:$I24,1))))</f>
        <v>1</v>
      </c>
      <c r="N24" s="119" cm="1">
        <f t="array" ref="N24">IF($J24&lt;=$E24,$E$21,IF($J24&gt;$I24,"-",INDEX($E$21:$I$21,1,MATCH($J24,$E24:$I24,1)+1)))</f>
        <v>10</v>
      </c>
      <c r="O24" s="148">
        <f t="shared" ref="O24:O38" si="3">IFERROR(1/(10^((J24-K24)/(L24-K24)*(LOG(N24)-LOG(M24))+LOG(M24))),"-")</f>
        <v>0.11659561250565681</v>
      </c>
    </row>
    <row r="25" spans="2:23" x14ac:dyDescent="0.2">
      <c r="B25" s="21" t="str">
        <f t="shared" si="0"/>
        <v>StratfordWind2035RCP6.0</v>
      </c>
      <c r="C25" s="53" t="str">
        <f t="shared" ref="C25:C38" si="4">C24</f>
        <v>Stratford</v>
      </c>
      <c r="D25" s="56">
        <v>2035</v>
      </c>
      <c r="E25" s="151">
        <f>INDEX('Climate Data'!$B$10:$K$23470,MATCH($B25,'Climate Data'!$B$10:$B$23470,0),MATCH(E$21,'Climate Data'!$B$10:$K$10,0))</f>
        <v>85.8059757202589</v>
      </c>
      <c r="F25" s="151">
        <f>INDEX('Climate Data'!$B$10:$K$23470,MATCH($B25,'Climate Data'!$B$10:$B$23470,0),MATCH(F$21,'Climate Data'!$B$10:$K$10,0))</f>
        <v>92.652923999999999</v>
      </c>
      <c r="G25" s="151">
        <f>INDEX('Climate Data'!$B$10:$K$23470,MATCH($B25,'Climate Data'!$B$10:$B$23470,0),MATCH(G$21,'Climate Data'!$B$10:$K$10,0))</f>
        <v>99.925699999999992</v>
      </c>
      <c r="H25" s="151">
        <f>INDEX('Climate Data'!$B$10:$K$23470,MATCH($B25,'Climate Data'!$B$10:$B$23470,0),MATCH(H$21,'Climate Data'!$B$10:$K$10,0))</f>
        <v>107.140705</v>
      </c>
      <c r="I25" s="151">
        <f>INDEX('Climate Data'!$B$10:$K$23470,MATCH($B25,'Climate Data'!$B$10:$B$23470,0),MATCH(I$21,'Climate Data'!$B$10:$K$10,0))</f>
        <v>114.36776399999999</v>
      </c>
      <c r="J25" s="54">
        <f t="shared" ref="J25:J38" si="5">J24</f>
        <v>80</v>
      </c>
      <c r="K25" s="119">
        <f t="shared" si="1"/>
        <v>0</v>
      </c>
      <c r="L25" s="119" cm="1">
        <f t="array" ref="L25">IF($J25&lt;=$E25,$E25,IF($J25&gt;$I25,"-",INDEX($E25:$I25,1,MATCH($J25,$E25:$I25,1)+1)))</f>
        <v>85.8059757202589</v>
      </c>
      <c r="M25" s="119">
        <f t="shared" si="2"/>
        <v>1</v>
      </c>
      <c r="N25" s="119" cm="1">
        <f t="array" ref="N25">IF($J25&lt;=$E25,$E$21,IF($J25&gt;$I25,"-",INDEX($E$21:$I$21,1,MATCH($J25,$E25:$I25,1)+1)))</f>
        <v>10</v>
      </c>
      <c r="O25" s="148">
        <f t="shared" si="3"/>
        <v>0.11685949416100219</v>
      </c>
    </row>
    <row r="26" spans="2:23" x14ac:dyDescent="0.2">
      <c r="B26" s="21" t="str">
        <f t="shared" si="0"/>
        <v>StratfordWind2040RCP6.0</v>
      </c>
      <c r="C26" s="53" t="str">
        <f t="shared" si="4"/>
        <v>Stratford</v>
      </c>
      <c r="D26" s="56">
        <v>2040</v>
      </c>
      <c r="E26" s="151">
        <f>INDEX('Climate Data'!$B$10:$K$23470,MATCH($B26,'Climate Data'!$B$10:$B$23470,0),MATCH(E$21,'Climate Data'!$B$10:$K$10,0))</f>
        <v>85.896238416611581</v>
      </c>
      <c r="F26" s="151">
        <f>INDEX('Climate Data'!$B$10:$K$23470,MATCH($B26,'Climate Data'!$B$10:$B$23470,0),MATCH(F$21,'Climate Data'!$B$10:$K$10,0))</f>
        <v>92.771405999999999</v>
      </c>
      <c r="G26" s="151">
        <f>INDEX('Climate Data'!$B$10:$K$23470,MATCH($B26,'Climate Data'!$B$10:$B$23470,0),MATCH(G$21,'Climate Data'!$B$10:$K$10,0))</f>
        <v>100.08086666666667</v>
      </c>
      <c r="H26" s="151">
        <f>INDEX('Climate Data'!$B$10:$K$23470,MATCH($B26,'Climate Data'!$B$10:$B$23470,0),MATCH(H$21,'Climate Data'!$B$10:$K$10,0))</f>
        <v>107.32770533333333</v>
      </c>
      <c r="I26" s="151">
        <f>INDEX('Climate Data'!$B$10:$K$23470,MATCH($B26,'Climate Data'!$B$10:$B$23470,0),MATCH(I$21,'Climate Data'!$B$10:$K$10,0))</f>
        <v>114.58748</v>
      </c>
      <c r="J26" s="54">
        <f t="shared" si="5"/>
        <v>80</v>
      </c>
      <c r="K26" s="119">
        <f t="shared" si="1"/>
        <v>0</v>
      </c>
      <c r="L26" s="119" cm="1">
        <f t="array" ref="L26">IF($J26&lt;=$E26,$E26,IF($J26&gt;$I26,"-",INDEX($E26:$I26,1,MATCH($J26,$E26:$I26,1)+1)))</f>
        <v>85.896238416611581</v>
      </c>
      <c r="M26" s="119">
        <f t="shared" si="2"/>
        <v>1</v>
      </c>
      <c r="N26" s="119" cm="1">
        <f t="array" ref="N26">IF($J26&lt;=$E26,$E$21,IF($J26&gt;$I26,"-",INDEX($E$21:$I$21,1,MATCH($J26,$E26:$I26,1)+1)))</f>
        <v>10</v>
      </c>
      <c r="O26" s="148">
        <f t="shared" si="3"/>
        <v>0.11712341656483587</v>
      </c>
    </row>
    <row r="27" spans="2:23" x14ac:dyDescent="0.2">
      <c r="B27" s="21" t="str">
        <f t="shared" si="0"/>
        <v>StratfordWind2045RCP6.0</v>
      </c>
      <c r="C27" s="53" t="str">
        <f t="shared" si="4"/>
        <v>Stratford</v>
      </c>
      <c r="D27" s="56">
        <v>2045</v>
      </c>
      <c r="E27" s="151">
        <f>INDEX('Climate Data'!$B$10:$K$23470,MATCH($B27,'Climate Data'!$B$10:$B$23470,0),MATCH(E$21,'Climate Data'!$B$10:$K$10,0))</f>
        <v>85.986501112964248</v>
      </c>
      <c r="F27" s="151">
        <f>INDEX('Climate Data'!$B$10:$K$23470,MATCH($B27,'Climate Data'!$B$10:$B$23470,0),MATCH(F$21,'Climate Data'!$B$10:$K$10,0))</f>
        <v>92.889887999999999</v>
      </c>
      <c r="G27" s="151">
        <f>INDEX('Climate Data'!$B$10:$K$23470,MATCH($B27,'Climate Data'!$B$10:$B$23470,0),MATCH(G$21,'Climate Data'!$B$10:$K$10,0))</f>
        <v>100.23603333333332</v>
      </c>
      <c r="H27" s="151">
        <f>INDEX('Climate Data'!$B$10:$K$23470,MATCH($B27,'Climate Data'!$B$10:$B$23470,0),MATCH(H$21,'Climate Data'!$B$10:$K$10,0))</f>
        <v>107.51470566666666</v>
      </c>
      <c r="I27" s="151">
        <f>INDEX('Climate Data'!$B$10:$K$23470,MATCH($B27,'Climate Data'!$B$10:$B$23470,0),MATCH(I$21,'Climate Data'!$B$10:$K$10,0))</f>
        <v>114.80719599999999</v>
      </c>
      <c r="J27" s="54">
        <f t="shared" si="5"/>
        <v>80</v>
      </c>
      <c r="K27" s="119">
        <f t="shared" si="1"/>
        <v>0</v>
      </c>
      <c r="L27" s="119" cm="1">
        <f t="array" ref="L27">IF($J27&lt;=$E27,$E27,IF($J27&gt;$I27,"-",INDEX($E27:$I27,1,MATCH($J27,$E27:$I27,1)+1)))</f>
        <v>85.986501112964248</v>
      </c>
      <c r="M27" s="119">
        <f t="shared" si="2"/>
        <v>1</v>
      </c>
      <c r="N27" s="119" cm="1">
        <f t="array" ref="N27">IF($J27&lt;=$E27,$E$21,IF($J27&gt;$I27,"-",INDEX($E$21:$I$21,1,MATCH($J27,$E27:$I27,1)+1)))</f>
        <v>10</v>
      </c>
      <c r="O27" s="148">
        <f t="shared" si="3"/>
        <v>0.11738737905487204</v>
      </c>
    </row>
    <row r="28" spans="2:23" x14ac:dyDescent="0.2">
      <c r="B28" s="21" t="str">
        <f t="shared" si="0"/>
        <v>StratfordWind2050RCP6.0</v>
      </c>
      <c r="C28" s="53" t="str">
        <f t="shared" si="4"/>
        <v>Stratford</v>
      </c>
      <c r="D28" s="56">
        <v>2050</v>
      </c>
      <c r="E28" s="151">
        <f>INDEX('Climate Data'!$B$10:$K$23470,MATCH($B28,'Climate Data'!$B$10:$B$23470,0),MATCH(E$21,'Climate Data'!$B$10:$K$10,0))</f>
        <v>86.110612320449178</v>
      </c>
      <c r="F28" s="151">
        <f>INDEX('Climate Data'!$B$10:$K$23470,MATCH($B28,'Climate Data'!$B$10:$B$23470,0),MATCH(F$21,'Climate Data'!$B$10:$K$10,0))</f>
        <v>93.050294399999999</v>
      </c>
      <c r="G28" s="151">
        <f>INDEX('Climate Data'!$B$10:$K$23470,MATCH($B28,'Climate Data'!$B$10:$B$23470,0),MATCH(G$21,'Climate Data'!$B$10:$K$10,0))</f>
        <v>100.44412</v>
      </c>
      <c r="H28" s="151">
        <f>INDEX('Climate Data'!$B$10:$K$23470,MATCH($B28,'Climate Data'!$B$10:$B$23470,0),MATCH(H$21,'Climate Data'!$B$10:$K$10,0))</f>
        <v>107.76252479999999</v>
      </c>
      <c r="I28" s="151">
        <f>INDEX('Climate Data'!$B$10:$K$23470,MATCH($B28,'Climate Data'!$B$10:$B$23470,0),MATCH(I$21,'Climate Data'!$B$10:$K$10,0))</f>
        <v>115.09394399999999</v>
      </c>
      <c r="J28" s="54">
        <f t="shared" si="5"/>
        <v>80</v>
      </c>
      <c r="K28" s="119">
        <f t="shared" si="1"/>
        <v>0</v>
      </c>
      <c r="L28" s="119" cm="1">
        <f t="array" ref="L28">IF($J28&lt;=$E28,$E28,IF($J28&gt;$I28,"-",INDEX($E28:$I28,1,MATCH($J28,$E28:$I28,1)+1)))</f>
        <v>86.110612320449178</v>
      </c>
      <c r="M28" s="119">
        <f t="shared" si="2"/>
        <v>1</v>
      </c>
      <c r="N28" s="119" cm="1">
        <f t="array" ref="N28">IF($J28&lt;=$E28,$E$21,IF($J28&gt;$I28,"-",INDEX($E$21:$I$21,1,MATCH($J28,$E28:$I28,1)+1)))</f>
        <v>10</v>
      </c>
      <c r="O28" s="148">
        <f t="shared" si="3"/>
        <v>0.11775039172020912</v>
      </c>
    </row>
    <row r="29" spans="2:23" x14ac:dyDescent="0.2">
      <c r="B29" s="21" t="str">
        <f t="shared" si="0"/>
        <v>StratfordWind2055RCP6.0</v>
      </c>
      <c r="C29" s="53" t="str">
        <f t="shared" si="4"/>
        <v>Stratford</v>
      </c>
      <c r="D29" s="56">
        <v>2055</v>
      </c>
      <c r="E29" s="151">
        <f>INDEX('Climate Data'!$B$10:$K$23470,MATCH($B29,'Climate Data'!$B$10:$B$23470,0),MATCH(E$21,'Climate Data'!$B$10:$K$10,0))</f>
        <v>86.144460831581426</v>
      </c>
      <c r="F29" s="151">
        <f>INDEX('Climate Data'!$B$10:$K$23470,MATCH($B29,'Climate Data'!$B$10:$B$23470,0),MATCH(F$21,'Climate Data'!$B$10:$K$10,0))</f>
        <v>93.092218799999998</v>
      </c>
      <c r="G29" s="151">
        <f>INDEX('Climate Data'!$B$10:$K$23470,MATCH($B29,'Climate Data'!$B$10:$B$23470,0),MATCH(G$21,'Climate Data'!$B$10:$K$10,0))</f>
        <v>100.49704</v>
      </c>
      <c r="H29" s="151">
        <f>INDEX('Climate Data'!$B$10:$K$23470,MATCH($B29,'Climate Data'!$B$10:$B$23470,0),MATCH(H$21,'Climate Data'!$B$10:$K$10,0))</f>
        <v>107.8233436</v>
      </c>
      <c r="I29" s="151">
        <f>INDEX('Climate Data'!$B$10:$K$23470,MATCH($B29,'Climate Data'!$B$10:$B$23470,0),MATCH(I$21,'Climate Data'!$B$10:$K$10,0))</f>
        <v>115.16097599999999</v>
      </c>
      <c r="J29" s="54">
        <f t="shared" si="5"/>
        <v>80</v>
      </c>
      <c r="K29" s="119">
        <f t="shared" si="1"/>
        <v>0</v>
      </c>
      <c r="L29" s="119" cm="1">
        <f t="array" ref="L29">IF($J29&lt;=$E29,$E29,IF($J29&gt;$I29,"-",INDEX($E29:$I29,1,MATCH($J29,$E29:$I29,1)+1)))</f>
        <v>86.144460831581426</v>
      </c>
      <c r="M29" s="119">
        <f t="shared" si="2"/>
        <v>1</v>
      </c>
      <c r="N29" s="119" cm="1">
        <f t="array" ref="N29">IF($J29&lt;=$E29,$E$21,IF($J29&gt;$I29,"-",INDEX($E$21:$I$21,1,MATCH($J29,$E29:$I29,1)+1)))</f>
        <v>10</v>
      </c>
      <c r="O29" s="148">
        <f t="shared" si="3"/>
        <v>0.11784940788644357</v>
      </c>
    </row>
    <row r="30" spans="2:23" x14ac:dyDescent="0.2">
      <c r="B30" s="21" t="str">
        <f t="shared" si="0"/>
        <v>StratfordWind2060RCP6.0</v>
      </c>
      <c r="C30" s="53" t="str">
        <f t="shared" si="4"/>
        <v>Stratford</v>
      </c>
      <c r="D30" s="56">
        <v>2060</v>
      </c>
      <c r="E30" s="151">
        <f>INDEX('Climate Data'!$B$10:$K$23470,MATCH($B30,'Climate Data'!$B$10:$B$23470,0),MATCH(E$21,'Climate Data'!$B$10:$K$10,0))</f>
        <v>86.178309342713689</v>
      </c>
      <c r="F30" s="151">
        <f>INDEX('Climate Data'!$B$10:$K$23470,MATCH($B30,'Climate Data'!$B$10:$B$23470,0),MATCH(F$21,'Climate Data'!$B$10:$K$10,0))</f>
        <v>93.134143199999997</v>
      </c>
      <c r="G30" s="151">
        <f>INDEX('Climate Data'!$B$10:$K$23470,MATCH($B30,'Climate Data'!$B$10:$B$23470,0),MATCH(G$21,'Climate Data'!$B$10:$K$10,0))</f>
        <v>100.54995999999998</v>
      </c>
      <c r="H30" s="151">
        <f>INDEX('Climate Data'!$B$10:$K$23470,MATCH($B30,'Climate Data'!$B$10:$B$23470,0),MATCH(H$21,'Climate Data'!$B$10:$K$10,0))</f>
        <v>107.88416239999999</v>
      </c>
      <c r="I30" s="151">
        <f>INDEX('Climate Data'!$B$10:$K$23470,MATCH($B30,'Climate Data'!$B$10:$B$23470,0),MATCH(I$21,'Climate Data'!$B$10:$K$10,0))</f>
        <v>115.22800799999999</v>
      </c>
      <c r="J30" s="54">
        <f t="shared" si="5"/>
        <v>80</v>
      </c>
      <c r="K30" s="119">
        <f t="shared" si="1"/>
        <v>0</v>
      </c>
      <c r="L30" s="119" cm="1">
        <f t="array" ref="L30">IF($J30&lt;=$E30,$E30,IF($J30&gt;$I30,"-",INDEX($E30:$I30,1,MATCH($J30,$E30:$I30,1)+1)))</f>
        <v>86.178309342713689</v>
      </c>
      <c r="M30" s="119">
        <f t="shared" si="2"/>
        <v>1</v>
      </c>
      <c r="N30" s="119" cm="1">
        <f t="array" ref="N30">IF($J30&lt;=$E30,$E$21,IF($J30&gt;$I30,"-",INDEX($E$21:$I$21,1,MATCH($J30,$E30:$I30,1)+1)))</f>
        <v>10</v>
      </c>
      <c r="O30" s="148">
        <f t="shared" si="3"/>
        <v>0.11794842943540484</v>
      </c>
    </row>
    <row r="31" spans="2:23" x14ac:dyDescent="0.2">
      <c r="B31" s="21" t="str">
        <f t="shared" si="0"/>
        <v>StratfordWind2065RCP6.0</v>
      </c>
      <c r="C31" s="53" t="str">
        <f t="shared" si="4"/>
        <v>Stratford</v>
      </c>
      <c r="D31" s="56">
        <v>2065</v>
      </c>
      <c r="E31" s="151">
        <f>INDEX('Climate Data'!$B$10:$K$23470,MATCH($B31,'Climate Data'!$B$10:$B$23470,0),MATCH(E$21,'Climate Data'!$B$10:$K$10,0))</f>
        <v>86.212157853845937</v>
      </c>
      <c r="F31" s="151">
        <f>INDEX('Climate Data'!$B$10:$K$23470,MATCH($B31,'Climate Data'!$B$10:$B$23470,0),MATCH(F$21,'Climate Data'!$B$10:$K$10,0))</f>
        <v>93.176067599999996</v>
      </c>
      <c r="G31" s="151">
        <f>INDEX('Climate Data'!$B$10:$K$23470,MATCH($B31,'Climate Data'!$B$10:$B$23470,0),MATCH(G$21,'Climate Data'!$B$10:$K$10,0))</f>
        <v>100.60287999999998</v>
      </c>
      <c r="H31" s="151">
        <f>INDEX('Climate Data'!$B$10:$K$23470,MATCH($B31,'Climate Data'!$B$10:$B$23470,0),MATCH(H$21,'Climate Data'!$B$10:$K$10,0))</f>
        <v>107.9449812</v>
      </c>
      <c r="I31" s="151">
        <f>INDEX('Climate Data'!$B$10:$K$23470,MATCH($B31,'Climate Data'!$B$10:$B$23470,0),MATCH(I$21,'Climate Data'!$B$10:$K$10,0))</f>
        <v>115.29503999999999</v>
      </c>
      <c r="J31" s="54">
        <f t="shared" si="5"/>
        <v>80</v>
      </c>
      <c r="K31" s="119">
        <f t="shared" si="1"/>
        <v>0</v>
      </c>
      <c r="L31" s="119" cm="1">
        <f t="array" ref="L31">IF($J31&lt;=$E31,$E31,IF($J31&gt;$I31,"-",INDEX($E31:$I31,1,MATCH($J31,$E31:$I31,1)+1)))</f>
        <v>86.212157853845937</v>
      </c>
      <c r="M31" s="119">
        <f t="shared" si="2"/>
        <v>1</v>
      </c>
      <c r="N31" s="119" cm="1">
        <f t="array" ref="N31">IF($J31&lt;=$E31,$E$21,IF($J31&gt;$I31,"-",INDEX($E$21:$I$21,1,MATCH($J31,$E31:$I31,1)+1)))</f>
        <v>10</v>
      </c>
      <c r="O31" s="148">
        <f t="shared" si="3"/>
        <v>0.11804745633260361</v>
      </c>
    </row>
    <row r="32" spans="2:23" x14ac:dyDescent="0.2">
      <c r="B32" s="21" t="str">
        <f t="shared" si="0"/>
        <v>StratfordWind2070RCP6.0</v>
      </c>
      <c r="C32" s="53" t="str">
        <f t="shared" si="4"/>
        <v>Stratford</v>
      </c>
      <c r="D32" s="56">
        <v>2070</v>
      </c>
      <c r="E32" s="151">
        <f>INDEX('Climate Data'!$B$10:$K$23470,MATCH($B32,'Climate Data'!$B$10:$B$23470,0),MATCH(E$21,'Climate Data'!$B$10:$K$10,0))</f>
        <v>86.246006364978186</v>
      </c>
      <c r="F32" s="151">
        <f>INDEX('Climate Data'!$B$10:$K$23470,MATCH($B32,'Climate Data'!$B$10:$B$23470,0),MATCH(F$21,'Climate Data'!$B$10:$K$10,0))</f>
        <v>93.217991999999995</v>
      </c>
      <c r="G32" s="151">
        <f>INDEX('Climate Data'!$B$10:$K$23470,MATCH($B32,'Climate Data'!$B$10:$B$23470,0),MATCH(G$21,'Climate Data'!$B$10:$K$10,0))</f>
        <v>100.65579999999999</v>
      </c>
      <c r="H32" s="151">
        <f>INDEX('Climate Data'!$B$10:$K$23470,MATCH($B32,'Climate Data'!$B$10:$B$23470,0),MATCH(H$21,'Climate Data'!$B$10:$K$10,0))</f>
        <v>108.00580000000001</v>
      </c>
      <c r="I32" s="151">
        <f>INDEX('Climate Data'!$B$10:$K$23470,MATCH($B32,'Climate Data'!$B$10:$B$23470,0),MATCH(I$21,'Climate Data'!$B$10:$K$10,0))</f>
        <v>115.36207199999998</v>
      </c>
      <c r="J32" s="54">
        <f t="shared" si="5"/>
        <v>80</v>
      </c>
      <c r="K32" s="119">
        <f t="shared" si="1"/>
        <v>0</v>
      </c>
      <c r="L32" s="119" cm="1">
        <f t="array" ref="L32">IF($J32&lt;=$E32,$E32,IF($J32&gt;$I32,"-",INDEX($E32:$I32,1,MATCH($J32,$E32:$I32,1)+1)))</f>
        <v>86.246006364978186</v>
      </c>
      <c r="M32" s="119">
        <f t="shared" si="2"/>
        <v>1</v>
      </c>
      <c r="N32" s="119" cm="1">
        <f t="array" ref="N32">IF($J32&lt;=$E32,$E$21,IF($J32&gt;$I32,"-",INDEX($E$21:$I$21,1,MATCH($J32,$E32:$I32,1)+1)))</f>
        <v>10</v>
      </c>
      <c r="O32" s="148">
        <f t="shared" si="3"/>
        <v>0.11814648854359804</v>
      </c>
    </row>
    <row r="33" spans="2:15" x14ac:dyDescent="0.2">
      <c r="B33" s="21" t="str">
        <f t="shared" si="0"/>
        <v>StratfordWind2075RCP6.0</v>
      </c>
      <c r="C33" s="53" t="str">
        <f t="shared" si="4"/>
        <v>Stratford</v>
      </c>
      <c r="D33" s="56">
        <v>2075</v>
      </c>
      <c r="E33" s="151">
        <f>INDEX('Climate Data'!$B$10:$K$23470,MATCH($B33,'Climate Data'!$B$10:$B$23470,0),MATCH(E$21,'Climate Data'!$B$10:$K$10,0))</f>
        <v>86.402555728964842</v>
      </c>
      <c r="F33" s="151">
        <f>INDEX('Climate Data'!$B$10:$K$23470,MATCH($B33,'Climate Data'!$B$10:$B$23470,0),MATCH(F$21,'Climate Data'!$B$10:$K$10,0))</f>
        <v>93.427614000000005</v>
      </c>
      <c r="G33" s="151">
        <f>INDEX('Climate Data'!$B$10:$K$23470,MATCH($B33,'Climate Data'!$B$10:$B$23470,0),MATCH(G$21,'Climate Data'!$B$10:$K$10,0))</f>
        <v>100.93019999999999</v>
      </c>
      <c r="H33" s="151">
        <f>INDEX('Climate Data'!$B$10:$K$23470,MATCH($B33,'Climate Data'!$B$10:$B$23470,0),MATCH(H$21,'Climate Data'!$B$10:$K$10,0))</f>
        <v>108.33610900000001</v>
      </c>
      <c r="I33" s="151">
        <f>INDEX('Climate Data'!$B$10:$K$23470,MATCH($B33,'Climate Data'!$B$10:$B$23470,0),MATCH(I$21,'Climate Data'!$B$10:$K$10,0))</f>
        <v>115.75309199999998</v>
      </c>
      <c r="J33" s="54">
        <f t="shared" si="5"/>
        <v>80</v>
      </c>
      <c r="K33" s="119">
        <f t="shared" si="1"/>
        <v>0</v>
      </c>
      <c r="L33" s="119" cm="1">
        <f t="array" ref="L33">IF($J33&lt;=$E33,$E33,IF($J33&gt;$I33,"-",INDEX($E33:$I33,1,MATCH($J33,$E33:$I33,1)+1)))</f>
        <v>86.402555728964842</v>
      </c>
      <c r="M33" s="119">
        <f t="shared" si="2"/>
        <v>1</v>
      </c>
      <c r="N33" s="119" cm="1">
        <f t="array" ref="N33">IF($J33&lt;=$E33,$E$21,IF($J33&gt;$I33,"-",INDEX($E$21:$I$21,1,MATCH($J33,$E33:$I33,1)+1)))</f>
        <v>10</v>
      </c>
      <c r="O33" s="148">
        <f t="shared" si="3"/>
        <v>0.11860458065353184</v>
      </c>
    </row>
    <row r="34" spans="2:15" x14ac:dyDescent="0.2">
      <c r="B34" s="21" t="str">
        <f t="shared" si="0"/>
        <v>StratfordWind2080RCP6.0</v>
      </c>
      <c r="C34" s="53" t="str">
        <f t="shared" si="4"/>
        <v>Stratford</v>
      </c>
      <c r="D34" s="56">
        <v>2080</v>
      </c>
      <c r="E34" s="151">
        <f>INDEX('Climate Data'!$B$10:$K$23470,MATCH($B34,'Climate Data'!$B$10:$B$23470,0),MATCH(E$21,'Climate Data'!$B$10:$K$10,0))</f>
        <v>86.559105092951512</v>
      </c>
      <c r="F34" s="151">
        <f>INDEX('Climate Data'!$B$10:$K$23470,MATCH($B34,'Climate Data'!$B$10:$B$23470,0),MATCH(F$21,'Climate Data'!$B$10:$K$10,0))</f>
        <v>93.637236000000001</v>
      </c>
      <c r="G34" s="151">
        <f>INDEX('Climate Data'!$B$10:$K$23470,MATCH($B34,'Climate Data'!$B$10:$B$23470,0),MATCH(G$21,'Climate Data'!$B$10:$K$10,0))</f>
        <v>101.2046</v>
      </c>
      <c r="H34" s="151">
        <f>INDEX('Climate Data'!$B$10:$K$23470,MATCH($B34,'Climate Data'!$B$10:$B$23470,0),MATCH(H$21,'Climate Data'!$B$10:$K$10,0))</f>
        <v>108.66641799999999</v>
      </c>
      <c r="I34" s="151">
        <f>INDEX('Climate Data'!$B$10:$K$23470,MATCH($B34,'Climate Data'!$B$10:$B$23470,0),MATCH(I$21,'Climate Data'!$B$10:$K$10,0))</f>
        <v>116.14411199999998</v>
      </c>
      <c r="J34" s="54">
        <f t="shared" si="5"/>
        <v>80</v>
      </c>
      <c r="K34" s="119">
        <f t="shared" si="1"/>
        <v>0</v>
      </c>
      <c r="L34" s="119" cm="1">
        <f t="array" ref="L34">IF($J34&lt;=$E34,$E34,IF($J34&gt;$I34,"-",INDEX($E34:$I34,1,MATCH($J34,$E34:$I34,1)+1)))</f>
        <v>86.559105092951512</v>
      </c>
      <c r="M34" s="119">
        <f t="shared" si="2"/>
        <v>1</v>
      </c>
      <c r="N34" s="119" cm="1">
        <f t="array" ref="N34">IF($J34&lt;=$E34,$E$21,IF($J34&gt;$I34,"-",INDEX($E$21:$I$21,1,MATCH($J34,$E34:$I34,1)+1)))</f>
        <v>10</v>
      </c>
      <c r="O34" s="148">
        <f t="shared" si="3"/>
        <v>0.11906278230528887</v>
      </c>
    </row>
    <row r="35" spans="2:15" x14ac:dyDescent="0.2">
      <c r="B35" s="21" t="str">
        <f t="shared" si="0"/>
        <v>StratfordWind2085RCP6.0</v>
      </c>
      <c r="C35" s="53" t="str">
        <f t="shared" si="4"/>
        <v>Stratford</v>
      </c>
      <c r="D35" s="56">
        <v>2085</v>
      </c>
      <c r="E35" s="151">
        <f>INDEX('Climate Data'!$B$10:$K$23470,MATCH($B35,'Climate Data'!$B$10:$B$23470,0),MATCH(E$21,'Climate Data'!$B$10:$K$10,0))</f>
        <v>86.715654456938182</v>
      </c>
      <c r="F35" s="151">
        <f>INDEX('Climate Data'!$B$10:$K$23470,MATCH($B35,'Climate Data'!$B$10:$B$23470,0),MATCH(F$21,'Climate Data'!$B$10:$K$10,0))</f>
        <v>93.846857999999997</v>
      </c>
      <c r="G35" s="151">
        <f>INDEX('Climate Data'!$B$10:$K$23470,MATCH($B35,'Climate Data'!$B$10:$B$23470,0),MATCH(G$21,'Climate Data'!$B$10:$K$10,0))</f>
        <v>101.479</v>
      </c>
      <c r="H35" s="151">
        <f>INDEX('Climate Data'!$B$10:$K$23470,MATCH($B35,'Climate Data'!$B$10:$B$23470,0),MATCH(H$21,'Climate Data'!$B$10:$K$10,0))</f>
        <v>108.99672699999999</v>
      </c>
      <c r="I35" s="151">
        <f>INDEX('Climate Data'!$B$10:$K$23470,MATCH($B35,'Climate Data'!$B$10:$B$23470,0),MATCH(I$21,'Climate Data'!$B$10:$K$10,0))</f>
        <v>116.53513199999999</v>
      </c>
      <c r="J35" s="54">
        <f t="shared" si="5"/>
        <v>80</v>
      </c>
      <c r="K35" s="119">
        <f t="shared" si="1"/>
        <v>0</v>
      </c>
      <c r="L35" s="119" cm="1">
        <f t="array" ref="L35">IF($J35&lt;=$E35,$E35,IF($J35&gt;$I35,"-",INDEX($E35:$I35,1,MATCH($J35,$E35:$I35,1)+1)))</f>
        <v>86.715654456938182</v>
      </c>
      <c r="M35" s="119">
        <f t="shared" si="2"/>
        <v>1</v>
      </c>
      <c r="N35" s="119" cm="1">
        <f t="array" ref="N35">IF($J35&lt;=$E35,$E$21,IF($J35&gt;$I35,"-",INDEX($E$21:$I$21,1,MATCH($J35,$E35:$I35,1)+1)))</f>
        <v>10</v>
      </c>
      <c r="O35" s="148">
        <f t="shared" si="3"/>
        <v>0.11952109013080661</v>
      </c>
    </row>
    <row r="36" spans="2:15" x14ac:dyDescent="0.2">
      <c r="B36" s="21" t="str">
        <f t="shared" si="0"/>
        <v>StratfordWind2090RCP6.0</v>
      </c>
      <c r="C36" s="53" t="str">
        <f t="shared" si="4"/>
        <v>Stratford</v>
      </c>
      <c r="D36" s="56">
        <v>2090</v>
      </c>
      <c r="E36" s="151">
        <f>INDEX('Climate Data'!$B$10:$K$23470,MATCH($B36,'Climate Data'!$B$10:$B$23470,0),MATCH(E$21,'Climate Data'!$B$10:$K$10,0))</f>
        <v>87.176840421115102</v>
      </c>
      <c r="F36" s="151">
        <f>INDEX('Climate Data'!$B$10:$K$23470,MATCH($B36,'Climate Data'!$B$10:$B$23470,0),MATCH(F$21,'Climate Data'!$B$10:$K$10,0))</f>
        <v>94.421040000000005</v>
      </c>
      <c r="G36" s="151">
        <f>INDEX('Climate Data'!$B$10:$K$23470,MATCH($B36,'Climate Data'!$B$10:$B$23470,0),MATCH(G$21,'Climate Data'!$B$10:$K$10,0))</f>
        <v>102.18786666666666</v>
      </c>
      <c r="H36" s="151">
        <f>INDEX('Climate Data'!$B$10:$K$23470,MATCH($B36,'Climate Data'!$B$10:$B$23470,0),MATCH(H$21,'Climate Data'!$B$10:$K$10,0))</f>
        <v>109.82686866666666</v>
      </c>
      <c r="I36" s="151">
        <f>INDEX('Climate Data'!$B$10:$K$23470,MATCH($B36,'Climate Data'!$B$10:$B$23470,0),MATCH(I$21,'Climate Data'!$B$10:$K$10,0))</f>
        <v>117.48847599999999</v>
      </c>
      <c r="J36" s="54">
        <f t="shared" si="5"/>
        <v>80</v>
      </c>
      <c r="K36" s="119">
        <f t="shared" si="1"/>
        <v>0</v>
      </c>
      <c r="L36" s="119" cm="1">
        <f t="array" ref="L36">IF($J36&lt;=$E36,$E36,IF($J36&gt;$I36,"-",INDEX($E36:$I36,1,MATCH($J36,$E36:$I36,1)+1)))</f>
        <v>87.176840421115102</v>
      </c>
      <c r="M36" s="119">
        <f t="shared" si="2"/>
        <v>1</v>
      </c>
      <c r="N36" s="119" cm="1">
        <f t="array" ref="N36">IF($J36&lt;=$E36,$E$21,IF($J36&gt;$I36,"-",INDEX($E$21:$I$21,1,MATCH($J36,$E36:$I36,1)+1)))</f>
        <v>10</v>
      </c>
      <c r="O36" s="148">
        <f t="shared" si="3"/>
        <v>0.12087182535270059</v>
      </c>
    </row>
    <row r="37" spans="2:15" x14ac:dyDescent="0.2">
      <c r="B37" s="21" t="str">
        <f t="shared" si="0"/>
        <v>StratfordWind2095RCP6.0</v>
      </c>
      <c r="C37" s="53" t="str">
        <f t="shared" si="4"/>
        <v>Stratford</v>
      </c>
      <c r="D37" s="56">
        <v>2095</v>
      </c>
      <c r="E37" s="151">
        <f>INDEX('Climate Data'!$B$10:$K$23470,MATCH($B37,'Climate Data'!$B$10:$B$23470,0),MATCH(E$21,'Climate Data'!$B$10:$K$10,0))</f>
        <v>87.481477021305381</v>
      </c>
      <c r="F37" s="151">
        <f>INDEX('Climate Data'!$B$10:$K$23470,MATCH($B37,'Climate Data'!$B$10:$B$23470,0),MATCH(F$21,'Climate Data'!$B$10:$K$10,0))</f>
        <v>94.785600000000002</v>
      </c>
      <c r="G37" s="151">
        <f>INDEX('Climate Data'!$B$10:$K$23470,MATCH($B37,'Climate Data'!$B$10:$B$23470,0),MATCH(G$21,'Climate Data'!$B$10:$K$10,0))</f>
        <v>102.62233333333334</v>
      </c>
      <c r="H37" s="151">
        <f>INDEX('Climate Data'!$B$10:$K$23470,MATCH($B37,'Climate Data'!$B$10:$B$23470,0),MATCH(H$21,'Climate Data'!$B$10:$K$10,0))</f>
        <v>110.32670133333333</v>
      </c>
      <c r="I37" s="151">
        <f>INDEX('Climate Data'!$B$10:$K$23470,MATCH($B37,'Climate Data'!$B$10:$B$23470,0),MATCH(I$21,'Climate Data'!$B$10:$K$10,0))</f>
        <v>118.0508</v>
      </c>
      <c r="J37" s="54">
        <f t="shared" si="5"/>
        <v>80</v>
      </c>
      <c r="K37" s="119">
        <f t="shared" si="1"/>
        <v>0</v>
      </c>
      <c r="L37" s="119" cm="1">
        <f t="array" ref="L37">IF($J37&lt;=$E37,$E37,IF($J37&gt;$I37,"-",INDEX($E37:$I37,1,MATCH($J37,$E37:$I37,1)+1)))</f>
        <v>87.481477021305381</v>
      </c>
      <c r="M37" s="119">
        <f t="shared" si="2"/>
        <v>1</v>
      </c>
      <c r="N37" s="119" cm="1">
        <f t="array" ref="N37">IF($J37&lt;=$E37,$E$21,IF($J37&gt;$I37,"-",INDEX($E$21:$I$21,1,MATCH($J37,$E37:$I37,1)+1)))</f>
        <v>10</v>
      </c>
      <c r="O37" s="148">
        <f t="shared" si="3"/>
        <v>0.12176450245145327</v>
      </c>
    </row>
    <row r="38" spans="2:15" x14ac:dyDescent="0.2">
      <c r="B38" s="21" t="str">
        <f t="shared" si="0"/>
        <v>StratfordWind2100RCP6.0</v>
      </c>
      <c r="C38" s="53" t="str">
        <f t="shared" si="4"/>
        <v>Stratford</v>
      </c>
      <c r="D38" s="56">
        <v>2100</v>
      </c>
      <c r="E38" s="151">
        <f>INDEX('Climate Data'!$B$10:$K$23470,MATCH($B38,'Climate Data'!$B$10:$B$23470,0),MATCH(E$21,'Climate Data'!$B$10:$K$10,0))</f>
        <v>87.786113621495645</v>
      </c>
      <c r="F38" s="151">
        <f>INDEX('Climate Data'!$B$10:$K$23470,MATCH($B38,'Climate Data'!$B$10:$B$23470,0),MATCH(F$21,'Climate Data'!$B$10:$K$10,0))</f>
        <v>95.15016</v>
      </c>
      <c r="G38" s="151">
        <f>INDEX('Climate Data'!$B$10:$K$23470,MATCH($B38,'Climate Data'!$B$10:$B$23470,0),MATCH(G$21,'Climate Data'!$B$10:$K$10,0))</f>
        <v>103.05680000000001</v>
      </c>
      <c r="H38" s="151">
        <f>INDEX('Climate Data'!$B$10:$K$23470,MATCH($B38,'Climate Data'!$B$10:$B$23470,0),MATCH(H$21,'Climate Data'!$B$10:$K$10,0))</f>
        <v>110.826534</v>
      </c>
      <c r="I38" s="151">
        <f>INDEX('Climate Data'!$B$10:$K$23470,MATCH($B38,'Climate Data'!$B$10:$B$23470,0),MATCH(I$21,'Climate Data'!$B$10:$K$10,0))</f>
        <v>118.613124</v>
      </c>
      <c r="J38" s="54">
        <f t="shared" si="5"/>
        <v>80</v>
      </c>
      <c r="K38" s="119">
        <f t="shared" si="1"/>
        <v>0</v>
      </c>
      <c r="L38" s="119" cm="1">
        <f t="array" ref="L38">IF($J38&lt;=$E38,$E38,IF($J38&gt;$I38,"-",INDEX($E38:$I38,1,MATCH($J38,$E38:$I38,1)+1)))</f>
        <v>87.786113621495645</v>
      </c>
      <c r="M38" s="119">
        <f t="shared" si="2"/>
        <v>1</v>
      </c>
      <c r="N38" s="119" cm="1">
        <f t="array" ref="N38">IF($J38&lt;=$E38,$E$21,IF($J38&gt;$I38,"-",INDEX($E$21:$I$21,1,MATCH($J38,$E38:$I38,1)+1)))</f>
        <v>10</v>
      </c>
      <c r="O38" s="148">
        <f t="shared" si="3"/>
        <v>0.12265750810825217</v>
      </c>
    </row>
    <row r="39" spans="2:15" x14ac:dyDescent="0.2">
      <c r="C39" s="236" t="s">
        <v>510</v>
      </c>
      <c r="E39" s="46"/>
    </row>
    <row r="42" spans="2:15" x14ac:dyDescent="0.2">
      <c r="E42">
        <f>1/I21</f>
        <v>5.0000000000000001E-3</v>
      </c>
      <c r="F42">
        <f>1/H21</f>
        <v>0.01</v>
      </c>
      <c r="G42">
        <f>1/G21</f>
        <v>0.02</v>
      </c>
      <c r="H42">
        <f>1/F21</f>
        <v>0.05</v>
      </c>
      <c r="I42">
        <f>1/E21</f>
        <v>0.1</v>
      </c>
    </row>
    <row r="43" spans="2:15" x14ac:dyDescent="0.2">
      <c r="D43" s="52" t="str">
        <f>D12</f>
        <v>Wind</v>
      </c>
      <c r="E43" s="44">
        <f>I23</f>
        <v>113.928332</v>
      </c>
      <c r="F43" s="44">
        <f>H23</f>
        <v>106.76670433333332</v>
      </c>
      <c r="G43" s="44">
        <f>G23</f>
        <v>99.61536666666666</v>
      </c>
      <c r="H43" s="44">
        <f>F23</f>
        <v>92.415959999999998</v>
      </c>
      <c r="I43" s="44">
        <f>E23</f>
        <v>85.625450327553551</v>
      </c>
    </row>
    <row r="44" spans="2:15" x14ac:dyDescent="0.2">
      <c r="D44" s="52" t="str">
        <f>J21</f>
        <v>Estimated Failure Threshold</v>
      </c>
      <c r="E44" s="44">
        <f>D14</f>
        <v>80</v>
      </c>
      <c r="F44" s="44">
        <f t="shared" ref="F44:I44" si="6">E44</f>
        <v>80</v>
      </c>
      <c r="G44" s="44">
        <f t="shared" si="6"/>
        <v>80</v>
      </c>
      <c r="H44" s="44">
        <f t="shared" si="6"/>
        <v>80</v>
      </c>
      <c r="I44" s="44">
        <f t="shared" si="6"/>
        <v>80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438c0f2f0dd586cfffb889849620e195">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de8dcbbc0849f0c98b43a509b911371a"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994374-E8E6-4FC9-A030-20D5B99501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abfa7a-daeb-4e82-8a7e-c5824009c764"/>
    <ds:schemaRef ds:uri="18c4c99b-0bc1-4dd5-829e-ad5714449c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78A59E-6FC0-4AC7-A1C8-4493F2F8CB9F}">
  <ds:schemaRefs>
    <ds:schemaRef ds:uri="http://schemas.microsoft.com/office/2006/metadata/properties"/>
    <ds:schemaRef ds:uri="http://purl.org/dc/terms/"/>
    <ds:schemaRef ds:uri="http://purl.org/dc/dcmitype/"/>
    <ds:schemaRef ds:uri="http://schemas.microsoft.com/office/infopath/2007/PartnerControls"/>
    <ds:schemaRef ds:uri="http://www.w3.org/XML/1998/namespace"/>
    <ds:schemaRef ds:uri="7f6037b4-39fc-438e-ab72-e12d4c263736"/>
    <ds:schemaRef ds:uri="http://schemas.openxmlformats.org/package/2006/metadata/core-properties"/>
    <ds:schemaRef ds:uri="http://schemas.microsoft.com/office/2006/documentManagement/types"/>
    <ds:schemaRef ds:uri="8524c6b6-186d-47c8-8805-0bc69fc317fc"/>
    <ds:schemaRef ds:uri="http://schemas.microsoft.com/sharepoint/v3"/>
    <ds:schemaRef ds:uri="http://purl.org/dc/elements/1.1/"/>
    <ds:schemaRef ds:uri="18c4c99b-0bc1-4dd5-829e-ad5714449cd6"/>
    <ds:schemaRef ds:uri="83abfa7a-daeb-4e82-8a7e-c5824009c764"/>
  </ds:schemaRefs>
</ds:datastoreItem>
</file>

<file path=customXml/itemProps3.xml><?xml version="1.0" encoding="utf-8"?>
<ds:datastoreItem xmlns:ds="http://schemas.openxmlformats.org/officeDocument/2006/customXml" ds:itemID="{75BEE52F-470A-44B0-B0C5-B45CCB8CDD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Zubin Panchal</cp:lastModifiedBy>
  <cp:revision/>
  <dcterms:created xsi:type="dcterms:W3CDTF">2011-01-19T10:59:21Z</dcterms:created>
  <dcterms:modified xsi:type="dcterms:W3CDTF">2025-10-03T15:05:55Z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