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09 September 16 Update/"/>
    </mc:Choice>
  </mc:AlternateContent>
  <xr:revisionPtr revIDLastSave="4" documentId="13_ncr:1_{72A038AB-CA66-4B50-82DB-778D2C110CD2}" xr6:coauthVersionLast="47" xr6:coauthVersionMax="47" xr10:uidLastSave="{1963BFCD-E9A2-446D-AE9D-E51DE8588659}"/>
  <bookViews>
    <workbookView xWindow="-110" yWindow="-110" windowWidth="38620" windowHeight="21100" tabRatio="555" firstSheet="11" activeTab="13" xr2:uid="{229BEE57-01DA-489B-9959-15CEEB7136AD}"/>
    <workbookView xWindow="3880" yWindow="1710" windowWidth="27780" windowHeight="15770" firstSheet="10" activeTab="14" xr2:uid="{DD4BE4E3-4CF1-42B6-961E-CA7728F7299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2" i="62" l="1"/>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R11" i="62"/>
  <c r="S11" i="62" l="1"/>
  <c r="P48" i="47" a="1"/>
  <c r="P48" i="47" s="1"/>
  <c r="O48" i="47" a="1"/>
  <c r="O48" i="47"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c r="O11" i="44" a="1"/>
  <c r="B11" i="44"/>
  <c r="C48" i="47" a="1"/>
  <c r="C48" i="47" s="1"/>
  <c r="N48" i="47" l="1" a="1"/>
  <c r="N48" i="47" s="1"/>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N73" i="62"/>
  <c r="N80" i="62"/>
  <c r="N103" i="62"/>
  <c r="N95" i="62"/>
  <c r="N87" i="62"/>
  <c r="N79" i="62"/>
  <c r="N71" i="62"/>
  <c r="N63" i="62"/>
  <c r="N55" i="62"/>
  <c r="N83" i="62"/>
  <c r="N90" i="62"/>
  <c r="N66" i="62"/>
  <c r="N105" i="62"/>
  <c r="N81" i="62"/>
  <c r="N57" i="62"/>
  <c r="N104" i="62"/>
  <c r="N72" i="62"/>
  <c r="N56" i="62"/>
  <c r="N110" i="62"/>
  <c r="N102" i="62"/>
  <c r="N94" i="62"/>
  <c r="N86" i="62"/>
  <c r="N78" i="62"/>
  <c r="N70" i="62"/>
  <c r="N62" i="62"/>
  <c r="N54" i="62"/>
  <c r="N107" i="62"/>
  <c r="N99" i="62"/>
  <c r="N75" i="62"/>
  <c r="N67" i="62"/>
  <c r="N51" i="62"/>
  <c r="N106" i="62"/>
  <c r="N82" i="62"/>
  <c r="N58" i="62"/>
  <c r="N89" i="62"/>
  <c r="N96" i="62"/>
  <c r="N88" i="62"/>
  <c r="N64" i="62"/>
  <c r="N109" i="62"/>
  <c r="N101" i="62"/>
  <c r="N93" i="62"/>
  <c r="N85" i="62"/>
  <c r="N77" i="62"/>
  <c r="N69" i="62"/>
  <c r="N61" i="62"/>
  <c r="N53" i="62"/>
  <c r="N91" i="62"/>
  <c r="N59" i="62"/>
  <c r="N98" i="62"/>
  <c r="N74" i="62"/>
  <c r="N97" i="62"/>
  <c r="N65" i="62"/>
  <c r="N108" i="62"/>
  <c r="N100" i="62"/>
  <c r="N92" i="62"/>
  <c r="N84" i="62"/>
  <c r="N76" i="62"/>
  <c r="N68" i="62"/>
  <c r="N60" i="62"/>
  <c r="N52" i="62"/>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N41" i="62"/>
  <c r="N40" i="62"/>
  <c r="Q8" i="62"/>
  <c r="Q12" i="62" s="1"/>
  <c r="Q56" i="62"/>
  <c r="Q64" i="62"/>
  <c r="Q72" i="62"/>
  <c r="Q80" i="62"/>
  <c r="Q88" i="62"/>
  <c r="Q96" i="62"/>
  <c r="Q104" i="62"/>
  <c r="S57" i="62"/>
  <c r="S65" i="62"/>
  <c r="S73" i="62"/>
  <c r="S81" i="62"/>
  <c r="S89" i="62"/>
  <c r="S97" i="62"/>
  <c r="S105" i="62"/>
  <c r="Q74" i="62"/>
  <c r="Q90" i="62"/>
  <c r="S59" i="62"/>
  <c r="S75" i="62"/>
  <c r="S91" i="62"/>
  <c r="S107" i="62"/>
  <c r="Q68" i="62"/>
  <c r="Q84" i="62"/>
  <c r="Q100" i="62"/>
  <c r="S61" i="62"/>
  <c r="S77" i="62"/>
  <c r="S93" i="62"/>
  <c r="S109" i="62"/>
  <c r="S64" i="62"/>
  <c r="S80" i="62"/>
  <c r="Q57" i="62"/>
  <c r="Q65" i="62"/>
  <c r="Q73" i="62"/>
  <c r="Q81" i="62"/>
  <c r="Q89" i="62"/>
  <c r="Q97" i="62"/>
  <c r="Q105" i="62"/>
  <c r="S58" i="62"/>
  <c r="S66" i="62"/>
  <c r="S74" i="62"/>
  <c r="S82" i="62"/>
  <c r="S90" i="62"/>
  <c r="S98" i="62"/>
  <c r="S106" i="62"/>
  <c r="Q58" i="62"/>
  <c r="Q66" i="62"/>
  <c r="Q82" i="62"/>
  <c r="Q98" i="62"/>
  <c r="Q106" i="62"/>
  <c r="S51" i="62"/>
  <c r="S67" i="62"/>
  <c r="S83" i="62"/>
  <c r="S99" i="62"/>
  <c r="Q52" i="62"/>
  <c r="Q60" i="62"/>
  <c r="Q76" i="62"/>
  <c r="Q92" i="62"/>
  <c r="Q108" i="62"/>
  <c r="S53" i="62"/>
  <c r="S69" i="62"/>
  <c r="S85" i="62"/>
  <c r="S101" i="62"/>
  <c r="S104" i="62"/>
  <c r="Q51" i="62"/>
  <c r="Q59" i="62"/>
  <c r="Q67" i="62"/>
  <c r="Q75" i="62"/>
  <c r="Q83" i="62"/>
  <c r="Q91" i="62"/>
  <c r="Q99" i="62"/>
  <c r="Q107" i="62"/>
  <c r="S52" i="62"/>
  <c r="S60" i="62"/>
  <c r="S68" i="62"/>
  <c r="S76" i="62"/>
  <c r="S84" i="62"/>
  <c r="S92" i="62"/>
  <c r="S100" i="62"/>
  <c r="S108" i="62"/>
  <c r="S96" i="62"/>
  <c r="Q53" i="62"/>
  <c r="Q61" i="62"/>
  <c r="Q69" i="62"/>
  <c r="Q77" i="62"/>
  <c r="Q85" i="62"/>
  <c r="Q93" i="62"/>
  <c r="Q101" i="62"/>
  <c r="Q109" i="62"/>
  <c r="S54" i="62"/>
  <c r="S62" i="62"/>
  <c r="S70" i="62"/>
  <c r="S78" i="62"/>
  <c r="S86" i="62"/>
  <c r="S94" i="62"/>
  <c r="S102" i="62"/>
  <c r="S110" i="62"/>
  <c r="Q54" i="62"/>
  <c r="Q62" i="62"/>
  <c r="Q70" i="62"/>
  <c r="Q78" i="62"/>
  <c r="Q86" i="62"/>
  <c r="Q94" i="62"/>
  <c r="Q102" i="62"/>
  <c r="Q110" i="62"/>
  <c r="S55" i="62"/>
  <c r="S63" i="62"/>
  <c r="S71" i="62"/>
  <c r="S79" i="62"/>
  <c r="S87" i="62"/>
  <c r="S95" i="62"/>
  <c r="S103" i="62"/>
  <c r="Q55" i="62"/>
  <c r="Q63" i="62"/>
  <c r="Q71" i="62"/>
  <c r="Q79" i="62"/>
  <c r="Q87" i="62"/>
  <c r="Q95" i="62"/>
  <c r="Q103" i="62"/>
  <c r="S56" i="62"/>
  <c r="S72" i="62"/>
  <c r="S88" i="62"/>
  <c r="N19" i="62"/>
  <c r="N37" i="62"/>
  <c r="N32" i="62"/>
  <c r="N31" i="62"/>
  <c r="N33" i="62"/>
  <c r="N27" i="62"/>
  <c r="N18" i="62"/>
  <c r="N34" i="62"/>
  <c r="N39" i="62"/>
  <c r="N14" i="62"/>
  <c r="N16" i="62"/>
  <c r="N12" i="62"/>
  <c r="N26" i="62"/>
  <c r="N22" i="62"/>
  <c r="N20" i="62"/>
  <c r="N13" i="62"/>
  <c r="N35" i="62"/>
  <c r="N30" i="62"/>
  <c r="N25" i="62"/>
  <c r="N24" i="62"/>
  <c r="N11" i="62"/>
  <c r="N28" i="62"/>
  <c r="N21" i="62"/>
  <c r="N17" i="62"/>
  <c r="N38" i="62"/>
  <c r="N15" i="62"/>
  <c r="N36" i="62"/>
  <c r="N29" i="62"/>
  <c r="N23" i="62"/>
  <c r="L43" i="62" l="1"/>
  <c r="N42" i="62"/>
  <c r="Q13" i="62"/>
  <c r="S12" i="62"/>
  <c r="N43" i="62" l="1"/>
  <c r="L44" i="62"/>
  <c r="Q14" i="62"/>
  <c r="S13" i="62"/>
  <c r="T8" i="55"/>
  <c r="L45" i="62" l="1"/>
  <c r="N44" i="62"/>
  <c r="Q15" i="62"/>
  <c r="S14" i="62"/>
  <c r="FJ7" i="52"/>
  <c r="CH7" i="52"/>
  <c r="CI7" i="52" s="1"/>
  <c r="N45" i="62" l="1"/>
  <c r="L46" i="62"/>
  <c r="Q16" i="62"/>
  <c r="S15" i="62"/>
  <c r="FK7" i="52"/>
  <c r="CJ7" i="52"/>
  <c r="C8" i="40" a="1"/>
  <c r="C8" i="40" s="1"/>
  <c r="L47" i="62" l="1"/>
  <c r="N46" i="62"/>
  <c r="Q17" i="62"/>
  <c r="S16" i="62"/>
  <c r="FL7" i="52"/>
  <c r="CK7" i="52"/>
  <c r="N47" i="62" l="1"/>
  <c r="L48" i="62"/>
  <c r="Q18" i="62"/>
  <c r="S17" i="62"/>
  <c r="FM7" i="52"/>
  <c r="CL7" i="52"/>
  <c r="L49" i="62" l="1"/>
  <c r="N48" i="62"/>
  <c r="Q19" i="62"/>
  <c r="S18" i="62"/>
  <c r="FN7" i="52"/>
  <c r="CM7" i="52"/>
  <c r="F7" i="56"/>
  <c r="G17" i="43" a="1"/>
  <c r="G17" i="43" s="1"/>
  <c r="J22" i="43"/>
  <c r="C22" i="43"/>
  <c r="N49" i="62" l="1"/>
  <c r="L50" i="62"/>
  <c r="N50" i="62" s="1"/>
  <c r="N8" i="62" s="1"/>
  <c r="J23" i="43"/>
  <c r="Q20" i="62"/>
  <c r="S19" i="62"/>
  <c r="FO7" i="52"/>
  <c r="CN7" i="52"/>
  <c r="G7" i="56"/>
  <c r="B22" i="43"/>
  <c r="C23" i="43"/>
  <c r="B23" i="43" s="1"/>
  <c r="E23" i="43" l="1"/>
  <c r="I23" i="43"/>
  <c r="H23" i="43"/>
  <c r="G23" i="43"/>
  <c r="F23" i="43"/>
  <c r="I22" i="43"/>
  <c r="H22" i="43"/>
  <c r="G22" i="43"/>
  <c r="F22" i="43"/>
  <c r="E22" i="43"/>
  <c r="Q21" i="62"/>
  <c r="S20" i="62"/>
  <c r="FP7" i="52"/>
  <c r="CO7" i="52"/>
  <c r="H7" i="56"/>
  <c r="K23" i="43" l="1"/>
  <c r="M22" i="43"/>
  <c r="N22" i="43" a="1"/>
  <c r="N22" i="43" s="1"/>
  <c r="L22" i="43" a="1"/>
  <c r="L22" i="43" s="1"/>
  <c r="K22" i="43"/>
  <c r="N23" i="43" a="1"/>
  <c r="N23" i="43" s="1"/>
  <c r="M23" i="43"/>
  <c r="L23" i="43" a="1"/>
  <c r="L23" i="43" s="1"/>
  <c r="Q22" i="62"/>
  <c r="S21" i="62"/>
  <c r="FQ7" i="52"/>
  <c r="CP7" i="52"/>
  <c r="I7" i="56"/>
  <c r="CH7" i="61"/>
  <c r="F7" i="61"/>
  <c r="G7" i="61" s="1"/>
  <c r="F18" i="43"/>
  <c r="D18" i="43"/>
  <c r="C18" i="43"/>
  <c r="E18" i="43"/>
  <c r="O22" i="43" l="1"/>
  <c r="Q23" i="62"/>
  <c r="S22"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S23"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S24"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S25"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S26"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S27" i="62"/>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S28"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S29" i="62"/>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S30" i="62"/>
  <c r="FZ7" i="52"/>
  <c r="CY7" i="52"/>
  <c r="R7" i="56"/>
  <c r="CR7" i="61"/>
  <c r="P7" i="61"/>
  <c r="FS7" i="53"/>
  <c r="CP7" i="53"/>
  <c r="N7" i="53"/>
  <c r="N7" i="52"/>
  <c r="Q32" i="62" l="1"/>
  <c r="S31" i="62"/>
  <c r="GA7" i="52"/>
  <c r="CZ7" i="52"/>
  <c r="S7" i="56"/>
  <c r="Q7" i="61"/>
  <c r="CS7" i="61"/>
  <c r="FT7" i="53"/>
  <c r="CQ7" i="53"/>
  <c r="O7" i="53"/>
  <c r="O7" i="52"/>
  <c r="Q33" i="62" l="1"/>
  <c r="S32" i="62"/>
  <c r="GB7" i="52"/>
  <c r="DA7" i="52"/>
  <c r="T7" i="56"/>
  <c r="CT7" i="61"/>
  <c r="R7" i="61"/>
  <c r="FU7" i="53"/>
  <c r="CR7" i="53"/>
  <c r="P7" i="53"/>
  <c r="P7" i="52"/>
  <c r="Q34" i="62" l="1"/>
  <c r="S33" i="62"/>
  <c r="GC7" i="52"/>
  <c r="DB7" i="52"/>
  <c r="U7" i="56"/>
  <c r="S7" i="61"/>
  <c r="CU7" i="61"/>
  <c r="FV7" i="53"/>
  <c r="CS7" i="53"/>
  <c r="Q7" i="53"/>
  <c r="Q7" i="52"/>
  <c r="Q35" i="62" l="1"/>
  <c r="S34" i="62"/>
  <c r="GD7" i="52"/>
  <c r="DC7" i="52"/>
  <c r="V7" i="56"/>
  <c r="CV7" i="61"/>
  <c r="T7" i="61"/>
  <c r="FW7" i="53"/>
  <c r="CT7" i="53"/>
  <c r="R7" i="53"/>
  <c r="R7" i="52"/>
  <c r="Q36" i="62" l="1"/>
  <c r="S35" i="62"/>
  <c r="GE7" i="52"/>
  <c r="DD7" i="52"/>
  <c r="W7" i="56"/>
  <c r="U7" i="61"/>
  <c r="CW7" i="61"/>
  <c r="S7" i="53"/>
  <c r="FX7" i="53"/>
  <c r="CU7" i="53"/>
  <c r="S7" i="52"/>
  <c r="Q37" i="62" l="1"/>
  <c r="S36" i="62"/>
  <c r="GF7" i="52"/>
  <c r="DE7" i="52"/>
  <c r="X7" i="56"/>
  <c r="CX7" i="61"/>
  <c r="V7" i="61"/>
  <c r="T7" i="53"/>
  <c r="FY7" i="53"/>
  <c r="CV7" i="53"/>
  <c r="T7" i="52"/>
  <c r="Q38" i="62" l="1"/>
  <c r="S37" i="62"/>
  <c r="GG7" i="52"/>
  <c r="DF7" i="52"/>
  <c r="Y7" i="56"/>
  <c r="W7" i="61"/>
  <c r="CY7" i="61"/>
  <c r="U7" i="53"/>
  <c r="FZ7" i="53"/>
  <c r="CW7" i="53"/>
  <c r="U7" i="52"/>
  <c r="Q39" i="62" l="1"/>
  <c r="S38" i="62"/>
  <c r="GH7" i="52"/>
  <c r="DG7" i="52"/>
  <c r="Z7" i="56"/>
  <c r="CZ7" i="61"/>
  <c r="X7" i="61"/>
  <c r="V7" i="53"/>
  <c r="GA7" i="53"/>
  <c r="CX7" i="53"/>
  <c r="V7" i="52"/>
  <c r="Q40" i="62" l="1"/>
  <c r="S39" i="62"/>
  <c r="GI7" i="52"/>
  <c r="DH7" i="52"/>
  <c r="AA7" i="56"/>
  <c r="Y7" i="61"/>
  <c r="DA7" i="61"/>
  <c r="W7" i="53"/>
  <c r="GB7" i="53"/>
  <c r="CY7" i="53"/>
  <c r="W7" i="52"/>
  <c r="S40" i="62" l="1"/>
  <c r="Q41" i="62"/>
  <c r="GJ7" i="52"/>
  <c r="DI7" i="52"/>
  <c r="AB7" i="56"/>
  <c r="DB7" i="61"/>
  <c r="Z7" i="61"/>
  <c r="X7" i="53"/>
  <c r="GC7" i="53"/>
  <c r="CZ7" i="53"/>
  <c r="X7" i="52"/>
  <c r="S41" i="62" l="1"/>
  <c r="Q42" i="62"/>
  <c r="GK7" i="52"/>
  <c r="DJ7" i="52"/>
  <c r="AC7" i="56"/>
  <c r="AA7" i="61"/>
  <c r="DC7" i="61"/>
  <c r="Y7" i="53"/>
  <c r="GD7" i="53"/>
  <c r="DA7" i="53"/>
  <c r="Y7" i="52"/>
  <c r="S42" i="62" l="1"/>
  <c r="Q43" i="62"/>
  <c r="GL7" i="52"/>
  <c r="DK7" i="52"/>
  <c r="AD7" i="56"/>
  <c r="DD7" i="61"/>
  <c r="AB7" i="61"/>
  <c r="Z7" i="53"/>
  <c r="AA7" i="53" s="1"/>
  <c r="GE7" i="53"/>
  <c r="DB7" i="53"/>
  <c r="Z7" i="52"/>
  <c r="S43" i="62" l="1"/>
  <c r="Q44" i="62"/>
  <c r="GM7" i="52"/>
  <c r="DL7" i="52"/>
  <c r="AE7" i="56"/>
  <c r="AC7" i="61"/>
  <c r="DE7" i="61"/>
  <c r="GF7" i="53"/>
  <c r="DC7" i="53"/>
  <c r="AA7" i="52"/>
  <c r="AB7" i="53"/>
  <c r="S44" i="62" l="1"/>
  <c r="Q45" i="62"/>
  <c r="GN7" i="52"/>
  <c r="DM7" i="52"/>
  <c r="AF7" i="56"/>
  <c r="DF7" i="61"/>
  <c r="AD7" i="61"/>
  <c r="GG7" i="53"/>
  <c r="DD7" i="53"/>
  <c r="AB7" i="52"/>
  <c r="AC7" i="53"/>
  <c r="S45" i="62" l="1"/>
  <c r="Q46" i="62"/>
  <c r="GO7" i="52"/>
  <c r="DN7" i="52"/>
  <c r="AG7" i="56"/>
  <c r="AE7" i="61"/>
  <c r="DG7" i="61"/>
  <c r="GH7" i="53"/>
  <c r="DE7" i="53"/>
  <c r="AC7" i="52"/>
  <c r="AD7" i="53"/>
  <c r="Q47" i="62" l="1"/>
  <c r="S46" i="62"/>
  <c r="GP7" i="52"/>
  <c r="DO7" i="52"/>
  <c r="AH7" i="56"/>
  <c r="DH7" i="61"/>
  <c r="AF7" i="61"/>
  <c r="GI7" i="53"/>
  <c r="DF7" i="53"/>
  <c r="AD7" i="52"/>
  <c r="AE7" i="53"/>
  <c r="S47" i="62" l="1"/>
  <c r="Q48" i="62"/>
  <c r="GQ7" i="52"/>
  <c r="DP7" i="52"/>
  <c r="AI7" i="56"/>
  <c r="AG7" i="61"/>
  <c r="DI7" i="61"/>
  <c r="GJ7" i="53"/>
  <c r="DG7" i="53"/>
  <c r="AE7" i="52"/>
  <c r="AF7" i="53"/>
  <c r="S48" i="62" l="1"/>
  <c r="Q49" i="62"/>
  <c r="GR7" i="52"/>
  <c r="DQ7" i="52"/>
  <c r="AJ7" i="56"/>
  <c r="DJ7" i="61"/>
  <c r="AH7" i="61"/>
  <c r="GK7" i="53"/>
  <c r="DH7" i="53"/>
  <c r="AF7" i="52"/>
  <c r="AG7" i="53"/>
  <c r="C11" i="46"/>
  <c r="D44" i="43"/>
  <c r="D43" i="43"/>
  <c r="J24" i="43"/>
  <c r="E42" i="43"/>
  <c r="F42" i="43"/>
  <c r="G42" i="43"/>
  <c r="H42" i="43"/>
  <c r="I42" i="43"/>
  <c r="S49" i="62" l="1"/>
  <c r="Q50" i="62"/>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CB7" i="61"/>
  <c r="CB8" i="61" s="1" a="1"/>
  <c r="CB8" i="61" s="1"/>
  <c r="FD7" i="61"/>
  <c r="FD8" i="61" s="1" a="1"/>
  <c r="FD8" i="61" s="1"/>
  <c r="IE7" i="53"/>
  <c r="FB7" i="53"/>
  <c r="FB8" i="53" s="1" a="1"/>
  <c r="FB8" i="53" s="1"/>
  <c r="BZ7" i="52"/>
  <c r="BZ8" i="52" s="1" a="1"/>
  <c r="BZ8" i="52" s="1"/>
  <c r="CA7" i="53"/>
  <c r="CA8" i="53" s="1" a="1"/>
  <c r="CA8" i="53" s="1"/>
  <c r="D14" i="46" l="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FU8" i="53" l="1" a="1"/>
  <c r="FU8" i="53" s="1"/>
  <c r="GG8" i="53" a="1"/>
  <c r="GG8" i="53" s="1"/>
  <c r="GS8" i="53" a="1"/>
  <c r="GS8" i="53" s="1"/>
  <c r="FW8" i="53" a="1"/>
  <c r="FW8" i="53" s="1"/>
  <c r="GM8" i="53" a="1"/>
  <c r="GM8" i="53" s="1"/>
  <c r="FV8" i="53" a="1"/>
  <c r="FV8" i="53" s="1"/>
  <c r="GH8" i="53" a="1"/>
  <c r="GH8" i="53" s="1"/>
  <c r="GT8" i="53" a="1"/>
  <c r="GT8" i="53" s="1"/>
  <c r="FK8" i="53" a="1"/>
  <c r="FK8" i="53" s="1"/>
  <c r="GI8" i="53" a="1"/>
  <c r="GI8" i="53" s="1"/>
  <c r="GU8" i="53" a="1"/>
  <c r="GU8" i="53" s="1"/>
  <c r="FL8" i="53" a="1"/>
  <c r="FL8" i="53" s="1"/>
  <c r="FX8" i="53" a="1"/>
  <c r="FX8" i="53" s="1"/>
  <c r="GJ8" i="53" a="1"/>
  <c r="GJ8" i="53" s="1"/>
  <c r="GV8" i="53" a="1"/>
  <c r="GV8" i="53" s="1"/>
  <c r="FZ8" i="53" a="1"/>
  <c r="FZ8" i="53" s="1"/>
  <c r="GL8" i="53" a="1"/>
  <c r="GL8" i="53" s="1"/>
  <c r="FJ8" i="53" a="1"/>
  <c r="FJ8" i="53" s="1"/>
  <c r="GA8" i="53" a="1"/>
  <c r="GA8" i="53" s="1"/>
  <c r="FM8" i="53" a="1"/>
  <c r="FM8" i="53" s="1"/>
  <c r="FY8" i="53" a="1"/>
  <c r="FY8" i="53" s="1"/>
  <c r="GK8" i="53" a="1"/>
  <c r="GK8" i="53" s="1"/>
  <c r="GW8" i="53" a="1"/>
  <c r="GW8" i="53" s="1"/>
  <c r="FN8" i="53" a="1"/>
  <c r="FN8" i="53" s="1"/>
  <c r="FO8" i="53" a="1"/>
  <c r="FO8" i="53" s="1"/>
  <c r="FQ8" i="53" a="1"/>
  <c r="FQ8" i="53" s="1"/>
  <c r="GC8" i="53" a="1"/>
  <c r="GC8" i="53" s="1"/>
  <c r="GO8" i="53" a="1"/>
  <c r="GO8" i="53" s="1"/>
  <c r="FR8" i="53" a="1"/>
  <c r="FR8" i="53" s="1"/>
  <c r="GD8" i="53" a="1"/>
  <c r="GD8" i="53" s="1"/>
  <c r="GP8" i="53" a="1"/>
  <c r="GP8" i="53" s="1"/>
  <c r="FS8" i="53" a="1"/>
  <c r="FS8" i="53" s="1"/>
  <c r="GE8" i="53" a="1"/>
  <c r="GE8" i="53" s="1"/>
  <c r="GQ8" i="53" a="1"/>
  <c r="GQ8" i="53" s="1"/>
  <c r="FT8" i="53" a="1"/>
  <c r="FT8" i="53" s="1"/>
  <c r="GF8" i="53" a="1"/>
  <c r="GF8" i="53" s="1"/>
  <c r="GR8" i="53" a="1"/>
  <c r="GR8" i="53" s="1"/>
  <c r="FP8" i="53" a="1"/>
  <c r="FP8" i="53" s="1"/>
  <c r="GB8" i="53" a="1"/>
  <c r="GB8" i="53" s="1"/>
  <c r="GN8" i="53" a="1"/>
  <c r="GN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CG8" i="53" l="1" a="1"/>
  <c r="CG8" i="53" s="1"/>
  <c r="G8" i="55" s="1" a="1"/>
  <c r="G8" i="55" s="1"/>
  <c r="E8" i="53" a="1"/>
  <c r="E8" i="53" s="1"/>
  <c r="F8" i="55" s="1" a="1"/>
  <c r="F8" i="55" s="1"/>
  <c r="E8" i="61" a="1"/>
  <c r="E8" i="61" s="1"/>
  <c r="CG8" i="61" a="1"/>
  <c r="CG8" i="61" s="1"/>
  <c r="D12" i="46" l="1"/>
  <c r="D17" i="46"/>
  <c r="D16" i="46" s="1"/>
  <c r="H8" i="55" a="1"/>
  <c r="H8" i="55" s="1"/>
  <c r="FI8" i="53" l="1" a="1"/>
  <c r="FI8" i="53" s="1"/>
  <c r="I8" i="55" s="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<sst xmlns="http://schemas.openxmlformats.org/spreadsheetml/2006/main" count="70873" uniqueCount="525">
  <si>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</si>
  <si>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</si>
  <si>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</si>
  <si>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</si>
  <si>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</si>
  <si>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</si>
  <si>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</si>
  <si>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</si>
  <si>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</si>
  <si>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</si>
  <si>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</si>
  <si>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</si>
  <si>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</si>
  <si>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</si>
  <si>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</si>
  <si>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</si>
  <si>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</si>
  <si>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</si>
  <si>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</si>
  <si>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</si>
  <si>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</si>
  <si>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</si>
  <si>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</si>
  <si>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</si>
  <si>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</si>
  <si>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</si>
  <si>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</si>
  <si>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</si>
  <si>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</si>
  <si>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</si>
  <si>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</si>
  <si>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</si>
  <si>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</si>
  <si>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</si>
  <si>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</si>
  <si>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</si>
  <si>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</si>
  <si>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</si>
  <si>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</si>
  <si>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</si>
  <si>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</si>
  <si>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</si>
  <si>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</si>
  <si>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</si>
  <si>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</si>
  <si>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</si>
  <si>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</si>
  <si>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</si>
  <si>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</si>
  <si>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</si>
  <si>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</si>
  <si>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</si>
  <si>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</si>
  <si>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</si>
  <si>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</si>
  <si>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</si>
  <si>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</si>
  <si>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</si>
  <si>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</si>
  <si>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</si>
  <si>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</si>
  <si>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</si>
  <si>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</si>
  <si>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</si>
  <si>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</si>
  <si>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</si>
  <si>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</si>
  <si>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</si>
  <si>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</si>
  <si>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</si>
  <si>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</si>
  <si>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</si>
  <si>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</si>
  <si>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</si>
  <si>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</si>
  <si>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</si>
  <si>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</si>
  <si>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</si>
  <si>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</si>
  <si>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</si>
  <si>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</si>
  <si>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</si>
  <si>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</si>
  <si>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</si>
  <si>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</si>
  <si>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</si>
  <si>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</si>
  <si>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</si>
  <si>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</si>
  <si>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</si>
  <si>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</si>
  <si>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</si>
  <si>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</si>
  <si>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</si>
  <si>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</si>
  <si>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</si>
  <si>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</si>
  <si>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</si>
  <si>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</si>
  <si>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</si>
  <si>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</si>
  <si>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</si>
  <si>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</si>
  <si>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</si>
  <si>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</si>
  <si>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</si>
  <si>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</si>
  <si>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</si>
  <si>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</si>
  <si>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</si>
  <si>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</si>
  <si>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</si>
  <si>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</si>
  <si>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</si>
  <si>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</si>
  <si>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</si>
  <si>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</si>
  <si>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</si>
  <si>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</si>
  <si>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</si>
  <si>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</si>
  <si>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</si>
  <si>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</si>
  <si>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</si>
  <si>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</si>
  <si>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</si>
  <si>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</si>
  <si>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</si>
  <si>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</si>
  <si>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</si>
  <si>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</si>
  <si>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</si>
  <si>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</si>
  <si>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</si>
  <si>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</si>
  <si>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</si>
  <si>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</si>
  <si>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</si>
  <si>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</si>
  <si>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</si>
  <si>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</si>
  <si>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</si>
  <si>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</si>
  <si>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</si>
  <si>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</si>
  <si>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</si>
  <si>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</si>
  <si>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</si>
  <si>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</si>
  <si>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</si>
  <si>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</si>
  <si>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</si>
  <si>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</si>
  <si>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</si>
  <si>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</si>
  <si>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</si>
  <si>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</si>
  <si>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</si>
  <si>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</si>
  <si>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</si>
  <si>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</si>
  <si>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</si>
  <si>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</si>
  <si>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</si>
  <si>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</si>
  <si>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</si>
  <si>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</si>
  <si>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</si>
  <si>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</si>
  <si>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</si>
  <si>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</si>
  <si>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</si>
  <si>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</si>
  <si>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</si>
  <si>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</si>
  <si>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</si>
  <si>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</si>
  <si>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</si>
  <si>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</si>
  <si>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</si>
  <si>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</si>
  <si>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</si>
  <si>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</si>
  <si>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</si>
  <si>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</si>
  <si>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</si>
  <si>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</si>
  <si>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</si>
  <si>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</si>
  <si>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</si>
  <si>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</si>
  <si>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</si>
  <si>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</si>
  <si>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</si>
  <si>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</si>
  <si>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</si>
  <si>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</si>
  <si>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</si>
  <si>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</si>
  <si>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</si>
  <si>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</si>
  <si>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</si>
  <si>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</si>
  <si>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</si>
  <si>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</si>
  <si>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</si>
  <si>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</si>
  <si>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</si>
  <si>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</si>
  <si>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</si>
  <si>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</si>
  <si>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</si>
  <si>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</si>
  <si>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</si>
  <si>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</si>
  <si>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</si>
  <si>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</si>
  <si>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</si>
  <si>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</si>
  <si>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</si>
  <si>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</si>
  <si>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</si>
  <si>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</si>
  <si>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</si>
  <si>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</si>
  <si>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</si>
  <si>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</si>
  <si>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</si>
  <si>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</si>
  <si>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</si>
  <si>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</si>
  <si>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</si>
  <si>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</si>
  <si>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</si>
  <si>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</si>
  <si>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</si>
  <si>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</si>
  <si>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</si>
  <si>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</si>
  <si>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</si>
  <si>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</si>
  <si>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</si>
  <si>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</si>
  <si>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</si>
  <si>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</si>
  <si>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</si>
  <si>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</si>
  <si>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</si>
  <si>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</si>
  <si>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</si>
  <si>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</si>
  <si>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</si>
  <si>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</si>
  <si>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</si>
  <si>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</si>
  <si>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</si>
  <si>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</si>
  <si>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</si>
  <si>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</si>
  <si>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</si>
  <si>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</si>
  <si>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</si>
  <si>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</si>
  <si>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</si>
  <si>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</si>
  <si>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</si>
  <si>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</si>
  <si>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</si>
  <si>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</si>
  <si>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</si>
  <si>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</si>
  <si>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</si>
  <si>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</si>
  <si>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</si>
  <si>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</si>
  <si>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</si>
  <si>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</si>
  <si>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</si>
  <si>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</si>
  <si>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</si>
  <si>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</si>
  <si>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</si>
  <si>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</si>
  <si>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</si>
  <si>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</si>
  <si>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</si>
  <si>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</si>
  <si>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</si>
  <si>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</si>
  <si>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</si>
  <si>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</si>
  <si>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</si>
  <si>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</si>
  <si>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</si>
  <si>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</si>
  <si>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</si>
  <si>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</si>
  <si>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</si>
  <si>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</si>
  <si>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</si>
  <si>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</si>
  <si>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</si>
  <si>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</si>
  <si>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</si>
  <si>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</si>
  <si>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</si>
  <si>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</si>
  <si>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</si>
  <si>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</si>
  <si>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</si>
  <si>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</si>
  <si>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</si>
  <si>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</si>
  <si>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</si>
  <si>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</si>
  <si>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</si>
  <si>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</si>
  <si>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</si>
  <si>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</si>
  <si>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</si>
  <si>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</si>
  <si>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</si>
  <si>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</si>
  <si>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</si>
  <si>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</si>
  <si>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</si>
  <si>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</si>
  <si>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</si>
  <si>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</si>
  <si>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</si>
  <si>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</si>
  <si>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</si>
  <si>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</si>
  <si>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</si>
  <si>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</si>
  <si>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</si>
  <si>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</si>
  <si>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</si>
  <si>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</si>
  <si>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</si>
  <si>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</si>
  <si>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</si>
  <si>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</si>
  <si>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</si>
  <si>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</si>
  <si>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</si>
  <si>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</si>
  <si>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</si>
  <si>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</si>
  <si>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</si>
  <si>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</si>
  <si>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</si>
  <si>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</si>
  <si>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</si>
  <si>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</si>
  <si>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</si>
  <si>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</si>
  <si>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</si>
  <si>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</si>
  <si>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</si>
  <si>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</si>
  <si>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</si>
  <si>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</si>
  <si>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</si>
  <si>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</si>
  <si>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</si>
  <si>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</si>
  <si>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</si>
  <si>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</si>
  <si>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</si>
  <si>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</si>
  <si>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</si>
  <si>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</si>
  <si>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</si>
  <si>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</si>
  <si>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</si>
  <si>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</si>
  <si>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</si>
  <si>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</si>
  <si>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</si>
  <si>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</si>
  <si>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</si>
  <si>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</si>
  <si>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</si>
  <si>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</si>
  <si>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</si>
  <si>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</si>
  <si>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</si>
  <si>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</si>
  <si>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</si>
  <si>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</si>
  <si>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</si>
  <si>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</si>
  <si>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</si>
  <si>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</si>
  <si>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</si>
  <si>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</si>
  <si>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</si>
  <si>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</si>
  <si>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</si>
  <si>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</si>
  <si>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</si>
  <si>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</si>
  <si>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</si>
  <si>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</si>
  <si>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</si>
  <si>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</si>
  <si>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</si>
  <si>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</si>
  <si>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</si>
  <si>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</si>
  <si>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</si>
  <si>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</si>
  <si>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</si>
  <si>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</si>
  <si>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</si>
  <si>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</si>
  <si>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</si>
  <si>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</si>
  <si>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</si>
  <si>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</si>
  <si>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</si>
  <si>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</si>
  <si>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</si>
  <si>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</si>
  <si>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</si>
  <si>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</si>
  <si>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</si>
  <si>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</si>
  <si>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</si>
  <si>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</si>
  <si>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</si>
  <si>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</si>
  <si>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</si>
  <si>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</si>
  <si>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</si>
  <si>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</si>
  <si>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</si>
  <si>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</si>
  <si>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</si>
  <si>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</si>
  <si>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</si>
  <si>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</si>
  <si>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</si>
  <si>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</si>
  <si>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</si>
  <si>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</si>
  <si>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</si>
  <si>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</si>
  <si>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</si>
  <si>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</si>
  <si>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</si>
  <si>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</si>
  <si>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</si>
  <si>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</si>
  <si>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</si>
  <si>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</si>
  <si>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</si>
  <si>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</si>
  <si>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</si>
  <si>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</si>
  <si>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</si>
  <si>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</si>
  <si>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</si>
  <si>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</si>
  <si>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</si>
  <si>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</si>
  <si>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</si>
  <si>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</si>
  <si>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</si>
  <si>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</si>
  <si>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</si>
  <si>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</si>
  <si>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</si>
  <si>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</si>
  <si>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</si>
  <si>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</si>
  <si>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</si>
  <si>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</si>
  <si>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</si>
  <si>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</si>
  <si>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</si>
  <si>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</si>
  <si>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</si>
  <si>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</si>
  <si>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kph (10-min avg.)</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</si>
  <si>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</si>
  <si>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</si>
  <si>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</si>
  <si>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</si>
  <si>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</si>
  <si>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</si>
  <si>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</si>
  <si>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</si>
  <si>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</si>
  <si>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</si>
  <si>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</si>
  <si>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</si>
  <si>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</si>
  <si>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</si>
  <si>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</si>
  <si>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</si>
  <si>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</si>
  <si>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</si>
  <si>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</si>
  <si>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</si>
  <si>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</si>
  <si>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</si>
  <si>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</si>
  <si>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</si>
  <si>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</si>
  <si>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</si>
  <si>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</si>
  <si>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</si>
  <si>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Retrofit</t>
  </si>
  <si>
    <t>Criticality</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</si>
  <si>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</si>
  <si>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</si>
  <si>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</si>
  <si>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</si>
  <si>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</si>
  <si>
    <t>Version History</t>
  </si>
  <si>
    <t>Date</t>
  </si>
  <si>
    <t>Version 1.0.0</t>
  </si>
  <si>
    <t>VASH Toolkit Model - Version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</si>
</sst>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74">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184149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3170</xdr:rowOff>
    </xdr:from>
    <xdr:ext cx="11039475" cy="4355919"/>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2"/>
          <a:ext cx="11039475" cy="435591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pPr rtl="0" eaLnBrk="1" latinLnBrk="0" hangingPunct="1"/>
          <a:r>
            <a:rPr lang="en-US" sz="1100" b="0" i="0">
              <a:solidFill>
                <a:schemeClr val="tx1"/>
              </a:solidFill>
              <a:effectLst/>
              <a:latin typeface="+mn-lt"/>
              <a:ea typeface="+mn-ea"/>
              <a:cs typeface="+mn-cs"/>
            </a:rPr>
            <a:t>This example illustrates the application of the Toolkit to a hypothetical feeder sectionalization project aimed at reducing outage durations.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46332"/>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463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a:t>
          </a:r>
          <a:r>
            <a:rPr kumimoji="0" lang="en-US" sz="1000" b="0" i="0" u="none" strike="noStrike" kern="0" cap="none" spc="0" normalizeH="0" baseline="0" noProof="0">
              <a:ln>
                <a:noFill/>
              </a:ln>
              <a:solidFill>
                <a:schemeClr val="tx1"/>
              </a:solidFill>
              <a:effectLst/>
              <a:uLnTx/>
              <a:uFillTx/>
              <a:latin typeface="+mn-lt"/>
              <a:ea typeface="+mn-ea"/>
              <a:cs typeface="+mn-cs"/>
            </a:rPr>
            <a:t>tions is highly variable, therefore, forecast time periods are discretionary and may be adjusted to match best available data. '3. Climate Severity Calculator' is provided to facilitate populating '4. Climate Peril Probability'. The OEB expects distributors to employ projection data rather than historical actuals to populate the climate peril probability inputs in VAs.</a:t>
          </a: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50</xdr:row>
      <xdr:rowOff>0</xdr:rowOff>
    </xdr:from>
    <xdr:to>
      <xdr:col>17</xdr:col>
      <xdr:colOff>357654</xdr:colOff>
      <xdr:row>87</xdr:row>
      <xdr:rowOff>118989</xdr:rowOff>
    </xdr:to>
    <xdr:pic>
      <xdr:nvPicPr>
        <xdr:cNvPr id="3" name="Picture 2">
          <a:extLst>
            <a:ext uri="{FF2B5EF4-FFF2-40B4-BE49-F238E27FC236}">
              <a16:creationId xmlns:a16="http://schemas.microsoft.com/office/drawing/2014/main" id="{41A4F9EC-C7A5-49EE-949D-01A9248DD1F3}"/>
            </a:ext>
          </a:extLst>
        </xdr:cNvPr>
        <xdr:cNvPicPr>
          <a:picLocks noChangeAspect="1"/>
        </xdr:cNvPicPr>
      </xdr:nvPicPr>
      <xdr:blipFill>
        <a:blip xmlns:r="http://schemas.openxmlformats.org/officeDocument/2006/relationships" r:embed="rId4"/>
        <a:stretch>
          <a:fillRect/>
        </a:stretch>
      </xdr:blipFill>
      <xdr:spPr>
        <a:xfrm>
          <a:off x="504825" y="6467475"/>
          <a:ext cx="8434854" cy="4700514"/>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FC03EB4E-86B8-42C5-B21E-B9A3CD6066BF}"/>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3" totalsRowShown="0" dataCellStyle="Input">
  <autoFilter ref="B12:C13"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workbookViewId="0"/>
    <sheetView workbookViewId="1"/>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38</v>
      </c>
      <c r="E6" s="36"/>
      <c r="F6" s="36"/>
      <c r="G6" s="36"/>
      <c r="H6" s="38"/>
      <c r="I6" s="36"/>
      <c r="J6" s="36"/>
    </row>
    <row r="7" spans="1:10" ht="10.5" x14ac:dyDescent="0.25">
      <c r="A7" s="36"/>
      <c r="B7" s="38"/>
      <c r="C7" s="36"/>
      <c r="D7" s="40" t="s">
        <v>524</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36</v>
      </c>
      <c r="D16" s="240" t="s">
        <v>516</v>
      </c>
      <c r="E16" s="240"/>
      <c r="F16" s="240"/>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ht="10.5" x14ac:dyDescent="0.25">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ht="10.5" x14ac:dyDescent="0.25">
      <c r="B24" s="38"/>
      <c r="C24" s="36"/>
      <c r="D24" s="40" t="s">
        <v>521</v>
      </c>
      <c r="E24" s="40" t="s">
        <v>522</v>
      </c>
      <c r="F24" s="40"/>
      <c r="G24" s="36"/>
      <c r="H24" s="38"/>
    </row>
    <row r="25" spans="2:8" x14ac:dyDescent="0.2">
      <c r="B25" s="38"/>
      <c r="C25" s="36"/>
      <c r="D25" s="36" t="s">
        <v>523</v>
      </c>
      <c r="E25" s="239">
        <v>45916</v>
      </c>
      <c r="F25" s="41"/>
      <c r="G25" s="36"/>
      <c r="H25" s="38"/>
    </row>
    <row r="26" spans="2:8" x14ac:dyDescent="0.2">
      <c r="B26" s="38"/>
      <c r="C26" s="36"/>
      <c r="D26" s="36"/>
      <c r="E26" s="239"/>
      <c r="F26" s="41"/>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 workbookViewId="1"/>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c r="B1" s="8"/>
    </row>
    <row r="2" spans="1:23" ht="17" thickBot="1" x14ac:dyDescent="0.4">
      <c r="C2" s="1"/>
      <c r="D2" s="11" t="s">
        <v>49</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239</v>
      </c>
      <c r="D10" s="4"/>
      <c r="E10" s="4"/>
      <c r="F10" s="4"/>
      <c r="G10" s="4"/>
      <c r="H10" s="4"/>
      <c r="I10" s="4"/>
      <c r="J10" s="4"/>
      <c r="K10" s="4"/>
      <c r="L10" s="4"/>
      <c r="M10" s="4"/>
      <c r="N10" s="4"/>
    </row>
    <row r="11" spans="1:23" ht="12" customHeight="1" x14ac:dyDescent="0.2">
      <c r="C11" s="81"/>
      <c r="D11" s="81"/>
      <c r="E11" s="81"/>
      <c r="F11" s="81"/>
      <c r="G11" s="249" t="s">
        <v>3</v>
      </c>
      <c r="H11" s="249"/>
      <c r="I11" s="249"/>
      <c r="J11" s="249"/>
      <c r="K11" s="249"/>
      <c r="L11" s="249"/>
      <c r="M11" s="249"/>
      <c r="N11" s="249"/>
      <c r="O11" s="249"/>
      <c r="P11" s="249"/>
      <c r="Q11" s="249"/>
      <c r="R11" s="249"/>
      <c r="S11" s="249"/>
      <c r="T11" s="249"/>
      <c r="U11" s="249"/>
      <c r="V11" s="249"/>
      <c r="W11" s="249"/>
    </row>
    <row r="12" spans="1:23" ht="11"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 customHeight="1" x14ac:dyDescent="0.2">
      <c r="B13" s="21" t="str" cm="1">
        <f t="array" ref="B13:B112">cp_probability[Location]&amp;cp_probability[Climate Peril]&amp;cp_probability[Severity Threshold]</f>
        <v>ThedfordWind110</v>
      </c>
      <c r="C13" s="2" t="s">
        <v>1</v>
      </c>
      <c r="D13" s="177">
        <v>110</v>
      </c>
      <c r="E13" s="79" t="s">
        <v>485</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485</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485</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485</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 workbookViewId="1"/>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c r="B1" s="8"/>
    </row>
    <row r="2" spans="1:25" ht="17" thickBot="1" x14ac:dyDescent="0.4">
      <c r="C2" s="1"/>
      <c r="D2" s="11" t="s">
        <v>56</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502</v>
      </c>
      <c r="Y4" s="30" t="s">
        <v>174</v>
      </c>
    </row>
    <row r="5" spans="1:25" ht="11" thickBot="1" x14ac:dyDescent="0.25">
      <c r="C5" s="3"/>
      <c r="D5" s="4"/>
      <c r="E5" s="4"/>
      <c r="F5" s="4"/>
      <c r="G5" s="4"/>
      <c r="H5" s="4"/>
      <c r="I5" s="4"/>
      <c r="J5" s="4"/>
      <c r="K5" s="4"/>
      <c r="V5" s="34" t="s">
        <v>498</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5" thickBot="1" x14ac:dyDescent="0.25">
      <c r="C10" s="3"/>
      <c r="D10" s="4"/>
      <c r="E10" s="4"/>
      <c r="F10" s="4"/>
      <c r="G10" s="4"/>
      <c r="H10" s="4"/>
      <c r="I10" s="4"/>
      <c r="J10" s="4"/>
      <c r="K10" s="4"/>
      <c r="V10" s="35">
        <v>0.2</v>
      </c>
      <c r="W10" s="222" t="s">
        <v>55</v>
      </c>
    </row>
    <row r="11" spans="1:25" ht="24.5" customHeight="1" x14ac:dyDescent="0.2">
      <c r="C11" s="3"/>
      <c r="D11" s="4"/>
      <c r="E11" s="4"/>
      <c r="F11" s="4"/>
      <c r="G11" s="4"/>
      <c r="H11" s="4"/>
      <c r="I11" s="4"/>
      <c r="J11" s="4"/>
      <c r="K11" s="4"/>
      <c r="V11" s="229"/>
      <c r="W11" s="230"/>
    </row>
    <row r="12" spans="1:25" ht="10.5" x14ac:dyDescent="0.2">
      <c r="C12" s="256" t="s">
        <v>13</v>
      </c>
      <c r="D12" s="256"/>
      <c r="E12" s="257" t="s">
        <v>457</v>
      </c>
      <c r="F12" s="258"/>
      <c r="G12" s="258"/>
      <c r="H12" s="4"/>
      <c r="I12" s="4"/>
      <c r="J12" s="4"/>
      <c r="K12" s="4"/>
    </row>
    <row r="13" spans="1:25" x14ac:dyDescent="0.2">
      <c r="F13" s="4"/>
      <c r="G13" s="4"/>
      <c r="H13" s="4"/>
      <c r="I13" s="4"/>
      <c r="J13" s="4"/>
      <c r="K13" s="4"/>
    </row>
    <row r="14" spans="1:25" ht="11" thickBot="1" x14ac:dyDescent="0.3">
      <c r="E14" s="15" t="s">
        <v>27</v>
      </c>
      <c r="F14" s="15" t="s">
        <v>28</v>
      </c>
      <c r="G14" s="15" t="s">
        <v>29</v>
      </c>
      <c r="H14" s="15" t="s">
        <v>58</v>
      </c>
      <c r="I14" s="22"/>
      <c r="J14" s="4"/>
      <c r="K14" s="4"/>
      <c r="X14" s="30"/>
    </row>
    <row r="15" spans="1:25" ht="10.5" x14ac:dyDescent="0.2">
      <c r="C15" s="256" t="s">
        <v>30</v>
      </c>
      <c r="D15" s="256"/>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5" t="s">
        <v>57</v>
      </c>
      <c r="F17" s="255"/>
      <c r="G17" s="255"/>
      <c r="H17" s="255"/>
      <c r="I17" s="255"/>
      <c r="J17" s="255"/>
    </row>
    <row r="18" spans="2:23" ht="11"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497</v>
      </c>
      <c r="W18" s="220" t="s">
        <v>498</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V22" s="226"/>
      <c r="W22" s="221" t="s">
        <v>58</v>
      </c>
    </row>
    <row r="23" spans="2:23" ht="10.5"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 workbookViewId="1"/>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 workbookViewId="1"/>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c r="B1" s="8"/>
    </row>
    <row r="2" spans="1:16" ht="17" thickBot="1" x14ac:dyDescent="0.4">
      <c r="C2" s="1"/>
      <c r="D2" s="11" t="s">
        <v>82</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1"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c r="C15" s="61"/>
      <c r="D15" s="61"/>
      <c r="E15" s="61"/>
      <c r="F15" s="139"/>
      <c r="G15" s="59"/>
      <c r="H15" s="60"/>
      <c r="I15" s="60"/>
      <c r="J15" s="107"/>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abSelected="1" topLeftCell="A6" zoomScaleNormal="100" workbookViewId="0"/>
    <sheetView topLeftCell="A20" workbookViewId="1"/>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c r="D1" s="8"/>
    </row>
    <row r="2" spans="1:22" ht="17" thickBot="1" x14ac:dyDescent="0.4">
      <c r="E2" s="1"/>
      <c r="F2" s="11" t="s">
        <v>83</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241</v>
      </c>
      <c r="F9" s="4"/>
      <c r="G9" s="4"/>
      <c r="H9" s="4"/>
      <c r="I9" s="4"/>
      <c r="J9" s="4"/>
      <c r="K9" s="4"/>
      <c r="L9" s="4"/>
      <c r="M9" s="4"/>
      <c r="N9" s="4"/>
      <c r="O9" s="4"/>
      <c r="P9" s="4"/>
      <c r="Q9" s="4"/>
      <c r="R9" s="4"/>
      <c r="S9" s="4"/>
      <c r="T9" s="4"/>
      <c r="U9" s="4"/>
      <c r="V9" s="4"/>
    </row>
    <row r="10" spans="1:22" ht="11"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61" t="s">
        <v>13</v>
      </c>
      <c r="F11" s="261"/>
      <c r="G11" s="53" t="str">
        <f>'5. VA Heatmap'!E12</f>
        <v>Thedford</v>
      </c>
      <c r="H11" s="109"/>
      <c r="I11" s="109"/>
      <c r="J11" s="109"/>
      <c r="K11" s="109"/>
      <c r="L11" s="109"/>
      <c r="M11" s="109"/>
      <c r="N11" s="109"/>
      <c r="O11" s="4"/>
      <c r="P11" s="4"/>
      <c r="Q11" s="4"/>
      <c r="R11" s="4"/>
      <c r="S11" s="4"/>
      <c r="T11" s="4"/>
      <c r="U11" s="4"/>
      <c r="V11" s="4"/>
    </row>
    <row r="12" spans="1:22" x14ac:dyDescent="0.2">
      <c r="E12" s="261" t="s">
        <v>124</v>
      </c>
      <c r="F12" s="261"/>
      <c r="G12" s="18" t="s">
        <v>514</v>
      </c>
      <c r="H12" s="109"/>
      <c r="I12" s="109"/>
      <c r="J12" s="109"/>
      <c r="K12" s="109"/>
      <c r="L12" s="109"/>
      <c r="M12" s="109"/>
      <c r="N12" s="109"/>
      <c r="O12" s="4"/>
      <c r="P12" s="4"/>
      <c r="Q12" s="4"/>
      <c r="R12" s="4"/>
      <c r="S12" s="4"/>
      <c r="T12" s="4"/>
      <c r="U12" s="4"/>
      <c r="V12" s="4"/>
    </row>
    <row r="13" spans="1:22" x14ac:dyDescent="0.2">
      <c r="E13" s="261" t="s">
        <v>125</v>
      </c>
      <c r="F13" s="261"/>
      <c r="G13" s="18" t="s">
        <v>515</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242</v>
      </c>
      <c r="H15" s="4"/>
      <c r="I15" s="4"/>
      <c r="J15" s="4"/>
      <c r="K15" s="4"/>
      <c r="L15" s="4"/>
      <c r="M15" s="4"/>
      <c r="N15" s="4"/>
      <c r="O15" s="4"/>
      <c r="P15" s="4"/>
      <c r="Q15" s="4"/>
      <c r="R15" s="4"/>
      <c r="S15" s="4"/>
      <c r="T15" s="4"/>
      <c r="U15" s="4"/>
      <c r="V15" s="4"/>
    </row>
    <row r="16" spans="1:22" ht="11"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517</v>
      </c>
      <c r="F20" s="57" t="s">
        <v>95</v>
      </c>
      <c r="G20" s="65">
        <v>1.4999999999999999E-2</v>
      </c>
      <c r="H20" s="4"/>
      <c r="I20" s="4"/>
      <c r="J20" s="4"/>
      <c r="K20" s="4"/>
      <c r="L20" s="4"/>
      <c r="M20" s="4"/>
      <c r="N20" s="4"/>
      <c r="O20" s="4"/>
      <c r="P20" s="4"/>
      <c r="Q20" s="4"/>
      <c r="R20" s="4"/>
      <c r="S20" s="4"/>
      <c r="T20" s="4"/>
      <c r="U20" s="4"/>
      <c r="V20" s="4"/>
    </row>
    <row r="21" spans="5:22" x14ac:dyDescent="0.2">
      <c r="E21" s="57" t="s">
        <v>518</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250000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243</v>
      </c>
      <c r="H25" s="4"/>
      <c r="I25" s="4"/>
      <c r="J25" s="4"/>
      <c r="K25" s="4"/>
      <c r="L25" s="4"/>
      <c r="M25" s="4"/>
      <c r="N25" s="4"/>
      <c r="O25" s="4"/>
      <c r="P25" s="4"/>
      <c r="Q25" s="4"/>
      <c r="R25" s="4"/>
      <c r="S25" s="4"/>
      <c r="T25" s="4"/>
      <c r="U25" s="4"/>
      <c r="V25" s="4"/>
    </row>
    <row r="26" spans="5:22" ht="11" thickBot="1" x14ac:dyDescent="0.25">
      <c r="E26" s="16" t="s">
        <v>72</v>
      </c>
      <c r="F26" s="16" t="s">
        <v>73</v>
      </c>
      <c r="G26" s="15" t="s">
        <v>76</v>
      </c>
      <c r="H26" s="4"/>
      <c r="I26" s="4"/>
      <c r="J26" s="4"/>
      <c r="K26" s="4"/>
      <c r="L26" s="4"/>
      <c r="M26" s="4"/>
      <c r="N26" s="4"/>
      <c r="O26" s="4"/>
      <c r="P26" s="4"/>
      <c r="Q26" s="4"/>
      <c r="R26" s="4"/>
      <c r="S26" s="4"/>
      <c r="T26" s="4"/>
      <c r="U26" s="4"/>
      <c r="V26" s="4"/>
    </row>
    <row r="27" spans="5:22" ht="10.5" x14ac:dyDescent="0.2">
      <c r="E27" s="57" t="s">
        <v>91</v>
      </c>
      <c r="F27" s="57" t="s">
        <v>92</v>
      </c>
      <c r="G27" s="59">
        <v>2026</v>
      </c>
      <c r="H27" s="110"/>
      <c r="I27" s="110"/>
      <c r="J27" s="110"/>
      <c r="K27" s="110"/>
      <c r="L27" s="110"/>
      <c r="M27" s="110"/>
      <c r="N27" s="110"/>
      <c r="O27" s="4"/>
      <c r="P27" s="4"/>
      <c r="Q27" s="4"/>
      <c r="R27" s="4"/>
      <c r="S27" s="4"/>
      <c r="T27" s="4"/>
      <c r="U27" s="4"/>
      <c r="V27" s="4"/>
    </row>
    <row r="28" spans="5:22" ht="12" x14ac:dyDescent="0.2">
      <c r="E28" s="57" t="s">
        <v>251</v>
      </c>
      <c r="F28" s="57" t="s">
        <v>90</v>
      </c>
      <c r="G28" s="59">
        <v>40</v>
      </c>
      <c r="H28" s="109"/>
      <c r="I28" s="109"/>
      <c r="J28" s="109"/>
      <c r="K28" s="109"/>
      <c r="L28" s="109"/>
      <c r="M28" s="109"/>
      <c r="N28" s="109"/>
      <c r="O28" s="4"/>
      <c r="P28" s="4"/>
      <c r="Q28" s="4"/>
      <c r="R28" s="4"/>
      <c r="S28" s="4"/>
      <c r="T28" s="4"/>
      <c r="U28" s="4"/>
      <c r="V28" s="4"/>
    </row>
    <row r="29" spans="5:22" ht="12"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244</v>
      </c>
      <c r="G33" s="4"/>
      <c r="I33" s="4"/>
      <c r="J33" s="4"/>
      <c r="K33" s="4"/>
      <c r="L33" s="4"/>
      <c r="M33" s="4"/>
      <c r="N33" s="4"/>
      <c r="O33" s="4"/>
      <c r="P33" s="4"/>
      <c r="Q33" s="4"/>
      <c r="R33" s="4"/>
      <c r="S33" s="4"/>
      <c r="T33" s="4"/>
      <c r="U33" s="4"/>
      <c r="V33" s="4"/>
    </row>
    <row r="34" spans="2:22" ht="1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5" customHeight="1" x14ac:dyDescent="0.2">
      <c r="E35" s="57" t="s">
        <v>78</v>
      </c>
      <c r="F35" s="57" t="s">
        <v>74</v>
      </c>
      <c r="G35" s="59">
        <v>120</v>
      </c>
      <c r="H35" s="59">
        <v>120</v>
      </c>
      <c r="I35" s="22"/>
      <c r="J35" s="22"/>
      <c r="K35" s="4"/>
      <c r="L35" s="4"/>
      <c r="M35" s="4"/>
      <c r="N35" s="4"/>
      <c r="O35" s="4"/>
      <c r="P35" s="4"/>
      <c r="Q35" s="4"/>
      <c r="R35" s="4"/>
      <c r="S35" s="4"/>
      <c r="T35" s="4"/>
      <c r="U35" s="4"/>
      <c r="V35" s="4"/>
    </row>
    <row r="36" spans="2:22" ht="10.5" x14ac:dyDescent="0.2">
      <c r="E36" s="57" t="s">
        <v>79</v>
      </c>
      <c r="F36" s="57" t="s">
        <v>75</v>
      </c>
      <c r="G36" s="59">
        <v>100</v>
      </c>
      <c r="H36" s="59">
        <v>70</v>
      </c>
      <c r="I36" s="143"/>
      <c r="J36" s="143"/>
      <c r="K36" s="110"/>
      <c r="L36" s="110"/>
      <c r="M36" s="110"/>
      <c r="N36" s="110"/>
      <c r="O36" s="110"/>
      <c r="P36" s="4"/>
      <c r="Q36" s="4"/>
      <c r="R36" s="4"/>
      <c r="S36" s="4"/>
      <c r="T36" s="4"/>
      <c r="U36" s="4"/>
      <c r="V36" s="4"/>
    </row>
    <row r="37" spans="2:22" x14ac:dyDescent="0.2">
      <c r="E37" s="57" t="s">
        <v>200</v>
      </c>
      <c r="F37" s="57" t="s">
        <v>75</v>
      </c>
      <c r="G37" s="59">
        <v>5</v>
      </c>
      <c r="H37" s="59">
        <v>5</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4468</v>
      </c>
      <c r="I39" s="109"/>
      <c r="J39" s="109"/>
      <c r="K39" s="109"/>
      <c r="L39" s="109"/>
      <c r="M39" s="109"/>
      <c r="N39" s="109"/>
      <c r="O39" s="109"/>
      <c r="P39" s="4"/>
      <c r="S39" s="36"/>
      <c r="T39" s="4"/>
      <c r="U39" s="4"/>
      <c r="V39" s="4"/>
    </row>
    <row r="40" spans="2:22" ht="10.5" x14ac:dyDescent="0.2">
      <c r="E40" s="57" t="s">
        <v>141</v>
      </c>
      <c r="F40" s="57" t="s">
        <v>92</v>
      </c>
      <c r="G40" s="111">
        <v>2025</v>
      </c>
      <c r="H40" s="56" t="s">
        <v>20</v>
      </c>
      <c r="I40" s="109"/>
      <c r="J40" s="109"/>
      <c r="K40" s="109"/>
      <c r="L40" s="109"/>
      <c r="M40" s="109"/>
      <c r="N40" s="109"/>
      <c r="O40" s="109"/>
      <c r="P40" s="4"/>
      <c r="Q40" s="71"/>
      <c r="S40" s="36"/>
      <c r="T40" s="4"/>
      <c r="U40" s="4"/>
      <c r="V40" s="4"/>
    </row>
    <row r="41" spans="2:22" ht="12" x14ac:dyDescent="0.2">
      <c r="E41" s="57" t="s">
        <v>202</v>
      </c>
      <c r="F41" s="57" t="s">
        <v>21</v>
      </c>
      <c r="G41" s="59">
        <v>2.2000000000000002</v>
      </c>
      <c r="H41" s="56" t="s">
        <v>20</v>
      </c>
      <c r="M41" s="4"/>
      <c r="N41" s="4"/>
      <c r="O41" s="4"/>
      <c r="P41" s="4"/>
      <c r="Q41" s="108"/>
      <c r="S41" s="36"/>
      <c r="T41" s="4"/>
      <c r="U41" s="4"/>
      <c r="V41" s="4"/>
    </row>
    <row r="42" spans="2:22" x14ac:dyDescent="0.2">
      <c r="E42" s="262" t="s">
        <v>127</v>
      </c>
      <c r="F42" s="262"/>
      <c r="G42" s="262"/>
      <c r="H42" s="262"/>
      <c r="I42" s="262"/>
      <c r="J42" s="208"/>
      <c r="L42" s="4"/>
      <c r="M42" s="4"/>
      <c r="N42" s="4"/>
      <c r="O42" s="4"/>
      <c r="P42" s="4"/>
      <c r="Q42" s="108"/>
      <c r="S42" s="36"/>
      <c r="T42" s="4"/>
      <c r="U42" s="4"/>
      <c r="V42" s="4"/>
    </row>
    <row r="43" spans="2:22" x14ac:dyDescent="0.2">
      <c r="E43" s="262"/>
      <c r="F43" s="262"/>
      <c r="G43" s="262"/>
      <c r="H43" s="262"/>
      <c r="I43" s="262"/>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245</v>
      </c>
      <c r="F45" s="58"/>
      <c r="H45" s="47"/>
      <c r="M45" s="4"/>
      <c r="N45" s="4"/>
      <c r="Q45" s="108"/>
    </row>
    <row r="46" spans="2:22" ht="12" customHeight="1" thickBot="1" x14ac:dyDescent="0.25">
      <c r="E46" s="255" t="s">
        <v>246</v>
      </c>
      <c r="F46" s="255"/>
      <c r="G46" s="260"/>
      <c r="H46" s="263" t="s">
        <v>247</v>
      </c>
      <c r="I46" s="249"/>
      <c r="J46" s="264"/>
      <c r="K46" s="259" t="s">
        <v>86</v>
      </c>
      <c r="L46" s="255"/>
      <c r="M46" s="255"/>
      <c r="N46" s="260"/>
      <c r="O46" s="114" t="s">
        <v>129</v>
      </c>
      <c r="P46" s="15" t="s">
        <v>130</v>
      </c>
      <c r="Q46" s="108"/>
    </row>
    <row r="47" spans="2:22" ht="21.5" thickBot="1" x14ac:dyDescent="0.25">
      <c r="B47" s="157" t="s">
        <v>248</v>
      </c>
      <c r="C47" s="157" t="s">
        <v>249</v>
      </c>
      <c r="D47" s="157" t="s">
        <v>203</v>
      </c>
      <c r="E47" s="16" t="s">
        <v>10</v>
      </c>
      <c r="F47" s="16" t="s">
        <v>77</v>
      </c>
      <c r="G47" s="64" t="s">
        <v>18</v>
      </c>
      <c r="H47" s="15" t="s">
        <v>209</v>
      </c>
      <c r="I47" s="15" t="s">
        <v>210</v>
      </c>
      <c r="J47" s="98" t="s">
        <v>496</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11</v>
      </c>
      <c r="I49" s="59" t="s">
        <v>15</v>
      </c>
      <c r="J49" s="99">
        <v>100</v>
      </c>
      <c r="K49" s="62" t="s">
        <v>11</v>
      </c>
      <c r="L49" s="59" t="s">
        <v>15</v>
      </c>
      <c r="M49" s="211">
        <v>100</v>
      </c>
      <c r="N49" s="63" t="str">
        <v>pole</v>
      </c>
      <c r="O49" s="113">
        <v>0</v>
      </c>
      <c r="P49" s="115">
        <v>0</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106"/>
      <c r="I52" s="106"/>
      <c r="J52" s="213"/>
      <c r="K52" s="105"/>
      <c r="L52" s="106"/>
      <c r="M52" s="16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election activeCell="D11" sqref="D11"/>
    </sheetView>
    <sheetView tabSelected="1" workbookViewId="1">
      <selection activeCell="F17" sqref="F17"/>
    </sheetView>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row>
    <row r="2" spans="1:19" ht="17" thickBot="1" x14ac:dyDescent="0.4">
      <c r="B2" s="1"/>
      <c r="C2" s="11" t="s">
        <v>84</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87</v>
      </c>
    </row>
    <row r="10" spans="1:19" ht="21.5"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0</v>
      </c>
      <c r="E11" s="203"/>
      <c r="O11" s="47"/>
    </row>
    <row r="12" spans="1:19" x14ac:dyDescent="0.2">
      <c r="B12" s="57" t="s">
        <v>186</v>
      </c>
      <c r="C12" s="57" t="str">
        <f>C11</f>
        <v>PV 2026$</v>
      </c>
      <c r="D12" s="137">
        <f>SUM(_xlfn.ANCHORARRAY(Calibration!$F$8))-SUM(_xlfn.ANCHORARRAY(Calibration!$G$8))</f>
        <v>0</v>
      </c>
      <c r="E12" s="203"/>
      <c r="O12" s="47"/>
    </row>
    <row r="13" spans="1:19" x14ac:dyDescent="0.2">
      <c r="B13" s="57" t="s">
        <v>187</v>
      </c>
      <c r="C13" s="57" t="str">
        <f>C12</f>
        <v>PV 2026$</v>
      </c>
      <c r="D13" s="137">
        <f>SUM(_xlfn.ANCHORARRAY(Calibration!$H$8))-SUM(_xlfn.ANCHORARRAY(Calibration!$I$8))</f>
        <v>541532.5575703691</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606522.04960073507</v>
      </c>
      <c r="E14" s="203"/>
      <c r="O14" s="47"/>
    </row>
    <row r="15" spans="1:19" x14ac:dyDescent="0.2">
      <c r="B15" s="57" t="s">
        <v>89</v>
      </c>
      <c r="C15" s="57" t="s">
        <v>96</v>
      </c>
      <c r="D15" s="95">
        <f>IFERROR(SUM(D11:D13)/D14,"N/A")</f>
        <v>0.89284892103568592</v>
      </c>
      <c r="E15" s="203"/>
      <c r="O15" s="47"/>
    </row>
    <row r="16" spans="1:19" ht="12" x14ac:dyDescent="0.2">
      <c r="B16" s="57" t="s">
        <v>188</v>
      </c>
      <c r="C16" s="57" t="s">
        <v>98</v>
      </c>
      <c r="D16" s="142">
        <f>D17/'7. Project Characteristics'!$G$28</f>
        <v>8337.9647937209629</v>
      </c>
      <c r="E16" s="203"/>
      <c r="H16" s="47"/>
    </row>
    <row r="17" spans="2:10" x14ac:dyDescent="0.2">
      <c r="B17" s="57" t="s">
        <v>97</v>
      </c>
      <c r="C17" s="57" t="s">
        <v>98</v>
      </c>
      <c r="D17" s="142">
        <f>SUM(_xlfn.ANCHORARRAY('Int BCA Ann CMI'!E8))-SUM(_xlfn.ANCHORARRAY('Int BCA Ann CMI'!CG8))</f>
        <v>333518.59174883855</v>
      </c>
      <c r="E17" s="203"/>
      <c r="H17" s="47"/>
    </row>
    <row r="18" spans="2:10" ht="11.5"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 workbookViewId="1"/>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election activeCell="E9" sqref="E9"/>
    </sheetView>
    <sheetView workbookViewId="1"/>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120</v>
      </c>
      <c r="D6" s="255" t="s">
        <v>204</v>
      </c>
      <c r="E6" s="255"/>
      <c r="F6" s="255" t="s">
        <v>136</v>
      </c>
      <c r="G6" s="255"/>
      <c r="H6" s="255" t="s">
        <v>137</v>
      </c>
      <c r="I6" s="255"/>
      <c r="K6" s="58" t="s">
        <v>121</v>
      </c>
      <c r="P6" s="47"/>
      <c r="R6" s="66"/>
    </row>
    <row r="7" spans="2:20" ht="21.5"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900979.24376937549</v>
      </c>
      <c r="E9" s="70">
        <v>900979.24376937549</v>
      </c>
      <c r="F9" s="70">
        <v>720852.75820954563</v>
      </c>
      <c r="G9" s="70">
        <v>720852.75820954563</v>
      </c>
      <c r="H9" s="70">
        <v>720852.75820954563</v>
      </c>
      <c r="I9" s="70">
        <v>179320.2006391765</v>
      </c>
      <c r="K9" s="61" t="str">
        <v>Pole</v>
      </c>
      <c r="L9" s="61" t="str">
        <v>Class 4</v>
      </c>
      <c r="M9" s="94">
        <v>10.194122456690229</v>
      </c>
      <c r="N9" s="94"/>
      <c r="P9" s="43" t="s">
        <v>133</v>
      </c>
      <c r="Q9" s="95"/>
      <c r="R9" s="95" t="s">
        <v>20</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 workbookViewId="1"/>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row>
    <row r="2" spans="1:23" ht="17" thickBot="1" x14ac:dyDescent="0.4">
      <c r="C2" s="1"/>
      <c r="D2" s="1"/>
      <c r="E2" s="11" t="s">
        <v>196</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5" t="s">
        <v>194</v>
      </c>
      <c r="H9" s="255"/>
      <c r="I9" s="255"/>
      <c r="J9" s="255"/>
      <c r="K9" s="255"/>
    </row>
    <row r="10" spans="1:23" ht="14.5" thickBot="1" x14ac:dyDescent="0.35">
      <c r="C10" s="16" t="s">
        <v>63</v>
      </c>
      <c r="D10" s="16" t="s">
        <v>0</v>
      </c>
      <c r="E10" s="15" t="s">
        <v>132</v>
      </c>
      <c r="F10" s="15" t="s">
        <v>64</v>
      </c>
      <c r="G10" s="206">
        <v>10</v>
      </c>
      <c r="H10" s="206">
        <v>20</v>
      </c>
      <c r="I10" s="206">
        <v>50</v>
      </c>
      <c r="J10" s="206">
        <v>100</v>
      </c>
      <c r="K10" s="206">
        <v>200</v>
      </c>
      <c r="O10" s="205" t="s">
        <v>484</v>
      </c>
      <c r="R10" s="265"/>
      <c r="S10" s="265"/>
      <c r="T10" s="265"/>
      <c r="U10" s="265"/>
      <c r="V10" s="265"/>
      <c r="W10" s="265"/>
    </row>
    <row r="11" spans="1:23" ht="14" x14ac:dyDescent="0.3">
      <c r="B11" s="21" t="str">
        <f>C11&amp;D11&amp;F11&amp;E11</f>
        <v>Ailsa CraigIce Accretion2023RCP4.5</v>
      </c>
      <c r="C11" t="s">
        <v>255</v>
      </c>
      <c r="D11" t="s">
        <v>486</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255</v>
      </c>
      <c r="D12" t="s">
        <v>486</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486</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486</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486</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486</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486</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486</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486</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486</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486</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486</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486</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486</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486</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486</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486</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486</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486</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486</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486</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486</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486</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486</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486</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486</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486</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486</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486</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486</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486</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486</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486</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486</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486</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486</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486</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486</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486</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486</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486</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486</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486</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486</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486</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486</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486</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486</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486</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486</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486</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486</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486</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486</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486</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486</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486</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486</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486</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486</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486</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486</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486</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486</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486</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486</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486</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486</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486</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486</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486</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486</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486</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486</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486</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486</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486</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486</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486</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486</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486</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486</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486</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486</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486</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486</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486</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486</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486</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486</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486</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486</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486</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486</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486</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486</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486</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486</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486</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486</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486</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486</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486</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486</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486</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486</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486</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486</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486</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486</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486</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486</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486</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486</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486</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486</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486</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486</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486</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486</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486</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486</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486</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486</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486</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486</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486</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486</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486</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486</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486</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486</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486</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486</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486</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486</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486</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486</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486</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486</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486</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486</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486</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486</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486</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486</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486</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486</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486</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486</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486</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486</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486</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486</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486</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486</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486</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486</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486</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486</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486</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486</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486</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486</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486</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486</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486</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486</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486</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486</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486</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486</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486</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486</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486</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486</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486</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486</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486</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486</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486</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486</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486</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486</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486</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486</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486</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486</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486</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486</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486</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486</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486</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486</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486</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486</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486</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486</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486</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486</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486</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486</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486</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486</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486</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486</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486</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486</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486</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486</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486</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486</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486</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486</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486</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486</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486</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486</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486</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486</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486</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486</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486</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486</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486</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486</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486</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486</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486</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486</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486</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486</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486</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486</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486</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486</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486</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486</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486</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486</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486</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486</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486</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486</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486</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486</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486</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486</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486</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486</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486</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486</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486</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486</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486</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486</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486</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486</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486</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486</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486</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486</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486</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486</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486</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486</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486</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486</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486</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486</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486</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486</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486</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486</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486</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486</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486</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486</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486</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486</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486</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486</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486</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486</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486</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486</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486</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486</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486</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486</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486</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486</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486</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486</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486</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486</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486</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486</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486</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486</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486</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486</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486</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486</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486</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486</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486</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486</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486</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486</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486</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486</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486</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486</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486</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486</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486</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486</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486</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486</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486</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486</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486</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486</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486</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486</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486</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486</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486</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486</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486</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486</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486</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486</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486</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486</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486</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486</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486</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486</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486</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486</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486</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486</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486</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486</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486</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486</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486</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486</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486</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486</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486</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486</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486</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486</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486</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486</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486</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486</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486</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486</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486</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486</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486</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486</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486</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486</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486</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486</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486</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486</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486</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486</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486</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486</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486</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486</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486</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486</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486</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486</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486</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486</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486</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486</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486</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486</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486</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486</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486</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486</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486</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486</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486</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486</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486</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486</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486</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486</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486</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486</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486</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486</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486</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486</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486</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486</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486</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486</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486</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486</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486</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486</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486</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486</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486</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486</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486</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486</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486</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486</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486</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486</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486</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486</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486</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486</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486</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486</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486</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486</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486</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486</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486</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486</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486</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486</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486</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486</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486</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486</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486</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486</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486</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486</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486</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486</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486</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486</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486</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486</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486</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486</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486</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486</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486</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486</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486</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486</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486</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486</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486</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486</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486</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486</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486</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486</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486</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486</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486</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486</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486</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486</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486</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486</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486</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486</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486</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486</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486</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486</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486</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486</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486</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486</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486</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486</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486</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486</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486</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486</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486</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486</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486</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486</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486</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486</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486</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486</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486</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486</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486</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486</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486</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486</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486</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486</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486</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486</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486</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486</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486</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486</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486</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486</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486</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486</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486</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486</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486</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486</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486</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486</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486</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486</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486</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486</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486</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486</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486</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486</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486</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486</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486</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486</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486</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486</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486</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486</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486</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486</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486</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486</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486</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486</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486</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486</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486</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486</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486</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486</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486</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486</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486</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486</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486</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486</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486</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486</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486</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486</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486</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486</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486</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486</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486</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486</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486</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486</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486</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486</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486</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486</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486</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486</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486</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486</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486</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486</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486</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486</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486</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486</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486</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486</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486</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486</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486</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486</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486</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486</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486</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486</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486</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486</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486</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486</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486</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486</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486</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486</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486</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486</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486</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486</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486</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486</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486</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486</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486</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486</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486</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486</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486</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486</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486</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486</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486</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486</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486</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486</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486</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486</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486</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486</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486</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486</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486</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486</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486</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486</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486</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486</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486</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486</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486</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486</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486</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486</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486</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486</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486</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486</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486</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486</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486</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486</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486</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486</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486</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486</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486</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486</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486</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486</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486</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486</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486</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486</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486</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486</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486</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486</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486</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486</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486</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486</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486</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486</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486</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486</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486</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486</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486</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486</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486</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486</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486</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486</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486</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486</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486</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486</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486</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486</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486</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486</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486</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486</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486</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486</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486</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486</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486</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486</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486</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486</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486</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486</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486</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486</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486</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486</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486</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486</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486</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486</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486</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486</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486</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486</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486</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486</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486</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486</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486</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486</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486</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486</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486</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486</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486</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486</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486</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486</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486</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486</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486</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486</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486</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486</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486</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486</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486</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486</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486</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486</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486</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486</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486</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486</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486</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486</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486</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486</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486</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486</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486</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486</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486</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486</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486</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486</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486</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486</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486</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486</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486</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486</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486</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486</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486</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486</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486</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486</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486</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486</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486</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486</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486</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486</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486</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486</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486</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486</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486</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486</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486</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486</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486</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486</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486</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486</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486</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486</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486</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486</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486</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486</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486</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486</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486</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486</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486</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486</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486</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486</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486</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486</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486</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486</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486</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486</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486</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486</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486</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486</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486</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486</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486</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486</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486</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486</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486</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486</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486</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486</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486</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486</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486</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486</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486</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486</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486</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486</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486</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486</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486</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486</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486</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486</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486</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486</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486</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486</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486</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486</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486</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486</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486</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486</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486</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486</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486</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486</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486</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486</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486</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486</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486</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486</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486</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486</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486</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486</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486</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486</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486</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486</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486</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486</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486</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486</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486</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486</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486</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486</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486</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486</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486</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486</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486</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486</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486</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486</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486</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486</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486</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486</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486</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486</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486</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486</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486</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486</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486</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486</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486</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486</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486</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486</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486</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486</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486</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486</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486</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486</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486</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486</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486</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486</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486</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486</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486</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486</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486</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486</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486</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486</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486</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486</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486</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486</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486</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486</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486</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486</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486</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486</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486</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486</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486</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486</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486</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486</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486</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486</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486</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486</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486</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486</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486</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486</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486</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486</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486</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486</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486</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486</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486</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486</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486</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486</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486</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486</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486</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486</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486</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486</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486</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486</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486</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486</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486</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486</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486</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486</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486</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486</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486</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486</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486</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486</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486</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486</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486</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486</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486</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486</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486</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486</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486</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486</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486</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486</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486</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486</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486</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486</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486</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486</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486</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486</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486</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486</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486</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486</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486</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486</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486</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486</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486</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486</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486</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486</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486</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486</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486</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486</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486</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486</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486</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486</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486</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486</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486</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486</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486</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486</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486</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486</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486</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486</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486</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486</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486</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486</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486</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486</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486</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486</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486</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486</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486</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486</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486</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486</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486</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486</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486</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486</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486</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486</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486</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486</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486</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486</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486</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486</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486</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486</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486</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486</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486</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486</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486</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486</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486</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486</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486</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486</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486</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486</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486</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486</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486</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486</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486</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486</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486</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486</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486</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486</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486</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486</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486</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486</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486</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486</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486</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486</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486</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486</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486</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486</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486</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486</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486</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486</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486</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486</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486</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486</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486</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486</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486</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486</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486</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486</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486</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486</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486</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486</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486</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486</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486</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486</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486</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486</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486</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486</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486</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486</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486</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486</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486</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486</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486</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486</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486</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486</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486</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486</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486</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486</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486</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486</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486</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486</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486</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486</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486</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486</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486</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486</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486</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486</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486</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486</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486</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486</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486</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486</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486</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486</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486</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486</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486</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486</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486</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486</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486</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486</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486</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486</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486</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486</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486</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486</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486</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486</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486</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486</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486</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486</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486</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486</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486</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486</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486</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486</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486</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486</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486</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486</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486</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486</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486</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486</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486</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486</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486</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486</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486</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486</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486</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486</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486</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486</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486</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486</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486</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486</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486</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486</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486</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486</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486</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486</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486</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486</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486</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486</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486</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486</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486</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486</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486</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486</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486</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486</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486</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486</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486</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486</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486</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486</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486</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486</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486</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486</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486</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486</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486</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486</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486</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486</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486</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486</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486</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486</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486</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486</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486</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486</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486</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486</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486</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486</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486</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486</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486</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486</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486</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486</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486</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486</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486</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486</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486</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486</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486</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486</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486</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486</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486</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486</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486</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486</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486</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486</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486</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486</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486</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486</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486</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486</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486</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486</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486</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486</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486</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486</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486</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486</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486</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486</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486</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486</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486</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486</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486</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486</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486</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486</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486</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486</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486</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486</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486</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486</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486</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486</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486</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486</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486</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486</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486</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486</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486</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486</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486</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486</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486</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486</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486</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486</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486</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486</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486</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486</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486</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486</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486</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486</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486</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486</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486</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486</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486</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486</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486</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486</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486</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486</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486</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486</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486</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486</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486</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486</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486</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486</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486</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486</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486</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486</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486</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486</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486</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486</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486</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486</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486</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486</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486</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486</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486</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486</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486</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486</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486</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486</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486</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486</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486</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486</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486</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486</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486</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486</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486</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486</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486</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486</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486</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486</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486</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486</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486</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486</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486</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486</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486</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486</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486</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486</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486</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486</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486</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486</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486</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486</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486</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486</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486</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486</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486</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486</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486</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486</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486</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486</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486</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486</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486</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486</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486</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486</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486</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486</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486</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486</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486</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486</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486</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486</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486</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486</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486</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486</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486</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486</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486</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486</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486</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486</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486</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486</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486</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486</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486</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486</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486</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486</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486</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486</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486</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486</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486</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486</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486</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486</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486</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486</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486</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486</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486</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486</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486</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486</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486</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486</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486</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486</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486</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486</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486</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486</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486</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486</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486</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486</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486</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486</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486</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486</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486</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486</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486</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486</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486</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486</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486</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486</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486</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486</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486</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486</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486</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486</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486</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486</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486</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486</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486</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486</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486</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486</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486</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486</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486</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486</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486</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486</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486</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486</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486</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486</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486</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486</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486</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486</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486</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486</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486</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486</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486</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486</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486</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486</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486</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486</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486</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486</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486</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486</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486</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486</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486</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486</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486</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486</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486</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486</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486</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486</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486</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486</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486</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486</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486</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486</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486</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486</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486</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486</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486</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486</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486</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486</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486</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486</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486</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486</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486</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486</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486</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486</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486</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486</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486</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486</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486</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486</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486</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486</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486</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486</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486</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486</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486</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486</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486</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486</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486</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486</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486</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486</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486</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486</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486</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486</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486</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486</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486</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486</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486</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486</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486</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486</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486</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486</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486</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486</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486</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486</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486</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486</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486</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486</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486</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486</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486</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486</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486</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486</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486</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486</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486</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486</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486</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486</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486</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486</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486</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486</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486</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486</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486</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486</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486</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486</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486</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486</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486</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486</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486</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486</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486</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486</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486</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486</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486</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486</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486</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486</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486</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486</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486</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486</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486</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486</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486</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486</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486</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486</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486</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486</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486</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486</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486</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486</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486</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486</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486</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486</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486</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486</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486</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486</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486</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486</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486</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486</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486</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486</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486</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486</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486</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486</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486</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486</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486</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486</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486</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486</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486</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486</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486</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486</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486</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486</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486</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486</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486</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486</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486</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486</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486</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486</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486</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486</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486</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486</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486</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486</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486</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486</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486</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486</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486</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486</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486</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486</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486</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486</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486</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486</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486</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486</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486</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486</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486</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486</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486</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486</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486</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486</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486</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486</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486</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486</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486</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486</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486</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486</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486</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486</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486</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486</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486</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486</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486</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486</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486</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486</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486</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486</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486</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486</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486</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486</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486</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486</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486</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486</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486</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486</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486</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486</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486</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486</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486</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486</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486</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486</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486</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486</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486</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486</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486</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486</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486</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486</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486</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486</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486</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486</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486</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486</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486</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486</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486</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486</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486</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486</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486</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486</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486</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486</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486</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486</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486</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486</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486</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486</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486</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486</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486</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486</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486</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486</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486</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486</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486</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486</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486</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486</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486</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486</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486</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486</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486</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486</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486</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486</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486</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486</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486</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486</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486</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486</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486</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486</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486</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486</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486</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486</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486</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486</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486</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486</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486</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486</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486</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486</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486</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486</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486</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486</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486</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486</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486</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486</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486</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486</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486</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486</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486</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486</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486</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486</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486</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486</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486</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486</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486</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486</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486</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486</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486</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486</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486</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486</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486</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486</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486</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486</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486</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486</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486</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486</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486</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486</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486</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486</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486</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486</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486</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486</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486</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486</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486</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486</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486</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486</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486</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486</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486</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486</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486</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486</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486</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486</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486</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486</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486</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486</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486</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486</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486</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486</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486</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486</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486</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486</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486</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486</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486</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486</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486</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486</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486</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486</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486</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486</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486</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486</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486</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486</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486</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486</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486</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486</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486</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486</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486</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486</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486</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486</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486</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486</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486</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486</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486</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486</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486</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486</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486</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486</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486</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486</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486</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486</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486</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486</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486</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486</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486</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486</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486</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486</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486</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486</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486</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486</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486</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486</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486</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486</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486</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486</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486</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486</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486</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486</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486</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486</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486</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486</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486</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486</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486</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486</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486</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486</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486</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486</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486</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486</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486</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486</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486</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486</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486</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486</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486</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486</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486</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486</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486</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486</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486</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486</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486</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486</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486</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486</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486</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486</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486</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486</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486</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486</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486</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486</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486</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486</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486</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486</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486</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486</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486</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486</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486</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486</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486</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486</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486</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486</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486</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486</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486</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486</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486</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486</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486</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486</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486</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486</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486</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486</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486</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486</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486</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486</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486</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486</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486</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486</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486</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486</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486</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486</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486</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486</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486</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486</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486</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486</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486</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486</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486</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486</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486</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486</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486</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486</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486</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486</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486</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486</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486</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486</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486</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486</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486</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486</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486</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486</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486</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486</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486</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486</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486</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486</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486</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486</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486</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486</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486</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486</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486</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486</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486</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486</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486</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486</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486</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486</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486</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486</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486</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486</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486</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486</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486</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486</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486</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486</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486</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486</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486</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486</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486</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486</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486</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486</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486</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486</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486</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486</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486</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486</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486</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486</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486</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486</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486</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486</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486</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486</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486</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486</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486</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486</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486</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486</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486</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486</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486</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486</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486</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486</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486</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486</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486</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486</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486</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486</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486</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486</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486</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486</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486</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486</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486</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486</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486</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486</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486</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486</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486</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486</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486</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486</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486</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486</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486</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486</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486</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486</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486</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486</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486</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486</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486</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486</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486</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486</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486</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486</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486</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486</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486</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486</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486</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486</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486</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486</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486</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486</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486</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486</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486</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486</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486</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486</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486</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486</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486</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486</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486</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486</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486</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486</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486</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486</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486</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486</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486</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486</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486</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486</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486</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486</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486</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486</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486</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486</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486</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486</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486</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486</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486</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486</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486</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486</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486</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486</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486</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486</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486</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486</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486</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486</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486</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486</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486</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486</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486</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486</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486</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486</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486</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486</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486</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486</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486</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486</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486</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486</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486</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486</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486</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486</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486</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486</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486</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486</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486</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486</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486</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486</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486</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486</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486</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486</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486</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486</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486</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486</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486</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486</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486</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486</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486</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486</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486</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486</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486</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486</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486</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486</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486</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486</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486</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486</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486</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486</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486</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486</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486</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486</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486</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486</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486</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486</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486</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486</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486</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486</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486</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486</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486</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486</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486</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486</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486</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486</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486</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486</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486</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486</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486</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486</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486</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486</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486</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486</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486</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486</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486</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486</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486</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486</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486</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486</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486</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486</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486</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486</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486</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486</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486</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486</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486</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486</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486</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486</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486</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486</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486</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486</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486</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486</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486</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486</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486</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486</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486</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486</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486</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486</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486</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486</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486</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486</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486</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486</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486</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486</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486</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486</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486</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486</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486</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486</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486</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486</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486</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486</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486</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486</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486</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486</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486</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486</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486</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486</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486</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486</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486</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486</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486</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486</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486</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486</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486</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486</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486</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486</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486</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486</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486</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486</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486</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486</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486</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486</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486</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486</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486</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486</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486</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486</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486</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486</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486</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486</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486</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486</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486</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486</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486</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486</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486</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486</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486</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486</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486</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486</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486</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486</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486</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486</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486</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486</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486</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486</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486</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486</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486</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486</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486</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486</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486</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486</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486</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486</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486</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486</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486</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486</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486</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486</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486</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486</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486</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486</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486</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486</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486</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486</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486</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486</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486</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486</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486</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486</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486</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486</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486</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486</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486</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486</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486</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486</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486</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486</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486</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486</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486</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486</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486</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486</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486</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486</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486</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486</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486</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486</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486</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486</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486</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486</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486</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486</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486</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486</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486</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486</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486</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486</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486</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486</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486</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486</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486</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486</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486</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486</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486</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486</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486</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486</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486</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486</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486</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486</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486</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486</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486</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486</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486</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486</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486</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486</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486</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486</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486</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486</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486</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486</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486</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486</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486</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486</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486</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486</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486</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486</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486</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486</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486</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486</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486</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486</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486</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486</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486</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486</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486</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486</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486</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486</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486</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486</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486</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486</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486</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486</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486</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486</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486</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486</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486</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486</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486</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486</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486</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486</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486</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486</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486</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486</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486</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486</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486</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486</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486</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486</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486</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486</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486</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486</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486</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486</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486</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486</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486</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486</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486</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486</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486</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486</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486</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486</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486</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486</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486</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486</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486</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486</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486</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486</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486</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486</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486</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486</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486</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486</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486</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486</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486</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486</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486</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486</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486</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486</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486</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486</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486</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486</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486</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486</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486</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486</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486</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486</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486</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486</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486</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486</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486</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486</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486</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486</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486</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486</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486</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486</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486</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486</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486</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486</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486</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486</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486</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486</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486</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486</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486</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486</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486</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486</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486</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486</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486</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486</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486</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486</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486</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486</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486</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486</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486</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486</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486</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486</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486</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486</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486</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486</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486</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486</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486</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486</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486</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486</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486</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486</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486</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486</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486</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486</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486</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486</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486</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486</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486</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486</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486</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486</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486</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486</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486</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486</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486</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486</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486</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486</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486</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486</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486</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486</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486</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486</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486</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486</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486</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486</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486</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486</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486</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486</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486</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486</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486</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486</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486</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486</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486</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486</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486</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486</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486</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486</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486</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486</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486</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486</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486</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486</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486</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486</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486</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486</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486</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486</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486</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486</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486</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486</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486</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486</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486</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486</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486</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486</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486</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486</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486</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486</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486</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486</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486</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486</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486</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486</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486</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486</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486</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486</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486</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486</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486</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486</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486</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486</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486</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486</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486</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486</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486</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486</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486</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486</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486</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486</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486</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486</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486</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486</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486</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486</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486</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486</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486</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486</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486</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486</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486</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486</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486</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486</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486</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486</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486</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486</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486</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486</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486</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486</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486</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486</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486</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486</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486</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486</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486</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486</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486</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486</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486</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486</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486</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486</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486</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486</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486</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486</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486</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486</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486</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486</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486</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486</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486</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486</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486</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486</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486</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486</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486</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486</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486</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486</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486</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486</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486</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486</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486</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486</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486</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486</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486</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486</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486</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486</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486</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486</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486</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486</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486</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486</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486</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486</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486</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486</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486</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486</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486</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509</v>
      </c>
      <c r="D5621" t="s">
        <v>486</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509</v>
      </c>
      <c r="D5622" t="s">
        <v>486</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509</v>
      </c>
      <c r="D5623" t="s">
        <v>486</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509</v>
      </c>
      <c r="D5624" t="s">
        <v>486</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509</v>
      </c>
      <c r="D5625" t="s">
        <v>486</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509</v>
      </c>
      <c r="D5626" t="s">
        <v>486</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509</v>
      </c>
      <c r="D5627" t="s">
        <v>486</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509</v>
      </c>
      <c r="D5628" t="s">
        <v>486</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509</v>
      </c>
      <c r="D5629" t="s">
        <v>486</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509</v>
      </c>
      <c r="D5630" t="s">
        <v>486</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509</v>
      </c>
      <c r="D5631" t="s">
        <v>486</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509</v>
      </c>
      <c r="D5632" t="s">
        <v>486</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509</v>
      </c>
      <c r="D5633" t="s">
        <v>486</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509</v>
      </c>
      <c r="D5634" t="s">
        <v>486</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509</v>
      </c>
      <c r="D5635" t="s">
        <v>486</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509</v>
      </c>
      <c r="D5636" t="s">
        <v>486</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509</v>
      </c>
      <c r="D5637" t="s">
        <v>486</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509</v>
      </c>
      <c r="D5638" t="s">
        <v>486</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509</v>
      </c>
      <c r="D5639" t="s">
        <v>486</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509</v>
      </c>
      <c r="D5640" t="s">
        <v>486</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509</v>
      </c>
      <c r="D5641" t="s">
        <v>486</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509</v>
      </c>
      <c r="D5642" t="s">
        <v>486</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509</v>
      </c>
      <c r="D5643" t="s">
        <v>486</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509</v>
      </c>
      <c r="D5644" t="s">
        <v>486</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509</v>
      </c>
      <c r="D5645" t="s">
        <v>486</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509</v>
      </c>
      <c r="D5646" t="s">
        <v>486</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509</v>
      </c>
      <c r="D5647" t="s">
        <v>486</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509</v>
      </c>
      <c r="D5648" t="s">
        <v>486</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509</v>
      </c>
      <c r="D5649" t="s">
        <v>486</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509</v>
      </c>
      <c r="D5650" t="s">
        <v>486</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509</v>
      </c>
      <c r="D5651" t="s">
        <v>486</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509</v>
      </c>
      <c r="D5652" t="s">
        <v>486</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509</v>
      </c>
      <c r="D5653" t="s">
        <v>486</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509</v>
      </c>
      <c r="D5654" t="s">
        <v>486</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509</v>
      </c>
      <c r="D5655" t="s">
        <v>486</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509</v>
      </c>
      <c r="D5656" t="s">
        <v>486</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509</v>
      </c>
      <c r="D5657" t="s">
        <v>486</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509</v>
      </c>
      <c r="D5658" t="s">
        <v>486</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509</v>
      </c>
      <c r="D5659" t="s">
        <v>486</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509</v>
      </c>
      <c r="D5660" t="s">
        <v>486</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509</v>
      </c>
      <c r="D5661" t="s">
        <v>486</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509</v>
      </c>
      <c r="D5662" t="s">
        <v>486</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509</v>
      </c>
      <c r="D5663" t="s">
        <v>486</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509</v>
      </c>
      <c r="D5664" t="s">
        <v>486</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509</v>
      </c>
      <c r="D5665" t="s">
        <v>486</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509</v>
      </c>
      <c r="D5666" t="s">
        <v>486</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509</v>
      </c>
      <c r="D5667" t="s">
        <v>486</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509</v>
      </c>
      <c r="D5668" t="s">
        <v>486</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509</v>
      </c>
      <c r="D5669" t="s">
        <v>486</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509</v>
      </c>
      <c r="D5670" t="s">
        <v>486</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509</v>
      </c>
      <c r="D5671" t="s">
        <v>486</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509</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509</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509</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509</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509</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509</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509</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509</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509</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509</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509</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509</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509</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509</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509</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509</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509</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509</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509</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509</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509</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509</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509</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509</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509</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509</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509</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509</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509</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509</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509</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509</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509</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509</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509</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509</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509</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509</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509</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509</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509</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509</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509</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509</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509</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509</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509</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509</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509</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509</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509</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486</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486</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486</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486</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486</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486</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486</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486</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486</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486</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486</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486</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486</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486</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486</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486</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486</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486</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486</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486</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486</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486</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486</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486</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486</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486</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486</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486</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486</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486</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486</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486</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486</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486</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486</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486</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486</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486</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486</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486</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486</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486</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486</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486</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486</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486</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486</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486</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486</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486</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486</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486</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486</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486</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486</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486</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486</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486</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486</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486</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486</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486</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486</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486</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486</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486</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486</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486</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486</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486</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486</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486</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486</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486</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486</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486</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486</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486</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486</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486</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486</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486</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486</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486</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486</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486</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486</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486</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486</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486</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486</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486</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486</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486</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486</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486</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486</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486</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486</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486</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486</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486</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486</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486</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486</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486</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486</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486</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486</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486</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486</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486</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486</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486</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486</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486</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486</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486</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486</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486</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486</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486</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486</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486</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486</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486</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486</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486</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486</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486</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486</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486</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486</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486</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486</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486</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486</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486</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486</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486</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486</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486</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486</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486</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486</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486</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486</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486</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486</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486</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486</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486</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486</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486</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486</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486</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486</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486</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486</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486</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486</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486</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486</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486</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486</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486</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486</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486</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486</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486</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486</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486</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486</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486</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486</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486</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486</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486</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486</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486</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486</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486</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486</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486</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486</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486</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486</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486</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486</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486</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486</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486</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486</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486</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486</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486</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486</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486</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486</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486</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486</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486</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486</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486</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486</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486</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486</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486</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486</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486</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486</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486</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486</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486</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486</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486</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486</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486</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486</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486</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486</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486</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486</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486</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486</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486</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486</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486</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486</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486</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486</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486</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486</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486</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486</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486</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486</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486</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486</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486</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486</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486</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486</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486</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486</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486</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486</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486</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486</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486</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486</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486</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486</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486</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486</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486</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486</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486</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486</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486</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486</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486</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486</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486</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486</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486</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486</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486</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486</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486</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486</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486</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486</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486</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486</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486</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486</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486</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486</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486</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486</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486</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486</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486</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486</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486</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486</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486</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486</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486</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486</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486</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486</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486</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486</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486</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486</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486</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486</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486</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486</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486</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486</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486</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486</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486</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486</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486</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486</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486</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486</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486</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486</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486</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486</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486</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486</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486</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486</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486</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486</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486</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486</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486</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486</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486</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486</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486</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486</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486</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486</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486</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486</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486</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486</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486</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486</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486</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486</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486</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486</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486</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486</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486</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486</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486</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486</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486</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486</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486</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486</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486</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486</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486</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486</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486</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486</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486</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486</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486</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486</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486</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486</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486</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486</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486</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486</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486</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486</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486</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486</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486</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486</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486</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486</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486</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486</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486</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486</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486</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486</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486</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486</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486</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486</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486</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486</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486</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486</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486</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486</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486</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486</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486</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486</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486</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486</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486</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486</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486</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486</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486</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486</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486</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486</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486</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486</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486</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486</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486</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486</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486</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486</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486</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486</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486</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486</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486</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486</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486</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486</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486</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486</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486</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486</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486</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486</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486</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486</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486</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486</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486</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486</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486</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486</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486</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486</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486</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486</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486</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486</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486</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486</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486</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486</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486</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486</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486</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486</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486</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486</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486</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486</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486</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486</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486</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486</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486</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486</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486</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486</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486</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486</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486</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486</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486</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486</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486</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486</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486</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486</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486</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486</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486</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486</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486</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486</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486</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486</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486</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486</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486</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486</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486</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486</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486</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486</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486</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486</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486</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486</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486</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486</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486</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486</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486</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486</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486</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486</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486</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486</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486</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486</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486</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486</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486</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486</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486</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486</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486</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486</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486</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486</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486</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486</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486</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486</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486</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486</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486</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486</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486</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486</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486</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486</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486</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486</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486</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486</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486</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486</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486</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486</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486</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486</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486</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486</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486</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486</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486</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486</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486</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486</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486</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486</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486</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486</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486</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486</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486</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486</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486</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486</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486</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486</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486</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486</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486</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486</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486</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486</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486</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486</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486</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486</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486</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486</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486</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486</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486</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486</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486</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486</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486</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486</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486</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486</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486</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486</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486</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486</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486</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486</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486</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486</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486</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486</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486</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486</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486</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486</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486</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486</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486</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486</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486</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486</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486</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486</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486</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486</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486</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486</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486</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486</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486</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486</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486</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486</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486</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486</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486</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486</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486</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486</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486</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486</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486</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486</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486</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486</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486</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486</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486</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486</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486</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486</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486</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486</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486</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486</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486</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486</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486</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486</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486</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486</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486</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486</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486</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486</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486</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486</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486</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486</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486</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486</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486</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486</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486</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486</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486</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486</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486</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486</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486</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486</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486</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486</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486</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486</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486</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486</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486</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486</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486</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486</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486</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486</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486</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486</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486</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486</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486</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486</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486</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486</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486</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486</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486</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486</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486</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486</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486</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486</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486</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486</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486</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486</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486</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486</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486</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486</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486</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486</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486</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486</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486</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486</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486</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486</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486</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486</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486</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486</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486</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486</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486</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486</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486</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486</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486</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486</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486</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486</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486</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486</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486</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486</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486</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486</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486</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486</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486</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486</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486</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486</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486</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486</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486</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486</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486</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486</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486</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486</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486</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486</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486</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486</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486</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486</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486</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486</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486</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486</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486</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486</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486</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486</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486</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486</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486</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486</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486</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486</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486</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486</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486</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486</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486</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486</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486</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486</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486</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486</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486</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486</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486</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486</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486</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486</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486</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486</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486</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486</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486</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486</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486</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486</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486</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486</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486</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486</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486</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486</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486</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486</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486</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486</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486</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486</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486</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486</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486</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486</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486</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486</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486</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486</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486</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486</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486</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486</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486</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486</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486</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486</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486</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486</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486</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486</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486</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486</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486</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486</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486</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486</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486</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486</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486</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486</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486</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486</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486</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486</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486</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486</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486</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486</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486</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486</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486</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486</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486</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486</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486</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486</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486</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486</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486</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486</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486</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486</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486</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486</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486</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486</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486</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486</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486</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486</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486</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486</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486</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486</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486</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486</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486</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486</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486</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486</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486</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486</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486</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486</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486</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486</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486</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486</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486</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486</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486</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486</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486</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486</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486</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486</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486</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486</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486</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486</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486</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486</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486</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486</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486</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486</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486</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486</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486</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486</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486</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486</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486</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486</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486</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486</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486</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486</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486</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486</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486</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486</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486</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486</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486</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486</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486</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486</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486</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486</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486</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486</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486</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486</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486</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486</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486</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486</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486</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486</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486</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486</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486</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486</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486</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486</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486</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486</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486</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486</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486</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486</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486</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486</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486</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486</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486</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486</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486</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486</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486</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486</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486</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486</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486</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486</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486</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486</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486</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486</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486</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486</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486</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486</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486</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486</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486</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486</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486</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486</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486</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486</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486</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486</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486</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486</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486</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486</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486</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486</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486</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486</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486</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486</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486</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486</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486</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486</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486</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486</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486</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486</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486</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486</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486</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486</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486</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486</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486</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486</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486</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486</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486</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486</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486</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486</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486</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486</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486</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486</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486</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486</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486</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486</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486</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486</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486</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486</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486</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486</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486</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486</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486</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486</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486</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486</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486</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486</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486</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486</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486</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486</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486</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486</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486</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486</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486</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486</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486</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486</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486</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486</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486</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486</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486</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486</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486</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486</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486</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486</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486</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486</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486</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486</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486</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486</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486</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486</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486</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486</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486</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486</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486</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486</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486</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486</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486</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486</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486</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486</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486</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486</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486</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486</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486</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486</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486</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486</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486</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486</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486</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486</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486</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486</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486</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486</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486</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486</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486</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486</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486</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486</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486</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486</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486</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486</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486</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486</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486</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486</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486</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486</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486</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486</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486</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486</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486</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486</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486</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486</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486</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486</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486</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486</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486</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486</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486</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486</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486</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486</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486</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486</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486</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486</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486</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486</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486</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486</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486</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486</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486</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486</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486</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486</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486</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486</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486</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486</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486</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486</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486</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486</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486</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486</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486</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486</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486</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486</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486</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486</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486</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486</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486</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486</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486</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486</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486</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486</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486</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486</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486</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486</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486</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486</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486</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486</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486</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486</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486</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486</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486</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486</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486</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486</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486</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486</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486</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486</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486</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486</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486</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486</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486</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486</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486</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486</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486</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486</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486</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486</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486</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486</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486</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486</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486</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486</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486</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486</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486</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486</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486</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486</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486</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486</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486</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486</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486</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486</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486</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486</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486</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486</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486</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486</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486</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486</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486</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486</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486</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486</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486</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486</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486</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486</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486</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486</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486</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486</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486</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486</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486</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486</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486</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486</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486</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486</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486</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486</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486</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486</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486</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486</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486</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486</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486</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486</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486</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486</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486</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486</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486</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486</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486</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486</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486</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486</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486</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486</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486</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486</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486</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486</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486</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486</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486</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486</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486</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486</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486</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486</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486</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486</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486</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486</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486</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486</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486</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486</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486</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486</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486</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486</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486</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486</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486</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486</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486</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486</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486</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486</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486</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486</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486</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486</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486</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486</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486</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486</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486</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486</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486</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486</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486</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486</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486</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486</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486</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486</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486</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486</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486</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486</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486</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486</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486</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486</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486</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486</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486</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486</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486</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486</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486</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486</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486</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486</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486</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486</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486</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486</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486</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486</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486</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486</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486</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486</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486</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486</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486</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486</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486</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486</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486</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486</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486</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486</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486</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486</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486</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486</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486</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486</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486</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486</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486</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486</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486</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486</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486</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486</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486</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486</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486</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486</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486</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486</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486</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486</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486</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486</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486</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486</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486</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486</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486</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486</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486</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486</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486</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486</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486</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486</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486</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486</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486</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486</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486</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486</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486</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486</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486</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486</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486</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486</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486</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486</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486</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486</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486</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486</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486</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486</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486</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486</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486</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486</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486</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486</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486</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486</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486</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486</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486</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486</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486</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486</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486</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486</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486</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486</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486</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486</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486</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486</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486</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486</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486</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486</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486</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486</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486</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486</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486</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486</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486</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486</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486</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486</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486</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486</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486</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486</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486</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486</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486</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486</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486</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486</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486</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486</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486</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486</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486</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486</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486</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486</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486</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486</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486</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486</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486</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486</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486</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486</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486</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486</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486</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486</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486</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486</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486</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486</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486</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486</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486</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486</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486</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486</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486</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486</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486</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486</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486</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486</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486</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486</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486</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486</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486</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486</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486</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486</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486</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486</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486</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486</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486</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486</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486</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486</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486</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486</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486</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486</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486</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486</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486</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486</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486</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486</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486</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486</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486</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486</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486</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486</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486</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486</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486</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486</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486</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486</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486</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486</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486</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486</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486</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486</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486</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486</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486</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486</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486</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486</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486</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486</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486</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486</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486</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486</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486</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486</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486</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486</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486</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486</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486</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486</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486</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486</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486</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486</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486</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486</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486</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486</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486</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486</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486</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486</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486</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486</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486</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486</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486</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486</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486</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486</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486</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486</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486</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486</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486</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486</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486</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486</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486</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486</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486</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486</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486</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486</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486</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486</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486</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486</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486</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486</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486</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486</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486</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486</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486</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486</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486</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486</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486</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486</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486</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486</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486</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486</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486</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486</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486</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486</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486</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486</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486</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486</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486</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486</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486</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486</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486</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486</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486</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486</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486</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486</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486</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486</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486</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486</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486</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486</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486</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486</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486</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486</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486</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486</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486</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486</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486</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486</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486</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486</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486</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486</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486</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486</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486</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486</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486</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486</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486</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486</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486</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486</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486</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486</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486</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486</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486</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486</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486</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486</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486</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486</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486</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486</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486</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486</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486</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486</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486</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486</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486</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486</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486</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486</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486</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486</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486</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486</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486</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486</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486</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486</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486</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486</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486</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486</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486</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486</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486</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486</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486</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486</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486</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486</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486</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486</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486</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486</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486</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486</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486</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486</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486</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486</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486</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486</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486</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486</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486</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486</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486</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486</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486</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486</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486</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486</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486</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486</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486</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486</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486</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486</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486</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486</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486</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486</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486</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486</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486</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486</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486</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486</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486</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486</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486</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486</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486</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486</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486</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486</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486</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486</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486</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486</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486</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486</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486</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486</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486</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486</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486</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486</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486</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486</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486</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486</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486</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486</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486</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486</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486</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486</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486</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486</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486</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486</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486</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486</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486</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486</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486</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486</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486</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486</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486</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486</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486</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486</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486</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486</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486</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486</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486</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486</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486</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486</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486</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486</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486</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486</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486</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486</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486</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486</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486</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486</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486</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486</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486</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486</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486</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486</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486</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486</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486</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486</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486</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486</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486</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486</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486</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486</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486</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486</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486</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486</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486</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486</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486</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486</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486</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486</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486</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486</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486</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486</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486</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486</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486</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486</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486</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486</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486</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486</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486</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486</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486</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486</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486</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486</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486</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486</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486</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486</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486</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486</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486</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486</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486</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486</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486</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486</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486</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486</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486</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486</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486</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486</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486</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486</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486</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486</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486</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486</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486</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486</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486</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486</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486</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486</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486</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486</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486</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486</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486</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486</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486</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486</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486</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486</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486</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486</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486</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486</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486</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486</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486</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486</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486</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486</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486</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486</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486</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486</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486</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486</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486</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486</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486</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486</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486</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486</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486</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486</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486</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486</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486</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486</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486</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486</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486</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486</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486</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486</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486</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486</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486</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486</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486</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486</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486</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486</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486</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486</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486</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486</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486</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486</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486</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486</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486</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486</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486</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486</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486</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486</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486</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486</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486</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486</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486</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486</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486</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486</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486</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486</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486</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486</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486</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486</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486</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486</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486</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486</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486</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486</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486</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486</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486</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486</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486</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486</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486</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486</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486</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486</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486</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486</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486</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486</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486</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486</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486</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486</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486</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486</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486</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486</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486</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486</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486</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486</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486</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486</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486</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486</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486</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486</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486</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486</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486</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486</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486</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486</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486</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486</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486</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486</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486</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486</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486</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486</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486</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486</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486</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486</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486</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486</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486</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486</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486</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486</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486</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486</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486</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486</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486</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486</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486</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486</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486</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486</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486</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486</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486</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486</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486</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486</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486</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486</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486</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486</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486</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486</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486</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486</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486</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486</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486</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486</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486</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486</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486</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486</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486</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486</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486</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486</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486</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486</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486</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486</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486</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486</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486</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486</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486</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486</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486</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486</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486</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486</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486</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486</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486</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486</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486</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486</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486</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486</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486</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486</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486</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486</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486</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486</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486</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486</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486</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486</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486</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486</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486</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486</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486</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486</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486</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486</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486</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486</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486</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486</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486</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486</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486</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486</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486</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486</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486</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486</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486</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486</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486</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486</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486</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486</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486</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486</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486</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486</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486</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486</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486</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486</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486</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486</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486</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486</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486</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486</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486</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486</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486</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486</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486</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486</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486</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486</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486</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486</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486</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486</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486</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486</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486</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486</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486</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486</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486</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486</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486</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486</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486</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486</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486</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486</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486</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486</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486</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486</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486</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486</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486</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486</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486</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486</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486</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486</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486</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486</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486</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486</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486</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486</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486</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486</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486</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486</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486</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486</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486</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486</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486</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486</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486</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486</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486</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486</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486</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486</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486</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486</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486</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486</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486</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486</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486</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486</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486</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486</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486</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486</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486</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486</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486</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486</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486</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486</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486</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486</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486</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486</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486</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486</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486</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486</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486</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486</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486</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486</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486</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486</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486</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486</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486</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486</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486</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486</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486</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486</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486</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486</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486</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486</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486</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486</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486</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486</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486</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486</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486</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486</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486</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486</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486</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486</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486</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486</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486</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486</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486</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486</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486</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486</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486</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486</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486</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486</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486</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486</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486</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486</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486</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486</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486</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486</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486</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486</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486</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486</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486</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486</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486</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486</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486</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486</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486</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486</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486</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486</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486</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486</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486</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486</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486</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486</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486</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486</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486</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486</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486</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486</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486</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486</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486</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486</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486</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486</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486</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486</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486</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486</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486</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486</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486</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486</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486</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486</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486</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486</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486</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486</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486</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486</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486</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486</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486</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486</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486</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486</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486</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486</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486</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486</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486</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486</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486</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486</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486</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486</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486</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486</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486</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486</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486</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486</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486</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486</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486</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486</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486</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486</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486</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486</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486</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486</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486</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486</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486</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486</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486</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486</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486</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486</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486</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486</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486</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486</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486</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486</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486</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486</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486</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486</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486</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486</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486</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486</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486</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486</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486</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486</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486</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486</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486</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486</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486</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486</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486</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486</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486</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486</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486</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486</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486</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486</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486</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486</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486</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486</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486</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486</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486</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486</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486</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486</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486</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486</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486</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486</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486</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486</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486</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486</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486</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486</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486</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486</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486</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486</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486</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486</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486</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486</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486</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486</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486</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486</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486</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486</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486</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486</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486</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486</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486</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486</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486</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486</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486</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486</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486</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486</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486</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486</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486</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486</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486</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486</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486</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486</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486</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486</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486</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486</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486</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486</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486</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486</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486</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486</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486</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486</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486</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486</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486</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486</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486</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486</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486</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486</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486</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486</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486</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486</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486</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486</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486</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486</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486</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486</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486</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486</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486</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486</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486</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486</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486</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486</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486</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486</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486</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486</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486</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486</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486</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486</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486</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486</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486</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486</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486</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486</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486</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486</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486</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486</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486</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486</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486</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486</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486</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486</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486</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486</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486</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486</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486</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486</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486</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486</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486</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486</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486</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486</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486</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486</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486</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486</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486</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486</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486</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486</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486</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486</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486</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486</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486</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486</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486</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486</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486</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486</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486</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486</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486</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486</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486</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486</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486</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486</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486</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486</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486</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486</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486</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486</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486</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486</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486</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486</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486</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486</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486</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486</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486</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486</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486</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486</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486</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486</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486</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486</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486</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486</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486</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486</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486</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486</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486</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486</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486</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486</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486</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486</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486</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486</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486</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486</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486</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486</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486</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486</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486</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486</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486</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486</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486</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486</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486</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486</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486</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486</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486</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486</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486</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486</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486</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486</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486</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486</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486</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486</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486</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486</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486</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486</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486</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486</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486</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486</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486</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486</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486</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486</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486</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486</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486</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486</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486</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486</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486</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486</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486</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486</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486</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486</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486</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486</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486</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486</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486</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486</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486</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486</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486</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486</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486</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486</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486</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486</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486</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486</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486</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486</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486</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486</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486</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486</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486</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486</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486</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486</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486</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486</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486</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486</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486</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486</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486</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486</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486</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486</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486</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486</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486</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486</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486</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486</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486</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486</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486</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486</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486</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486</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486</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486</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486</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486</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486</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486</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486</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486</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486</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486</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486</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486</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486</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486</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486</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486</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486</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486</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486</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486</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486</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486</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486</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486</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486</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486</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486</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486</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486</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486</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486</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486</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486</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486</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486</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486</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486</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486</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486</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486</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486</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486</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486</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486</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486</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486</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486</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486</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486</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486</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486</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486</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486</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486</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486</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486</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486</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486</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486</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486</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486</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486</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486</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486</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486</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486</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486</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486</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486</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486</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486</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486</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486</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486</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486</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486</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486</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486</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486</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486</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486</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486</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486</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486</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486</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486</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486</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486</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486</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486</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486</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486</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486</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486</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486</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486</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486</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486</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486</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486</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486</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486</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486</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486</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486</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486</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486</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486</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486</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486</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486</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486</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486</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486</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486</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486</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486</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486</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486</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486</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486</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486</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486</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486</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486</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486</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486</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486</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486</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486</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486</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486</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486</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486</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486</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486</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486</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486</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486</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486</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486</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486</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486</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486</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486</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486</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486</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486</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486</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486</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486</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486</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486</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486</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486</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486</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486</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486</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486</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486</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486</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486</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486</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486</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486</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486</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486</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486</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486</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486</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486</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486</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486</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486</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486</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486</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486</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486</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486</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486</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486</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486</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486</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486</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486</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486</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486</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486</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486</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486</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486</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486</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486</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486</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486</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486</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486</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486</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486</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486</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486</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486</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486</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486</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486</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486</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486</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486</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486</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486</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486</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486</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486</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486</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486</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486</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486</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486</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486</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486</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486</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486</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486</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486</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486</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486</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486</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486</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486</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486</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486</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486</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486</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486</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486</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486</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486</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486</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486</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486</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486</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486</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486</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486</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486</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486</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486</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486</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486</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486</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486</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486</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486</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486</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486</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486</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486</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486</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486</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486</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486</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486</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486</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486</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486</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486</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486</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486</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486</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486</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486</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486</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486</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486</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486</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486</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486</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486</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486</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486</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486</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486</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486</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486</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486</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486</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486</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486</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486</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486</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486</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486</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486</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486</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486</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486</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486</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486</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486</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486</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486</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486</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486</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486</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486</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486</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486</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486</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486</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486</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486</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486</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486</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486</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486</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486</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486</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486</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486</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486</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486</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486</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486</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486</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486</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486</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486</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486</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486</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486</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486</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486</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486</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486</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486</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486</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486</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486</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486</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486</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486</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486</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486</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486</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486</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486</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486</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486</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486</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486</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486</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486</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486</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486</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486</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486</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486</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486</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486</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486</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486</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486</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486</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486</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486</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486</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486</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486</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486</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486</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486</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486</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486</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486</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486</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486</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486</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486</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486</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486</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486</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486</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486</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486</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486</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486</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486</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486</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486</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486</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486</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486</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486</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486</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486</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486</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486</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486</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486</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486</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486</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486</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486</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486</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486</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486</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486</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486</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486</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486</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486</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486</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486</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486</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486</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486</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486</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486</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486</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486</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486</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486</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486</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486</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486</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486</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486</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486</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486</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486</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486</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486</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486</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486</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486</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486</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486</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486</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486</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486</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486</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486</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486</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486</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486</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486</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486</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486</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486</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486</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486</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486</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486</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486</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486</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486</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486</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486</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486</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486</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486</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486</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486</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486</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486</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486</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486</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486</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486</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486</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486</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486</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486</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486</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486</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486</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486</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486</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486</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486</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486</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486</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486</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486</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486</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486</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486</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486</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486</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486</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486</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486</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486</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486</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486</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486</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486</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486</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486</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486</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486</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486</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486</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486</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486</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486</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486</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486</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486</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486</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486</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486</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486</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486</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486</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486</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486</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486</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486</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486</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486</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486</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486</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486</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486</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486</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486</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486</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486</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486</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486</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486</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486</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486</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486</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486</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486</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486</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486</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486</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486</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486</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486</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486</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486</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486</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486</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486</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486</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486</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486</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486</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486</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486</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486</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486</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486</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486</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486</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486</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486</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486</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486</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486</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486</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486</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486</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486</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486</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486</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486</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486</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486</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486</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486</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486</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486</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486</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486</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486</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486</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486</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486</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486</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486</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486</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486</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486</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486</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486</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486</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486</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486</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486</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486</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486</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486</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486</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486</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486</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486</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486</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486</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486</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486</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486</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486</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486</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486</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486</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486</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486</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486</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486</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486</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486</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486</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486</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486</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486</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486</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486</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486</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486</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486</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486</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486</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486</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486</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486</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486</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486</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486</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486</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486</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486</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486</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486</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486</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486</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486</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486</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486</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486</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486</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486</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486</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486</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486</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486</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486</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486</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486</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486</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486</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486</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486</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486</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486</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486</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486</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486</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486</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486</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486</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486</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486</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486</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486</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486</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486</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486</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486</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486</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486</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486</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486</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486</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486</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486</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486</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486</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486</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486</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486</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486</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486</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486</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486</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486</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486</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486</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486</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486</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486</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486</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486</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486</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486</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486</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486</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486</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486</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486</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486</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486</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486</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486</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486</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486</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486</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486</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486</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486</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486</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486</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486</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486</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486</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486</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486</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486</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486</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486</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486</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486</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486</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486</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486</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486</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486</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486</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486</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486</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486</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486</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486</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486</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486</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486</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486</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486</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486</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486</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486</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486</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486</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486</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486</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486</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486</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486</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486</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486</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486</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486</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486</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486</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486</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486</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486</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486</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486</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486</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486</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486</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486</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486</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486</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486</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486</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486</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486</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486</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486</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486</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486</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486</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486</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486</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486</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486</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486</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486</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486</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486</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486</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486</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486</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486</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486</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486</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486</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486</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486</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486</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486</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486</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486</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486</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486</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486</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486</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486</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486</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486</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486</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486</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486</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486</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486</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486</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486</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486</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486</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486</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486</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486</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486</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486</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486</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486</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486</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486</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486</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486</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486</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486</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486</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486</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486</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486</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486</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486</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486</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486</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486</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486</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486</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486</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486</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486</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486</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486</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486</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486</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486</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486</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486</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486</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486</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486</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486</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486</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486</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486</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486</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486</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486</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486</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486</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486</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486</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486</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486</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486</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486</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486</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486</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486</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486</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486</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486</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486</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486</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486</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486</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486</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486</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486</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486</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486</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486</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486</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486</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486</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486</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486</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486</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486</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486</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486</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486</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486</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486</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486</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486</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486</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486</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486</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486</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486</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486</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486</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486</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486</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486</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486</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486</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486</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486</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486</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486</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486</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486</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486</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486</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486</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486</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486</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486</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486</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486</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486</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486</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486</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486</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486</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486</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486</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486</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486</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486</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486</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486</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486</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486</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486</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486</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486</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486</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486</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486</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486</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486</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486</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486</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486</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486</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486</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486</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486</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486</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486</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486</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486</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486</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486</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486</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486</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486</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486</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486</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486</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486</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486</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486</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486</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486</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486</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486</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486</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486</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486</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486</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486</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486</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486</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486</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486</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486</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486</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486</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486</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486</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486</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486</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486</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486</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486</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486</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486</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486</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486</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486</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486</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486</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486</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486</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486</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486</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486</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486</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486</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486</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486</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486</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486</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486</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486</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486</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486</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486</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486</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486</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486</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486</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486</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486</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486</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486</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486</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486</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486</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486</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486</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486</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486</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486</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486</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486</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486</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486</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486</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486</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486</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486</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486</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486</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486</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486</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486</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486</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486</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486</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486</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486</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486</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486</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486</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486</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486</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486</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486</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486</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486</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486</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486</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486</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486</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486</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486</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486</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486</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486</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486</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486</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486</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486</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486</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486</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486</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486</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486</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486</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486</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486</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486</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486</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486</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486</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486</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486</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486</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486</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486</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486</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486</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486</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486</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486</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486</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486</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486</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486</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486</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486</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486</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486</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486</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486</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486</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486</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486</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486</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486</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486</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486</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486</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486</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486</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486</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486</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486</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486</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486</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486</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486</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486</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486</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486</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486</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486</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486</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486</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486</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486</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486</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486</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486</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486</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486</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486</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486</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486</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486</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486</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486</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486</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486</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486</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486</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486</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486</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486</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486</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486</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486</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486</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486</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486</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486</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486</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486</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486</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486</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486</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486</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486</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486</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486</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486</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486</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486</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486</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486</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486</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486</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486</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486</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486</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486</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486</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486</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486</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486</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486</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486</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486</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486</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486</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486</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486</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486</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486</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486</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486</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486</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486</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486</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486</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486</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486</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486</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486</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486</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486</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486</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486</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486</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486</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486</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486</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486</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486</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486</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486</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486</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486</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486</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486</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486</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486</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486</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486</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486</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486</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486</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486</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486</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486</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486</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486</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486</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486</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486</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486</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486</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486</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486</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486</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486</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486</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486</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486</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486</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486</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486</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486</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486</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486</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486</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486</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486</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486</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486</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486</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486</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486</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486</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486</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486</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486</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486</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486</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486</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486</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486</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486</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486</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486</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486</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486</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486</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486</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486</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486</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486</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486</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486</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486</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486</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486</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486</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486</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486</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486</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486</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486</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486</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486</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486</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486</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486</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486</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486</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486</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486</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486</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486</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486</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486</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486</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486</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486</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486</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486</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486</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486</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486</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486</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486</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486</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486</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486</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486</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486</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486</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486</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486</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486</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486</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486</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486</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486</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486</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486</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486</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486</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486</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486</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486</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486</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486</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486</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486</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486</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486</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486</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486</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486</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486</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486</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486</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486</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486</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486</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486</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486</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486</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486</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486</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486</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486</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486</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486</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486</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486</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486</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486</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486</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486</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486</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486</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486</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486</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486</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486</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486</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486</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486</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486</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486</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486</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486</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486</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486</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486</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486</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486</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486</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486</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486</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486</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486</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486</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486</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486</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486</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486</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486</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486</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486</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486</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486</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486</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486</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486</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486</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486</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486</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486</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486</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486</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486</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486</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486</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486</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486</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486</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486</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486</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486</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486</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486</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486</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486</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486</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486</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486</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486</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486</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486</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486</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486</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486</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486</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486</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486</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486</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486</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486</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486</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486</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486</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486</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486</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486</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486</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486</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486</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486</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486</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486</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486</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486</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486</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486</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486</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486</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486</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486</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486</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486</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486</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486</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486</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486</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486</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486</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486</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486</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486</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486</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486</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486</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486</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486</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486</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486</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486</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486</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486</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486</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486</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486</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486</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486</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486</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486</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486</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486</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486</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486</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486</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486</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486</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486</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486</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486</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486</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486</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486</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486</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486</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486</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486</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486</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486</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486</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486</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486</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486</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486</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486</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486</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486</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486</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486</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486</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486</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486</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486</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486</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486</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486</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486</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486</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486</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486</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486</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486</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486</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486</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486</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486</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486</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486</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486</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486</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486</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486</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486</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486</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486</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486</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486</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486</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486</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486</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486</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486</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486</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486</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486</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486</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486</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486</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486</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486</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486</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486</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486</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486</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486</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486</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486</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486</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486</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486</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486</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486</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486</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486</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486</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486</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486</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486</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486</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486</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486</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486</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486</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486</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486</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486</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486</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486</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486</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486</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486</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486</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486</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486</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486</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486</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486</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486</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486</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486</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486</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486</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486</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486</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486</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486</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486</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486</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486</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486</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486</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486</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486</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486</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486</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486</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486</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486</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486</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486</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486</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486</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486</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486</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486</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486</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486</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486</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486</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486</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486</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486</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486</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486</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486</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486</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486</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486</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486</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486</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486</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486</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486</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486</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486</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486</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486</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486</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486</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486</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486</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486</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486</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486</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486</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486</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486</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486</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486</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486</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486</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486</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486</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486</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486</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486</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486</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486</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486</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486</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486</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486</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486</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486</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486</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486</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486</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486</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486</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486</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486</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486</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486</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486</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486</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486</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486</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486</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486</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486</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486</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486</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486</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486</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486</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486</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486</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486</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486</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486</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486</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486</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486</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486</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486</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486</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486</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486</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486</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486</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486</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486</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486</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486</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486</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486</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486</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486</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486</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486</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486</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486</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486</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486</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486</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486</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486</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486</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486</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486</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486</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486</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486</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486</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486</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486</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486</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486</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486</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486</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486</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486</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486</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486</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486</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486</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486</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486</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486</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486</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486</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486</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486</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486</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486</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486</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486</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486</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486</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486</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486</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486</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486</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486</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486</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486</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486</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486</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486</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486</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486</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486</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486</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486</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486</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486</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486</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486</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486</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486</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486</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486</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486</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486</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486</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486</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486</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486</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486</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486</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486</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486</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486</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486</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486</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486</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486</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486</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486</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486</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486</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486</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486</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486</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486</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486</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486</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486</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486</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486</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486</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486</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486</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486</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486</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486</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486</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486</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486</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486</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486</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486</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486</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486</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486</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486</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486</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486</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486</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486</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486</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486</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486</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486</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486</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486</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486</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486</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486</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486</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486</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486</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486</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486</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486</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486</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486</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486</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486</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486</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486</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486</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486</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486</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486</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486</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486</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486</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486</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486</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486</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486</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486</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486</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486</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486</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486</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486</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486</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486</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486</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486</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486</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486</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486</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486</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486</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486</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486</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486</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486</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486</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486</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486</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486</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486</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486</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486</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486</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486</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486</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486</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486</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486</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486</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486</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486</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486</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486</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486</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486</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486</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486</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486</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486</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486</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486</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486</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486</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486</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486</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486</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486</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486</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486</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486</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486</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486</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486</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486</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486</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486</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486</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486</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486</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486</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486</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486</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486</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486</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486</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486</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486</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486</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486</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486</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486</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486</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486</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486</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486</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486</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486</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486</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486</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486</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486</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486</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486</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486</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486</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486</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486</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486</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486</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486</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486</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486</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486</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486</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486</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486</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486</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486</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486</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486</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486</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486</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486</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486</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486</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486</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486</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486</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486</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486</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486</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486</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486</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486</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486</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486</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486</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486</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486</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486</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486</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486</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486</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486</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486</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486</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486</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486</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486</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486</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486</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486</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486</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486</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486</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486</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486</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486</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486</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486</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486</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486</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486</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486</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486</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486</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486</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486</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486</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486</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486</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486</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486</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486</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486</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486</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486</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486</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486</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486</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486</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486</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486</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486</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486</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486</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486</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486</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486</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486</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486</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486</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486</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486</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486</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486</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486</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486</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486</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486</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486</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486</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486</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486</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486</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486</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486</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486</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486</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486</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486</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486</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486</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486</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486</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486</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486</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486</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486</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486</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486</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486</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486</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486</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486</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486</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486</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486</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486</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486</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486</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486</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486</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486</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486</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486</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486</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486</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486</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486</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486</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486</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486</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486</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486</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486</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486</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486</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486</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486</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486</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486</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486</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486</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486</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486</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486</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486</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486</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486</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486</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486</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486</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486</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486</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486</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486</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486</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486</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486</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486</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486</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486</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486</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486</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486</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486</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486</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486</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486</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486</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486</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486</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486</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486</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486</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486</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486</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486</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486</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486</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486</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486</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486</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486</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486</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486</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486</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486</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486</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486</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486</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486</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486</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486</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486</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486</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486</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486</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486</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486</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486</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486</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486</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486</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486</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486</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486</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486</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486</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486</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486</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486</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486</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486</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486</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486</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486</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486</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486</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486</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486</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486</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486</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486</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486</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486</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486</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486</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486</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486</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486</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486</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486</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486</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486</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486</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486</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486</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486</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486</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486</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486</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486</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486</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486</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486</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486</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486</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486</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486</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486</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486</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486</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486</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486</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486</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486</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486</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486</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486</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486</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486</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486</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486</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486</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486</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486</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486</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486</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486</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486</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486</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486</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486</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486</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486</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486</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486</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486</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486</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486</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486</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486</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486</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486</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486</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486</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486</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486</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486</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486</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486</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486</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486</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486</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486</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486</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486</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486</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486</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486</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486</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486</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486</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486</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486</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486</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486</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486</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486</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486</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486</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486</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486</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486</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486</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486</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486</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486</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486</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486</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486</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486</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486</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486</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486</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486</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486</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486</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486</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486</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486</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486</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486</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486</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486</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486</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486</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486</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486</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486</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486</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486</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486</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486</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486</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486</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486</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486</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486</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486</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486</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486</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486</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486</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486</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486</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486</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486</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486</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486</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486</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486</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486</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486</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486</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486</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486</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486</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486</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486</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486</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486</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486</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486</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486</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486</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486</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486</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486</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486</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486</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486</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486</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486</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486</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486</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486</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486</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486</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486</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486</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486</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486</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486</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486</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486</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486</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486</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486</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486</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486</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486</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486</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486</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486</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486</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486</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486</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486</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486</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486</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486</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486</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486</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486</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486</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486</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486</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486</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486</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486</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486</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486</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486</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486</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486</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486</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486</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486</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486</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486</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486</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486</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486</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486</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486</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486</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486</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486</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486</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486</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486</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486</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486</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486</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486</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486</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486</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486</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486</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486</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486</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486</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486</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486</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486</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486</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486</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486</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486</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486</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486</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486</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486</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486</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486</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486</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486</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486</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486</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486</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486</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486</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486</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486</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486</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486</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486</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486</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486</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486</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486</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486</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486</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486</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486</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486</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486</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486</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486</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486</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486</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486</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486</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486</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486</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486</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486</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486</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486</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486</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486</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486</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486</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486</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486</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486</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486</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486</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486</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486</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486</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486</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486</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486</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486</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486</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486</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486</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486</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486</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486</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486</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486</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486</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486</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486</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486</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486</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486</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486</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486</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486</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486</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486</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486</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486</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486</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486</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486</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486</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486</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486</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486</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486</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486</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486</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486</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486</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486</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486</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486</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486</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486</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486</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486</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486</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486</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486</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486</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486</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486</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486</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486</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486</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486</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486</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486</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486</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486</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486</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486</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486</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486</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486</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486</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486</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486</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486</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486</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486</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486</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486</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486</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486</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486</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486</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486</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486</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486</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486</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486</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486</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486</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486</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486</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486</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486</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486</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486</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486</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486</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486</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486</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486</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486</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486</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486</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486</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486</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486</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486</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486</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486</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486</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486</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486</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486</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486</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486</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486</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486</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486</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486</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486</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486</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486</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486</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486</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486</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486</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486</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486</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486</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486</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486</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486</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486</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486</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486</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486</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486</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486</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486</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486</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486</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486</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486</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486</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486</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486</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486</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486</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486</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486</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486</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486</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486</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486</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486</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486</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486</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486</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486</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486</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486</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486</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486</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486</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486</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486</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486</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486</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486</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486</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486</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486</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486</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486</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486</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486</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486</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486</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486</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486</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486</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486</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486</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486</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486</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486</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486</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486</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486</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486</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486</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486</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486</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486</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486</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486</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486</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486</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486</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486</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486</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486</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486</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486</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486</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486</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486</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486</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486</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486</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486</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486</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486</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486</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486</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486</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486</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486</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486</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486</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486</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486</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486</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486</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486</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486</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486</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486</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486</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486</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486</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486</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486</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486</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486</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486</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486</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486</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486</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486</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486</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486</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486</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486</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486</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486</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486</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486</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486</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486</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486</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486</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486</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486</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486</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486</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486</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486</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486</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486</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486</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486</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486</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486</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486</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486</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486</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486</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486</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486</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486</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486</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486</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486</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486</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486</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486</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486</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486</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486</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486</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486</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486</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486</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486</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486</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486</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486</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486</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486</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486</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486</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486</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486</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486</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486</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486</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486</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486</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486</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486</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486</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486</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486</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486</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486</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486</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486</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486</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486</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486</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486</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486</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486</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486</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486</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486</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486</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486</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486</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486</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486</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486</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486</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486</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486</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486</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486</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486</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486</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486</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486</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486</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486</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486</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486</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486</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486</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486</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486</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486</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486</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486</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486</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486</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486</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486</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486</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486</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486</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486</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486</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486</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486</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486</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486</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486</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486</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486</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486</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486</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486</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486</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486</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486</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486</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486</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486</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486</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486</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486</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486</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486</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486</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486</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486</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486</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486</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486</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486</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486</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486</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486</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486</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486</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486</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486</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486</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486</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486</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486</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486</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486</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486</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486</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486</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486</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486</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486</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486</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486</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486</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486</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486</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486</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486</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486</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486</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486</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486</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486</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486</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486</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486</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486</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486</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486</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486</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486</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486</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486</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486</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486</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486</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486</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486</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486</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486</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486</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486</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486</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486</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486</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486</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486</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486</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486</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486</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486</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486</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486</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486</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486</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486</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486</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486</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486</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486</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486</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486</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486</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486</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486</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486</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486</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486</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486</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486</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486</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486</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486</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486</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486</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486</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486</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486</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486</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486</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486</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486</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486</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486</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486</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486</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486</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486</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486</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486</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486</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486</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486</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486</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486</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486</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486</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486</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486</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486</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486</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486</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486</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486</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486</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486</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486</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486</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486</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486</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486</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486</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486</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486</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486</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486</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486</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486</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486</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486</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486</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486</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486</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486</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486</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486</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486</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486</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486</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486</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486</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486</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486</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486</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486</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486</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486</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486</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486</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486</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486</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486</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486</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486</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486</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486</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486</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486</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486</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486</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486</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486</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486</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486</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486</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486</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486</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486</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486</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486</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486</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486</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486</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486</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486</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486</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486</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486</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486</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486</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486</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486</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486</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486</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486</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486</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486</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486</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486</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486</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486</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486</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486</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486</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486</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486</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486</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486</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486</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486</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486</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486</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486</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486</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486</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486</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486</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486</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486</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486</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486</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486</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486</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486</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486</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486</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486</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486</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486</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486</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486</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486</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486</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486</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486</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486</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486</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486</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486</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486</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486</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486</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486</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486</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486</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486</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486</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486</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486</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486</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486</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486</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486</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486</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486</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486</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486</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486</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486</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486</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486</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486</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486</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486</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486</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486</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486</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486</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486</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486</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486</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486</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486</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486</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486</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486</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486</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486</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486</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486</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486</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486</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486</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486</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486</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486</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486</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486</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486</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486</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486</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486</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486</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486</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486</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486</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486</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486</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486</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486</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486</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486</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486</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486</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486</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486</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486</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486</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486</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486</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486</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486</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486</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486</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486</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486</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486</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486</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486</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486</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486</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486</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486</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486</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486</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486</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486</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486</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486</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486</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486</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486</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486</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486</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486</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486</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486</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486</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486</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486</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486</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486</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486</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486</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486</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486</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486</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486</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486</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486</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486</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486</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486</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486</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486</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486</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486</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486</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486</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486</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486</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486</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486</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486</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486</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486</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486</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486</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486</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486</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486</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486</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486</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486</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486</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486</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486</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486</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486</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486</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486</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486</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486</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486</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486</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486</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486</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486</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486</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486</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486</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486</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486</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486</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486</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486</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486</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486</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486</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486</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486</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486</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486</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486</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486</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486</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486</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486</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486</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486</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486</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486</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486</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486</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486</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486</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486</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486</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486</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486</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486</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486</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486</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486</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486</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486</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486</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486</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486</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486</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486</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486</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486</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486</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486</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486</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486</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486</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486</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486</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486</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486</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486</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486</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486</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486</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486</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486</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486</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486</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486</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486</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486</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486</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486</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486</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486</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486</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486</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486</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486</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486</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486</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486</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486</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486</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486</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486</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486</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486</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486</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486</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486</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486</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486</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486</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486</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486</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486</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486</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486</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486</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486</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486</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486</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486</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486</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486</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486</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486</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486</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486</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486</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486</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486</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486</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486</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486</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486</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486</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486</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486</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486</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486</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486</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486</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486</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486</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486</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486</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486</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486</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486</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486</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486</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486</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486</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486</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486</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486</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486</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486</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486</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486</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486</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486</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486</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486</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486</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486</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486</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486</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486</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486</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486</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486</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486</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486</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486</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486</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486</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486</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486</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486</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486</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486</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486</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486</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486</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486</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486</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486</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486</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486</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486</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486</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486</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486</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486</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486</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486</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486</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486</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486</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486</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486</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486</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486</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486</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486</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486</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486</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486</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486</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486</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486</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486</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486</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486</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486</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486</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486</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486</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486</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486</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486</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486</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486</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486</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486</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486</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486</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486</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486</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486</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486</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486</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486</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486</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486</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486</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486</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486</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486</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486</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486</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486</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486</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486</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486</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486</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486</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486</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486</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486</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486</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486</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486</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486</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486</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486</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486</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486</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486</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486</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486</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486</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486</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486</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486</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486</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486</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486</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486</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486</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486</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486</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486</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486</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486</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486</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486</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486</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486</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486</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486</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486</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486</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486</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486</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486</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486</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486</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486</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486</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486</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486</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486</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486</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486</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486</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486</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486</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486</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486</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486</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486</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486</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486</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486</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486</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486</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486</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486</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486</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486</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486</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486</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486</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486</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486</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486</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486</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486</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486</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486</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486</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486</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486</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486</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486</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486</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486</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486</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486</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486</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486</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486</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486</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486</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486</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486</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486</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486</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486</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486</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486</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486</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486</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486</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486</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486</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486</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486</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486</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486</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486</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486</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486</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486</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486</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486</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486</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486</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486</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486</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486</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486</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486</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486</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486</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486</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486</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486</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486</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486</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486</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486</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486</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486</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486</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486</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486</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486</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486</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486</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486</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486</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486</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486</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486</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486</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486</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486</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486</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486</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486</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486</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486</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486</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486</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486</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486</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486</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486</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486</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486</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486</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486</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486</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486</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486</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486</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486</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486</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486</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486</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486</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486</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486</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486</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486</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486</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486</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486</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486</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486</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486</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486</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486</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486</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486</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486</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486</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486</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486</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486</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486</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486</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486</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486</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486</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486</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486</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486</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486</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486</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486</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486</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486</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486</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486</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486</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486</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486</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486</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486</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486</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486</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486</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486</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486</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486</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486</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486</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486</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486</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486</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486</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486</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486</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486</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486</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486</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486</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486</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486</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486</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486</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486</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486</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486</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486</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486</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486</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486</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486</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486</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486</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486</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486</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486</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486</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486</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486</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486</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486</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486</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486</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486</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486</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486</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486</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486</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486</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486</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486</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486</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486</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486</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486</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486</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486</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486</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486</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486</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486</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486</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486</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486</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486</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486</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486</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486</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486</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486</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486</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486</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486</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486</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486</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486</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486</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486</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486</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486</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486</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486</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486</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486</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486</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486</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486</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486</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486</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486</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486</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486</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486</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486</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486</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486</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486</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486</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486</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486</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486</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486</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486</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486</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486</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486</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486</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486</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486</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486</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486</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486</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486</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486</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486</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486</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486</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486</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486</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486</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486</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486</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486</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486</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486</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486</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486</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486</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486</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486</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486</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486</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486</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486</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486</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486</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486</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486</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486</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486</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486</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486</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486</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486</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486</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486</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486</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486</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486</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486</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486</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486</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486</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486</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486</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486</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486</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486</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486</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486</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486</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486</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486</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486</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486</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486</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486</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486</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486</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486</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486</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486</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486</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486</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486</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486</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486</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486</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486</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486</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486</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486</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486</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486</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486</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486</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486</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486</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486</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486</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486</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486</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486</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486</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486</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486</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486</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486</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486</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486</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486</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486</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486</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486</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486</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486</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486</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486</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486</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486</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486</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486</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486</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486</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486</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486</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486</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486</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486</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486</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486</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486</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486</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486</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486</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486</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486</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486</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486</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486</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486</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486</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486</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486</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486</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486</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486</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486</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486</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486</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486</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486</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486</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486</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486</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486</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486</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486</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486</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486</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486</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486</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486</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486</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486</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486</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486</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486</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486</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486</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486</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486</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486</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486</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486</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486</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486</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486</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486</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486</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486</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486</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486</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486</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486</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486</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486</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486</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486</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486</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486</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486</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486</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486</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486</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486</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486</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486</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486</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486</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486</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486</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486</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486</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486</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486</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486</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486</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486</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486</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486</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486</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486</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486</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486</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486</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486</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486</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486</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486</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486</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486</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486</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486</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486</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486</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486</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486</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486</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486</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486</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486</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486</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486</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486</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486</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486</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486</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486</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486</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486</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486</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486</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486</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486</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486</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486</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486</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486</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486</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486</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486</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486</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486</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486</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486</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486</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486</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486</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486</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486</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486</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486</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486</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486</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486</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486</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486</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486</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486</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486</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486</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486</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486</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486</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486</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486</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486</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486</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486</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486</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486</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486</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486</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486</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486</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486</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486</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486</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486</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486</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486</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486</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486</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486</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486</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486</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486</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486</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486</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486</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486</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486</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486</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486</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486</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486</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486</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486</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486</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486</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486</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486</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486</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486</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486</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486</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486</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486</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486</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486</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486</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486</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486</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486</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486</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486</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486</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486</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486</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486</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486</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486</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486</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486</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486</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486</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486</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486</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486</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486</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486</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486</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486</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486</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486</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486</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486</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486</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486</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486</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486</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486</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486</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486</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486</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486</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486</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486</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486</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486</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486</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486</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486</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486</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486</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486</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486</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486</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486</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486</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486</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486</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486</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486</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486</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486</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486</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486</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486</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486</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486</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486</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486</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486</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486</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486</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486</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486</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486</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486</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486</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486</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486</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486</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486</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486</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486</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486</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486</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486</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486</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486</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486</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486</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486</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486</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486</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486</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486</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486</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486</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486</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486</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486</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486</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486</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486</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486</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486</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486</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486</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486</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486</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486</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486</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486</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486</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486</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486</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486</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486</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486</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486</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486</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486</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486</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486</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486</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486</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486</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486</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486</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486</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486</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486</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486</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486</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486</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486</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486</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486</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486</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486</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486</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486</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486</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486</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486</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486</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486</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486</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486</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486</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486</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486</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486</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486</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486</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486</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486</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486</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486</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486</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486</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486</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486</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486</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486</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486</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486</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486</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486</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486</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486</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486</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486</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486</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486</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486</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486</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486</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486</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486</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486</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486</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486</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486</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486</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486</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486</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486</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486</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486</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486</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486</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486</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486</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486</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486</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486</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486</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486</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486</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486</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486</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486</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486</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486</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486</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486</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486</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486</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486</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486</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486</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486</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486</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486</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486</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486</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486</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486</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486</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486</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486</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486</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486</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486</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486</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486</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486</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486</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486</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486</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486</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486</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486</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486</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486</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486</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486</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486</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486</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486</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486</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486</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486</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486</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486</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486</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486</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486</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486</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486</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486</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486</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486</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486</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486</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486</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486</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486</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486</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486</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486</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486</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486</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486</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486</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486</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486</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486</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486</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486</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486</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486</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486</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486</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486</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486</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486</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486</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486</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486</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486</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486</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486</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486</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486</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486</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486</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486</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486</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486</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486</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486</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486</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486</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486</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486</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486</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486</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486</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486</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486</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486</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486</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486</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486</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486</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486</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486</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486</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486</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486</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486</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486</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486</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486</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486</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486</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486</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486</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486</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486</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486</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486</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486</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486</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486</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486</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486</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486</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486</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486</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486</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486</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486</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486</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486</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486</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486</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486</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486</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486</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486</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486</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486</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486</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486</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486</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486</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486</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486</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486</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486</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486</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486</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486</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486</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486</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486</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486</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486</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486</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486</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486</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486</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486</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486</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486</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486</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486</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486</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486</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486</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486</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486</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486</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486</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486</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486</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486</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486</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486</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486</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486</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486</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486</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486</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486</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486</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486</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486</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486</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486</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486</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486</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486</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486</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486</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486</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486</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486</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486</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486</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486</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486</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486</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486</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486</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486</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486</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486</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486</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486</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486</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486</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486</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486</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486</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486</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486</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486</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486</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486</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486</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486</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486</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486</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486</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486</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486</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486</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486</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486</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486</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486</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486</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486</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486</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486</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486</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486</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486</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486</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486</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486</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486</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486</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486</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486</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486</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486</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486</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486</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486</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486</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486</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486</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486</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486</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486</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486</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486</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486</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486</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486</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486</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486</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486</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486</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486</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486</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486</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486</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486</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486</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486</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486</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486</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486</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486</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486</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486</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486</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486</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486</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486</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486</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486</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486</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486</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486</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486</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486</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486</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486</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486</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486</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486</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486</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486</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486</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486</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486</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486</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486</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486</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486</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486</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486</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486</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486</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486</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486</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486</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486</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486</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486</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486</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486</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486</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486</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486</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486</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486</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486</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486</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486</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486</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486</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486</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486</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486</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486</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486</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486</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486</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486</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486</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486</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486</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486</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486</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486</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486</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486</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486</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486</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486</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486</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486</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486</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486</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486</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486</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486</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486</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486</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486</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486</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486</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486</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486</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486</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486</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486</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486</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486</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486</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486</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486</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486</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486</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486</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486</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486</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486</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486</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486</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486</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486</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486</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486</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486</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486</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486</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486</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486</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486</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486</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486</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486</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486</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486</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486</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486</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486</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486</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486</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486</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486</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486</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486</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486</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486</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486</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486</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486</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486</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486</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486</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486</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486</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486</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486</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486</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486</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486</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486</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486</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486</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486</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486</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486</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486</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486</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486</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486</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486</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486</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486</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486</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486</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486</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486</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486</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486</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486</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486</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486</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486</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486</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486</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486</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486</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486</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486</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486</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486</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486</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486</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486</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486</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486</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486</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486</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486</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486</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486</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486</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486</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486</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486</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486</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486</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486</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486</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486</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486</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486</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486</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486</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486</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486</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486</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486</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486</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486</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486</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486</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486</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486</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486</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486</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486</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486</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486</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486</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486</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486</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486</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486</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486</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486</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486</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486</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486</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486</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486</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486</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486</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486</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486</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486</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486</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486</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486</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486</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486</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486</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486</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486</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486</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486</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486</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486</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486</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486</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486</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486</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486</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486</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486</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486</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486</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486</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486</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486</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486</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486</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486</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486</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486</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486</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486</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486</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486</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486</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486</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486</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486</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486</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486</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486</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486</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486</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486</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486</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486</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486</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486</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486</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486</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486</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486</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486</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486</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486</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486</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486</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486</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486</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486</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486</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486</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486</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486</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486</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486</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486</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486</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486</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486</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486</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486</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486</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486</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486</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486</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486</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486</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486</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486</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486</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486</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486</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486</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486</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486</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486</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486</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486</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486</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486</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486</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486</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486</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486</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486</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486</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486</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486</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486</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486</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486</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486</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486</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486</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486</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486</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486</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486</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486</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486</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486</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486</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486</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486</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486</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486</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486</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486</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486</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486</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486</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486</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486</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486</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486</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486</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486</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486</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486</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486</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486</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486</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486</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486</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486</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486</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486</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486</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486</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486</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486</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486</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486</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486</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486</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486</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486</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486</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486</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486</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486</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486</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486</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486</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486</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486</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486</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486</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486</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486</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486</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486</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486</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486</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486</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486</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486</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486</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486</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486</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486</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486</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486</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486</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486</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486</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486</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486</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486</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486</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486</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486</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486</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486</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486</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486</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486</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486</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486</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486</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486</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486</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486</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486</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486</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486</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486</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486</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486</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486</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486</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486</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486</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486</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486</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486</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486</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486</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486</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486</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486</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486</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486</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486</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486</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486</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486</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486</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486</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486</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486</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486</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486</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486</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486</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486</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486</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486</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486</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486</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486</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486</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486</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486</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486</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486</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486</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486</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486</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486</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486</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486</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486</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486</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486</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486</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486</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486</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486</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486</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486</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486</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486</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486</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486</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486</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486</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486</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486</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486</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486</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486</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486</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486</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486</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486</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486</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486</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486</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486</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486</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486</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486</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486</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486</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486</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486</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486</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486</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486</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486</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486</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486</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486</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486</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486</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486</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486</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486</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486</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486</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486</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486</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486</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486</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486</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486</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486</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486</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486</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486</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486</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486</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486</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486</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486</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486</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486</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486</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486</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486</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486</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486</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486</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486</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486</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486</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486</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486</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486</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486</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486</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486</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486</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486</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486</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486</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486</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486</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486</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486</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486</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486</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486</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486</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486</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486</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486</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486</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486</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486</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486</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486</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486</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486</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486</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486</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486</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486</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486</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486</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486</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486</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486</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486</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486</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486</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486</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486</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486</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486</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486</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486</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486</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486</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486</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486</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486</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486</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486</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486</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486</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486</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486</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486</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486</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486</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486</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486</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486</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486</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486</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486</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486</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486</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486</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486</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486</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486</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486</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486</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486</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486</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486</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486</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486</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486</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486</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486</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486</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486</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486</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486</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486</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486</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486</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486</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486</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486</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486</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486</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486</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486</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486</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486</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486</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486</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486</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486</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486</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486</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486</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486</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486</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486</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486</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486</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486</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486</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486</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486</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486</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486</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486</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486</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486</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486</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486</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486</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486</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486</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486</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486</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486</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486</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486</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486</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486</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486</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486</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486</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486</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486</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486</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486</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486</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486</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486</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486</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486</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486</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486</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486</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486</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486</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486</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486</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486</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486</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486</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486</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486</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486</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486</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486</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486</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486</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486</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486</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486</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486</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486</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486</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486</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486</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486</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486</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486</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486</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486</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486</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486</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486</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486</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486</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486</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486</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486</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486</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486</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486</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486</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486</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486</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486</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486</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486</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486</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486</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486</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486</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486</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486</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486</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486</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486</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486</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486</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486</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486</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486</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486</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486</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486</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486</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486</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486</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486</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486</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486</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486</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486</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486</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486</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486</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486</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486</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486</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486</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486</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486</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486</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486</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486</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486</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486</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486</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486</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486</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486</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486</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486</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486</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486</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486</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486</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486</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486</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486</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486</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486</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486</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486</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486</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486</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486</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486</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486</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486</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486</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486</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486</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486</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486</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486</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486</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486</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486</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486</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486</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486</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486</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486</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486</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486</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486</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486</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486</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486</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486</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486</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486</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486</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486</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486</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486</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486</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486</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486</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486</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486</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486</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486</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486</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486</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486</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486</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486</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486</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486</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486</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486</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486</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486</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486</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486</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486</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486</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486</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486</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486</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486</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486</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486</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486</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486</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486</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486</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486</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486</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486</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486</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486</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486</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486</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486</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486</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486</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486</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486</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486</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486</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486</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486</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486</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486</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486</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486</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486</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486</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486</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486</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486</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486</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486</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486</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486</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486</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486</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486</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486</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486</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486</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486</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486</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486</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486</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486</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486</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486</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486</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486</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486</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486</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486</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486</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486</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486</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486</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486</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486</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486</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486</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486</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486</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486</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486</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486</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486</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486</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486</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486</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486</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486</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486</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486</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486</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486</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486</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486</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486</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486</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486</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486</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486</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486</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486</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486</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486</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486</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486</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486</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486</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486</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486</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486</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486</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486</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486</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486</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486</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486</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486</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486</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486</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486</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486</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486</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486</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486</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486</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486</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486</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486</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486</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486</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486</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486</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486</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486</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486</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486</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486</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486</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486</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486</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486</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486</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486</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486</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486</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486</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486</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486</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486</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486</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486</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486</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486</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486</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486</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486</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486</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486</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486</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486</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486</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486</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486</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486</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486</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486</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486</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486</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486</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486</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486</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486</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486</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486</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486</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486</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486</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486</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486</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486</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486</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486</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486</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486</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486</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486</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486</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486</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486</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486</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486</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486</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486</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486</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486</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486</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486</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486</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486</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486</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486</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486</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486</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486</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486</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486</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486</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486</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486</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486</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486</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486</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486</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486</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486</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486</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486</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486</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486</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486</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486</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486</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486</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486</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486</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486</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486</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486</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486</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486</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486</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486</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486</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486</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486</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486</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486</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486</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486</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486</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486</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486</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486</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486</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486</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486</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486</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486</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486</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486</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486</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486</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486</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486</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486</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486</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486</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486</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486</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486</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486</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486</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486</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486</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486</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486</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486</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486</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486</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486</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486</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486</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486</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486</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486</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486</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486</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486</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486</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486</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486</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486</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486</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486</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486</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486</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486</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486</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486</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486</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486</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486</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486</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486</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486</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486</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486</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486</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486</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486</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486</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486</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486</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486</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486</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486</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486</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486</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486</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486</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486</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486</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486</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486</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486</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486</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486</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486</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486</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486</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486</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486</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486</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486</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486</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486</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486</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486</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486</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486</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486</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486</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486</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486</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486</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486</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486</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486</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486</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486</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486</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486</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486</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486</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486</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486</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486</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486</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486</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486</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486</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486</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486</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486</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486</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486</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486</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486</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486</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486</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486</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486</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486</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486</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486</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486</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486</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486</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486</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486</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486</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486</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486</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486</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486</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486</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486</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486</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486</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486</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486</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486</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486</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486</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486</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486</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486</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486</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486</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486</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486</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486</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486</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486</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486</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486</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486</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486</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486</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486</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486</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486</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486</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486</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486</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486</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486</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486</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486</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486</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486</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486</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486</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486</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486</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486</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486</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486</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486</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486</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486</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486</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486</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486</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486</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486</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486</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486</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486</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486</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486</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486</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486</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486</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486</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486</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486</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486</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486</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486</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486</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486</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486</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486</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486</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486</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486</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486</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486</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486</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486</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486</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486</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486</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486</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486</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486</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486</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486</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486</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486</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486</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486</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486</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486</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486</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486</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486</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486</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486</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486</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486</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486</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486</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486</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486</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486</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486</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486</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486</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486</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486</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486</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486</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486</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486</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486</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486</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486</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486</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486</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486</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486</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486</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486</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486</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486</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486</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486</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486</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486</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486</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486</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486</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486</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486</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486</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486</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486</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486</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486</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486</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486</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486</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486</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486</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486</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486</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486</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486</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486</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486</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486</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486</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486</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486</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486</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486</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486</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486</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486</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486</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486</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486</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486</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486</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486</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486</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486</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486</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486</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486</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486</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486</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486</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486</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486</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486</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486</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486</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486</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486</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486</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486</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486</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486</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486</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486</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486</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486</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486</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486</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486</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486</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486</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486</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486</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486</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486</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486</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486</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486</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486</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486</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486</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486</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486</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486</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486</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486</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486</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486</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486</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486</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486</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486</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486</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486</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486</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486</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486</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486</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486</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486</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486</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486</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486</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486</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486</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486</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486</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486</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486</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486</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486</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486</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486</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486</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486</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486</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486</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486</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486</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486</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486</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486</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486</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486</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486</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486</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486</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486</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486</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486</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486</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486</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486</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486</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486</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486</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486</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486</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486</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486</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486</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486</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486</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486</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486</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486</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486</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486</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486</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486</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486</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486</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486</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486</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486</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486</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486</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486</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486</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486</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486</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486</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486</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486</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486</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486</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486</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486</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486</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486</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486</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486</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486</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486</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486</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486</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486</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486</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486</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486</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486</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486</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486</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486</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486</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486</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486</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486</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486</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486</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486</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486</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486</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486</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486</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486</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486</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486</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486</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486</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486</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486</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486</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486</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486</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486</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486</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486</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486</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486</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486</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486</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486</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486</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486</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486</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486</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486</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486</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486</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486</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486</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486</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486</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486</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486</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486</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486</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486</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486</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486</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486</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486</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486</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486</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486</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486</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486</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486</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486</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486</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486</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486</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486</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486</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486</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486</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486</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486</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486</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486</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486</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486</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486</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486</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486</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486</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486</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486</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486</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486</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486</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486</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486</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486</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486</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486</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486</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486</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486</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486</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486</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486</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486</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486</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486</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486</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486</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486</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486</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486</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486</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486</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486</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486</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486</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486</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486</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486</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486</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486</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486</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486</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486</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486</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486</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486</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486</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486</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486</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486</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486</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486</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486</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486</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486</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486</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486</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486</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486</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486</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486</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486</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486</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486</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486</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486</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486</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486</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486</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486</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486</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486</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486</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486</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486</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486</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486</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486</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486</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486</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486</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486</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486</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486</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486</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486</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486</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486</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486</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486</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486</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486</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486</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486</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486</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486</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486</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486</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486</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486</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486</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486</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486</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486</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486</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486</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486</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486</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486</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486</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486</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486</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486</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486</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486</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486</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486</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486</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486</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486</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486</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486</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486</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486</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486</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486</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486</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486</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486</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486</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486</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486</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486</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486</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486</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486</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 workbookViewId="1"/>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row>
    <row r="2" spans="1:49" ht="17" thickBot="1" x14ac:dyDescent="0.4">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5" t="s">
        <v>3</v>
      </c>
      <c r="I6" s="255"/>
      <c r="J6" s="255"/>
      <c r="K6" s="255"/>
      <c r="L6" s="255"/>
      <c r="M6" s="255"/>
      <c r="N6" s="15"/>
      <c r="O6" s="15"/>
      <c r="P6" s="15"/>
      <c r="Q6" s="15"/>
      <c r="R6" s="15"/>
      <c r="S6" s="15"/>
      <c r="T6" s="15"/>
      <c r="U6" s="15"/>
      <c r="V6" s="15"/>
      <c r="W6" s="15"/>
      <c r="AB6" s="15"/>
      <c r="AC6" s="255" t="s">
        <v>25</v>
      </c>
      <c r="AD6" s="255"/>
      <c r="AE6" s="255"/>
      <c r="AF6" s="255"/>
      <c r="AG6" s="255"/>
      <c r="AH6" s="255"/>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ThedfordWind115</v>
      </c>
      <c r="C11" s="88" t="str">
        <v>Pole</v>
      </c>
      <c r="D11" s="88" t="str">
        <v>Class 2</v>
      </c>
      <c r="E11" s="88" t="str">
        <v>Wind</v>
      </c>
      <c r="F11" s="88">
        <v>115</v>
      </c>
      <c r="G11" s="89">
        <v>0</v>
      </c>
      <c r="H11" s="89">
        <v>0</v>
      </c>
      <c r="I11" s="89">
        <v>0</v>
      </c>
      <c r="J11" s="89">
        <v>0</v>
      </c>
      <c r="K11" s="89">
        <v>0</v>
      </c>
      <c r="L11" s="89">
        <v>0</v>
      </c>
      <c r="M11" s="90">
        <v>0</v>
      </c>
      <c r="N11" s="120">
        <v>0</v>
      </c>
      <c r="O11" s="120">
        <v>0</v>
      </c>
      <c r="P11" s="120">
        <v>0</v>
      </c>
      <c r="Q11" s="120">
        <v>0</v>
      </c>
      <c r="R11" s="120">
        <v>0</v>
      </c>
      <c r="S11" s="120">
        <v>0</v>
      </c>
      <c r="T11" s="120">
        <v>0</v>
      </c>
      <c r="U11" s="120">
        <v>0</v>
      </c>
      <c r="V11" s="120">
        <v>0</v>
      </c>
      <c r="W11" s="120">
        <v>0</v>
      </c>
      <c r="Y11" s="21" t="str">
        <v>ThedfordPoleClass 2</v>
      </c>
      <c r="Z11" s="20" t="str">
        <v>Pole</v>
      </c>
      <c r="AA11" s="20" t="str">
        <v>Class 2</v>
      </c>
      <c r="AB11" s="122">
        <v>0</v>
      </c>
      <c r="AC11" s="23">
        <v>0</v>
      </c>
      <c r="AD11" s="23">
        <v>0</v>
      </c>
      <c r="AE11" s="23">
        <v>0</v>
      </c>
      <c r="AF11" s="23">
        <v>0</v>
      </c>
      <c r="AG11" s="23">
        <v>0</v>
      </c>
      <c r="AH11" s="23">
        <v>0</v>
      </c>
      <c r="AI11" s="122">
        <v>0</v>
      </c>
      <c r="AJ11" s="122">
        <v>0</v>
      </c>
      <c r="AK11" s="122">
        <v>0</v>
      </c>
      <c r="AL11" s="122">
        <v>0</v>
      </c>
      <c r="AM11" s="122">
        <v>0</v>
      </c>
      <c r="AN11" s="122">
        <v>0</v>
      </c>
      <c r="AO11" s="122">
        <v>0</v>
      </c>
      <c r="AP11" s="122">
        <v>0</v>
      </c>
      <c r="AQ11" s="122">
        <v>0</v>
      </c>
      <c r="AR11" s="122">
        <v>0</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 workbookViewId="1"/>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row>
    <row r="2" spans="1:18" ht="17" thickBot="1" x14ac:dyDescent="0.4">
      <c r="B2" s="1"/>
      <c r="C2" s="1" t="s">
        <v>190</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50"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4" t="s">
        <v>12</v>
      </c>
      <c r="F27" s="244"/>
      <c r="G27" s="244"/>
      <c r="H27" s="244"/>
      <c r="I27" s="244"/>
      <c r="J27" s="244"/>
      <c r="K27" s="244"/>
      <c r="L27" s="244"/>
      <c r="M27" s="244"/>
      <c r="N27" s="244"/>
      <c r="O27" s="244"/>
    </row>
    <row r="28" spans="2:20" ht="25.5" customHeight="1" thickTop="1" x14ac:dyDescent="0.25">
      <c r="C28" s="125"/>
      <c r="D28" s="7" t="s">
        <v>26</v>
      </c>
      <c r="E28" s="245" t="s">
        <v>45</v>
      </c>
      <c r="F28" s="245"/>
      <c r="G28" s="245"/>
      <c r="H28" s="245"/>
      <c r="I28" s="245"/>
      <c r="J28" s="245"/>
      <c r="K28" s="245"/>
      <c r="L28" s="245"/>
      <c r="M28" s="245"/>
      <c r="N28" s="245"/>
      <c r="O28" s="245"/>
    </row>
    <row r="29" spans="2:20" ht="40.5" customHeight="1" x14ac:dyDescent="0.2">
      <c r="C29" s="126" t="s">
        <v>9</v>
      </c>
      <c r="D29" s="7" t="s">
        <v>175</v>
      </c>
      <c r="E29" s="245" t="s">
        <v>510</v>
      </c>
      <c r="F29" s="245"/>
      <c r="G29" s="245"/>
      <c r="H29" s="245"/>
      <c r="I29" s="245"/>
      <c r="J29" s="245"/>
      <c r="K29" s="245"/>
      <c r="L29" s="245"/>
      <c r="M29" s="245"/>
      <c r="N29" s="245"/>
      <c r="O29" s="245"/>
    </row>
    <row r="30" spans="2:20" ht="40.5" customHeight="1" x14ac:dyDescent="0.2">
      <c r="C30" s="126" t="s">
        <v>9</v>
      </c>
      <c r="D30" s="7" t="s">
        <v>500</v>
      </c>
      <c r="E30" s="245" t="s">
        <v>501</v>
      </c>
      <c r="F30" s="245"/>
      <c r="G30" s="245"/>
      <c r="H30" s="245"/>
      <c r="I30" s="245"/>
      <c r="J30" s="245"/>
      <c r="K30" s="245"/>
      <c r="L30" s="245"/>
      <c r="M30" s="245"/>
      <c r="N30" s="245"/>
      <c r="O30" s="245"/>
    </row>
    <row r="31" spans="2:20" ht="54" customHeight="1" x14ac:dyDescent="0.2">
      <c r="C31" s="17" t="s">
        <v>9</v>
      </c>
      <c r="D31" s="10" t="s">
        <v>32</v>
      </c>
      <c r="E31" s="245" t="s">
        <v>59</v>
      </c>
      <c r="F31" s="245"/>
      <c r="G31" s="245"/>
      <c r="H31" s="245"/>
      <c r="I31" s="245"/>
      <c r="J31" s="245"/>
      <c r="K31" s="245"/>
      <c r="L31" s="245"/>
      <c r="M31" s="245"/>
      <c r="N31" s="245"/>
      <c r="O31" s="245"/>
    </row>
    <row r="32" spans="2:20" ht="63" customHeight="1" x14ac:dyDescent="0.2">
      <c r="C32" s="13" t="s">
        <v>9</v>
      </c>
      <c r="D32" s="10" t="s">
        <v>47</v>
      </c>
      <c r="E32" s="245" t="s">
        <v>511</v>
      </c>
      <c r="F32" s="245"/>
      <c r="G32" s="245"/>
      <c r="H32" s="245"/>
      <c r="I32" s="245"/>
      <c r="J32" s="245"/>
      <c r="K32" s="245"/>
      <c r="L32" s="245"/>
      <c r="M32" s="245"/>
      <c r="N32" s="245"/>
      <c r="O32" s="245"/>
    </row>
    <row r="33" spans="2:15" ht="57" customHeight="1" x14ac:dyDescent="0.2">
      <c r="C33" s="127" t="s">
        <v>9</v>
      </c>
      <c r="D33" s="10" t="s">
        <v>148</v>
      </c>
      <c r="E33" s="246" t="s">
        <v>232</v>
      </c>
      <c r="F33" s="247"/>
      <c r="G33" s="247"/>
      <c r="H33" s="247"/>
      <c r="I33" s="247"/>
      <c r="J33" s="247"/>
      <c r="K33" s="247"/>
      <c r="L33" s="247"/>
      <c r="M33" s="247"/>
      <c r="N33" s="247"/>
      <c r="O33" s="248"/>
    </row>
    <row r="34" spans="2:15" ht="54" customHeight="1" x14ac:dyDescent="0.2">
      <c r="C34" s="12" t="s">
        <v>9</v>
      </c>
      <c r="D34" s="9" t="s">
        <v>149</v>
      </c>
      <c r="E34" s="245" t="s">
        <v>46</v>
      </c>
      <c r="F34" s="245"/>
      <c r="G34" s="245"/>
      <c r="H34" s="245"/>
      <c r="I34" s="245"/>
      <c r="J34" s="245"/>
      <c r="K34" s="245"/>
      <c r="L34" s="245"/>
      <c r="M34" s="245"/>
      <c r="N34" s="245"/>
      <c r="O34" s="245"/>
    </row>
    <row r="35" spans="2:15" ht="47.25" customHeight="1" x14ac:dyDescent="0.2">
      <c r="C35" s="14" t="s">
        <v>9</v>
      </c>
      <c r="D35" s="7" t="s">
        <v>150</v>
      </c>
      <c r="E35" s="245" t="s">
        <v>234</v>
      </c>
      <c r="F35" s="245"/>
      <c r="G35" s="245"/>
      <c r="H35" s="245"/>
      <c r="I35" s="245"/>
      <c r="J35" s="245"/>
      <c r="K35" s="245"/>
      <c r="L35" s="245"/>
      <c r="M35" s="245"/>
      <c r="N35" s="245"/>
      <c r="O35" s="245"/>
    </row>
    <row r="36" spans="2:15" ht="47.25" customHeight="1" x14ac:dyDescent="0.2">
      <c r="C36" s="128" t="s">
        <v>9</v>
      </c>
      <c r="D36" s="7" t="s">
        <v>151</v>
      </c>
      <c r="E36" s="246" t="s">
        <v>233</v>
      </c>
      <c r="F36" s="247"/>
      <c r="G36" s="247"/>
      <c r="H36" s="247"/>
      <c r="I36" s="247"/>
      <c r="J36" s="247"/>
      <c r="K36" s="247"/>
      <c r="L36" s="247"/>
      <c r="M36" s="247"/>
      <c r="N36" s="247"/>
      <c r="O36" s="248"/>
    </row>
    <row r="37" spans="2:15" ht="47.25" customHeight="1" x14ac:dyDescent="0.2">
      <c r="C37" s="129" t="s">
        <v>9</v>
      </c>
      <c r="D37" s="7" t="s">
        <v>152</v>
      </c>
      <c r="E37" s="246" t="s">
        <v>176</v>
      </c>
      <c r="F37" s="247"/>
      <c r="G37" s="247"/>
      <c r="H37" s="247"/>
      <c r="I37" s="247"/>
      <c r="J37" s="247"/>
      <c r="K37" s="247"/>
      <c r="L37" s="247"/>
      <c r="M37" s="247"/>
      <c r="N37" s="247"/>
      <c r="O37" s="248"/>
    </row>
    <row r="38" spans="2:15" ht="47.25" customHeight="1" x14ac:dyDescent="0.2">
      <c r="C38" s="130" t="s">
        <v>9</v>
      </c>
      <c r="D38" s="7" t="s">
        <v>153</v>
      </c>
      <c r="E38" s="246" t="s">
        <v>177</v>
      </c>
      <c r="F38" s="247"/>
      <c r="G38" s="247"/>
      <c r="H38" s="247"/>
      <c r="I38" s="247"/>
      <c r="J38" s="247"/>
      <c r="K38" s="247"/>
      <c r="L38" s="247"/>
      <c r="M38" s="247"/>
      <c r="N38" s="247"/>
      <c r="O38" s="248"/>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155</v>
      </c>
      <c r="C40" s="118"/>
      <c r="D40" s="131"/>
      <c r="E40" s="132"/>
      <c r="F40" s="132"/>
      <c r="G40" s="132"/>
      <c r="H40" s="132"/>
      <c r="I40" s="132"/>
      <c r="J40" s="132"/>
      <c r="K40" s="132"/>
      <c r="L40" s="132"/>
      <c r="M40" s="132"/>
      <c r="N40" s="132"/>
      <c r="O40" s="132"/>
    </row>
    <row r="41" spans="2:15" ht="17" hidden="1" thickBot="1" x14ac:dyDescent="0.4">
      <c r="C41" s="1" t="s">
        <v>7</v>
      </c>
      <c r="D41" s="1" t="s">
        <v>8</v>
      </c>
      <c r="E41" s="244" t="s">
        <v>12</v>
      </c>
      <c r="F41" s="244"/>
      <c r="G41" s="244"/>
      <c r="H41" s="244"/>
      <c r="I41" s="244"/>
      <c r="J41" s="244"/>
      <c r="K41" s="244"/>
      <c r="L41" s="244"/>
      <c r="M41" s="244"/>
      <c r="N41" s="244"/>
      <c r="O41" s="244"/>
    </row>
    <row r="42" spans="2:15" ht="44.15" hidden="1" customHeight="1" thickTop="1" x14ac:dyDescent="0.2">
      <c r="C42" s="117"/>
      <c r="D42" s="124" t="s">
        <v>154</v>
      </c>
      <c r="E42" s="241" t="s">
        <v>173</v>
      </c>
      <c r="F42" s="242"/>
      <c r="G42" s="242"/>
      <c r="H42" s="242"/>
      <c r="I42" s="242"/>
      <c r="J42" s="242"/>
      <c r="K42" s="242"/>
      <c r="L42" s="242"/>
      <c r="M42" s="242"/>
      <c r="N42" s="242"/>
      <c r="O42" s="243"/>
    </row>
    <row r="43" spans="2:15" ht="15.5" hidden="1" x14ac:dyDescent="0.2">
      <c r="C43" s="117"/>
      <c r="D43" s="7" t="s">
        <v>131</v>
      </c>
      <c r="E43" s="112"/>
      <c r="F43" s="112"/>
      <c r="G43" s="112"/>
      <c r="H43" s="112"/>
      <c r="I43" s="112"/>
      <c r="J43" s="112"/>
      <c r="K43" s="112"/>
      <c r="L43" s="112"/>
      <c r="M43" s="112"/>
      <c r="N43" s="112"/>
      <c r="O43" s="112"/>
    </row>
    <row r="44" spans="2:15" ht="15.5" hidden="1" x14ac:dyDescent="0.2">
      <c r="C44" s="117"/>
      <c r="D44" s="7" t="s">
        <v>156</v>
      </c>
      <c r="E44" s="112"/>
      <c r="F44" s="112"/>
      <c r="G44" s="112"/>
      <c r="H44" s="112"/>
      <c r="I44" s="112"/>
      <c r="J44" s="112"/>
      <c r="K44" s="112"/>
      <c r="L44" s="112"/>
      <c r="M44" s="112"/>
      <c r="N44" s="112"/>
      <c r="O44" s="112"/>
    </row>
    <row r="45" spans="2:15" ht="15.5" hidden="1" x14ac:dyDescent="0.2">
      <c r="C45" s="117"/>
      <c r="D45" s="7" t="s">
        <v>157</v>
      </c>
      <c r="E45" s="112"/>
      <c r="F45" s="112"/>
      <c r="G45" s="112"/>
      <c r="H45" s="112"/>
      <c r="I45" s="112"/>
      <c r="J45" s="112"/>
      <c r="K45" s="112"/>
      <c r="L45" s="112"/>
      <c r="M45" s="112"/>
      <c r="N45" s="112"/>
      <c r="O45" s="112"/>
    </row>
    <row r="46" spans="2:15" ht="15.5" hidden="1" x14ac:dyDescent="0.2">
      <c r="C46" s="117"/>
      <c r="D46" s="7" t="s">
        <v>159</v>
      </c>
      <c r="E46" s="112"/>
      <c r="F46" s="112"/>
      <c r="G46" s="112"/>
      <c r="H46" s="112"/>
      <c r="I46" s="112"/>
      <c r="J46" s="112"/>
      <c r="K46" s="112"/>
      <c r="L46" s="112"/>
      <c r="M46" s="112"/>
      <c r="N46" s="112"/>
      <c r="O46" s="112"/>
    </row>
    <row r="47" spans="2:15" ht="15.5" hidden="1" x14ac:dyDescent="0.2">
      <c r="C47" s="117"/>
      <c r="D47" s="7" t="s">
        <v>158</v>
      </c>
      <c r="E47" s="112"/>
      <c r="F47" s="112"/>
      <c r="G47" s="112"/>
      <c r="H47" s="112"/>
      <c r="I47" s="112"/>
      <c r="J47" s="112"/>
      <c r="K47" s="112"/>
      <c r="L47" s="112"/>
      <c r="M47" s="112"/>
      <c r="N47" s="112"/>
      <c r="O47" s="112"/>
    </row>
    <row r="48" spans="2:15" ht="15.5" hidden="1" x14ac:dyDescent="0.2">
      <c r="C48" s="117"/>
      <c r="D48" s="7" t="s">
        <v>160</v>
      </c>
      <c r="E48" s="112"/>
      <c r="F48" s="112"/>
      <c r="G48" s="112"/>
      <c r="H48" s="112"/>
      <c r="I48" s="112"/>
      <c r="J48" s="112"/>
      <c r="K48" s="112"/>
      <c r="L48" s="112"/>
      <c r="M48" s="112"/>
      <c r="N48" s="112"/>
      <c r="O48" s="112"/>
    </row>
    <row r="49" spans="2:18" ht="15.5" hidden="1" x14ac:dyDescent="0.2">
      <c r="C49" s="117"/>
      <c r="D49" s="7" t="s">
        <v>161</v>
      </c>
      <c r="E49" s="112"/>
      <c r="F49" s="112"/>
      <c r="G49" s="112"/>
      <c r="H49" s="112"/>
      <c r="I49" s="112"/>
      <c r="J49" s="112"/>
      <c r="K49" s="112"/>
      <c r="L49" s="112"/>
      <c r="M49" s="112"/>
      <c r="N49" s="112"/>
      <c r="O49" s="112"/>
    </row>
    <row r="50" spans="2:18" ht="15.5" hidden="1" x14ac:dyDescent="0.2">
      <c r="C50" s="117"/>
      <c r="D50" s="7" t="s">
        <v>162</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24</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181</v>
      </c>
      <c r="E61" s="4"/>
      <c r="F61" s="4"/>
      <c r="G61" s="4"/>
      <c r="H61" s="4"/>
      <c r="I61" s="6"/>
      <c r="J61" s="6"/>
      <c r="K61" s="6"/>
      <c r="L61" s="6"/>
    </row>
    <row r="62" spans="2:18" ht="15.5" x14ac:dyDescent="0.35">
      <c r="B62" s="4"/>
      <c r="C62" s="153"/>
      <c r="D62" s="26" t="s">
        <v>201</v>
      </c>
      <c r="E62" s="4"/>
      <c r="F62" s="4"/>
      <c r="G62" s="4"/>
      <c r="H62" s="4"/>
      <c r="I62" s="6"/>
      <c r="J62" s="6"/>
      <c r="K62" s="6"/>
      <c r="L62" s="6"/>
    </row>
    <row r="63" spans="2:18" ht="15.5" x14ac:dyDescent="0.35">
      <c r="B63" s="4"/>
      <c r="C63" s="135"/>
      <c r="D63" s="26" t="s">
        <v>179</v>
      </c>
      <c r="E63" s="4"/>
      <c r="F63" s="4"/>
      <c r="G63" s="4"/>
      <c r="H63" s="4"/>
      <c r="I63" s="6"/>
      <c r="J63" s="6"/>
      <c r="K63" s="6"/>
      <c r="L63" s="6"/>
    </row>
    <row r="64" spans="2:18" ht="15.5" x14ac:dyDescent="0.35">
      <c r="C64" s="20"/>
      <c r="D64" s="27" t="s">
        <v>31</v>
      </c>
    </row>
    <row r="65" spans="3:6" ht="15.5" x14ac:dyDescent="0.35">
      <c r="C65" s="136"/>
      <c r="D65" s="27" t="s">
        <v>31</v>
      </c>
    </row>
    <row r="66" spans="3:6" ht="15.5" x14ac:dyDescent="0.35">
      <c r="C66" s="134"/>
      <c r="D66" s="27" t="s">
        <v>178</v>
      </c>
    </row>
    <row r="67" spans="3:6" ht="15.5" x14ac:dyDescent="0.35">
      <c r="C67" s="138"/>
      <c r="D67" s="27" t="s">
        <v>180</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heetView topLeftCell="F1" workbookViewId="1">
      <selection activeCell="M11" sqref="M11"/>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70" t="s">
        <v>213</v>
      </c>
      <c r="C6" s="271"/>
      <c r="D6" s="271"/>
      <c r="E6" s="271"/>
      <c r="F6" s="271"/>
      <c r="G6" s="271"/>
      <c r="H6" s="271"/>
      <c r="I6" s="272"/>
      <c r="K6" s="178" t="s">
        <v>230</v>
      </c>
      <c r="L6" s="178"/>
      <c r="M6" s="178"/>
      <c r="N6" s="178"/>
      <c r="P6" s="178" t="s">
        <v>231</v>
      </c>
      <c r="Q6" s="178"/>
      <c r="R6" s="178"/>
      <c r="S6" s="178"/>
    </row>
    <row r="7" spans="2:19" ht="32" thickBot="1" x14ac:dyDescent="0.4">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 thickBot="1" x14ac:dyDescent="0.4">
      <c r="B8" s="166" t="s">
        <v>216</v>
      </c>
      <c r="C8" s="199">
        <v>1</v>
      </c>
      <c r="D8" s="164"/>
      <c r="E8" s="164"/>
      <c r="F8" s="164"/>
      <c r="G8" s="164"/>
      <c r="H8" s="164"/>
      <c r="I8" s="165"/>
      <c r="J8" s="164"/>
      <c r="K8" s="191" t="s">
        <v>217</v>
      </c>
      <c r="L8" s="192">
        <f>1/L7</f>
        <v>2.5000000000000001E-2</v>
      </c>
      <c r="M8" s="178"/>
      <c r="N8" s="193">
        <f>SUM(N11:N110)</f>
        <v>2.4260881984029403</v>
      </c>
      <c r="P8" s="191" t="s">
        <v>217</v>
      </c>
      <c r="Q8" s="192">
        <f>1/Q7</f>
        <v>2.5000000000000001E-2</v>
      </c>
      <c r="R8" s="178"/>
      <c r="S8" s="193">
        <f>SUM(S11:S110)</f>
        <v>2.4260881984029403</v>
      </c>
    </row>
    <row r="9" spans="2:19" ht="14.5" thickBot="1" x14ac:dyDescent="0.35">
      <c r="B9" s="163"/>
      <c r="C9" s="164"/>
      <c r="D9" s="164"/>
      <c r="E9" s="164"/>
      <c r="F9" s="164"/>
      <c r="G9" s="164"/>
      <c r="H9" s="164"/>
      <c r="I9" s="165"/>
      <c r="J9" s="164"/>
      <c r="K9" s="185"/>
      <c r="L9" s="273" t="s">
        <v>229</v>
      </c>
      <c r="M9" s="266" t="s">
        <v>211</v>
      </c>
      <c r="N9" s="268" t="s">
        <v>212</v>
      </c>
      <c r="P9" s="185"/>
      <c r="Q9" s="273" t="s">
        <v>229</v>
      </c>
      <c r="R9" s="266" t="s">
        <v>211</v>
      </c>
      <c r="S9" s="268" t="s">
        <v>212</v>
      </c>
    </row>
    <row r="10" spans="2:19" ht="14.5" thickBot="1" x14ac:dyDescent="0.35">
      <c r="B10" s="163"/>
      <c r="C10" s="164"/>
      <c r="D10" s="164"/>
      <c r="E10" s="164"/>
      <c r="F10" s="164"/>
      <c r="G10" s="164"/>
      <c r="H10" s="164"/>
      <c r="I10" s="165"/>
      <c r="J10" s="164"/>
      <c r="K10" s="179" t="s">
        <v>64</v>
      </c>
      <c r="L10" s="273"/>
      <c r="M10" s="267"/>
      <c r="N10" s="269"/>
      <c r="P10" s="179" t="s">
        <v>64</v>
      </c>
      <c r="Q10" s="273"/>
      <c r="R10" s="267"/>
      <c r="S10" s="269"/>
    </row>
    <row r="11" spans="2:19" x14ac:dyDescent="0.3">
      <c r="B11" s="167" t="s">
        <v>218</v>
      </c>
      <c r="C11" s="168"/>
      <c r="D11" s="169"/>
      <c r="E11" s="164"/>
      <c r="F11" s="164"/>
      <c r="G11" s="164"/>
      <c r="H11" s="164"/>
      <c r="I11" s="165"/>
      <c r="J11" s="164"/>
      <c r="K11" s="180">
        <v>1</v>
      </c>
      <c r="L11" s="194">
        <f>$C$8</f>
        <v>1</v>
      </c>
      <c r="M11" s="186">
        <f>IF($K11&gt;L$7,0,L11*$C$15+$C$22*$C$8*((1+$C$13)^($K11-$K$11))+$C$8*$L$8)</f>
        <v>0.11000000000000001</v>
      </c>
      <c r="N11" s="187">
        <f t="shared" ref="N11:N42" si="0">M11/((1+($C$14-$C$13))^($K11-$K$11))</f>
        <v>0.11000000000000001</v>
      </c>
      <c r="P11" s="180">
        <v>1</v>
      </c>
      <c r="Q11" s="194">
        <f>$C$8</f>
        <v>1</v>
      </c>
      <c r="R11" s="186">
        <f>IF($P11&gt;Q$7,0,Q11*$C$15+$C$23*$C$8*((1+$C$13)^($P11-$P$11))+$C$8*$Q$8)</f>
        <v>0.11000000000000001</v>
      </c>
      <c r="S11" s="187">
        <f>R11/((1+($C$14-$C$13))^($P11-$P$11))</f>
        <v>0.11000000000000001</v>
      </c>
    </row>
    <row r="12" spans="2:19" x14ac:dyDescent="0.3">
      <c r="B12" s="170" t="s">
        <v>219</v>
      </c>
      <c r="C12" s="164"/>
      <c r="D12" s="165"/>
      <c r="E12" s="164"/>
      <c r="F12" s="164"/>
      <c r="G12" s="164"/>
      <c r="H12" s="164"/>
      <c r="I12" s="165"/>
      <c r="K12" s="180">
        <v>2</v>
      </c>
      <c r="L12" s="188">
        <f>IF($K12&gt;L$7,0,L11-((L$11*L$8)))</f>
        <v>0.97499999999999998</v>
      </c>
      <c r="M12" s="186">
        <f t="shared" ref="M12:M75" si="1">IF($K12&gt;L$7,0,L12*$C$15+$C$22*$C$8*((1+$C$13)^($K12-$K$11))+$C$8*$L$8)</f>
        <v>0.10855000000000001</v>
      </c>
      <c r="N12" s="187">
        <f t="shared" si="0"/>
        <v>0.10642156862745099</v>
      </c>
      <c r="P12" s="180">
        <v>2</v>
      </c>
      <c r="Q12" s="188">
        <f>IF($P12&gt;Q$7,0,Q11-((Q$11*Q$8)))</f>
        <v>0.97499999999999998</v>
      </c>
      <c r="R12" s="186">
        <f t="shared" ref="R12:R75" si="2">IF($P12&gt;Q$7,0,Q12*$C$15+$C$23*$C$8*((1+$C$13)^($P12-$P$11))+$C$8*$Q$8)</f>
        <v>0.10855000000000001</v>
      </c>
      <c r="S12" s="187">
        <f t="shared" ref="S12:S75" si="3">R12/((1+($C$14-$C$13))^($P12-$P$11))</f>
        <v>0.10642156862745099</v>
      </c>
    </row>
    <row r="13" spans="2:19" x14ac:dyDescent="0.3">
      <c r="B13" s="196" t="s">
        <v>220</v>
      </c>
      <c r="C13" s="195">
        <f>'7. Project Characteristics'!G17</f>
        <v>0.02</v>
      </c>
      <c r="D13" s="171"/>
      <c r="E13" s="164"/>
      <c r="F13" s="164"/>
      <c r="G13" s="164"/>
      <c r="H13" s="164"/>
      <c r="I13" s="165"/>
      <c r="K13" s="180">
        <v>3</v>
      </c>
      <c r="L13" s="188">
        <f t="shared" ref="L13:L76" si="4">IF($K13&gt;L$7,0,L12-((L$11*L$8)))</f>
        <v>0.95</v>
      </c>
      <c r="M13" s="186">
        <f t="shared" si="1"/>
        <v>0.10710600000000001</v>
      </c>
      <c r="N13" s="187">
        <f t="shared" si="0"/>
        <v>0.10294694348327567</v>
      </c>
      <c r="P13" s="180">
        <v>3</v>
      </c>
      <c r="Q13" s="188">
        <f t="shared" ref="Q13:Q76" si="5">IF($P13&gt;Q$7,0,Q12-((Q$11*Q$8)))</f>
        <v>0.95</v>
      </c>
      <c r="R13" s="186">
        <f t="shared" si="2"/>
        <v>0.10710600000000001</v>
      </c>
      <c r="S13" s="187">
        <f t="shared" si="3"/>
        <v>0.10294694348327567</v>
      </c>
    </row>
    <row r="14" spans="2:19" ht="17.149999999999999" customHeight="1" x14ac:dyDescent="0.3">
      <c r="B14" s="196" t="s">
        <v>221</v>
      </c>
      <c r="C14" s="195">
        <f>'7. Project Characteristics'!G19</f>
        <v>0.04</v>
      </c>
      <c r="D14" s="165"/>
      <c r="E14" s="164"/>
      <c r="F14" s="164"/>
      <c r="G14" s="164"/>
      <c r="H14" s="164"/>
      <c r="I14" s="165"/>
      <c r="K14" s="180">
        <v>4</v>
      </c>
      <c r="L14" s="188">
        <f t="shared" si="4"/>
        <v>0.92499999999999993</v>
      </c>
      <c r="M14" s="186">
        <f t="shared" si="1"/>
        <v>0.10566812</v>
      </c>
      <c r="N14" s="187">
        <f t="shared" si="0"/>
        <v>9.9573429525597251E-2</v>
      </c>
      <c r="P14" s="180">
        <v>4</v>
      </c>
      <c r="Q14" s="188">
        <f t="shared" si="5"/>
        <v>0.92499999999999993</v>
      </c>
      <c r="R14" s="186">
        <f t="shared" si="2"/>
        <v>0.10566812</v>
      </c>
      <c r="S14" s="187">
        <f t="shared" si="3"/>
        <v>9.9573429525597251E-2</v>
      </c>
    </row>
    <row r="15" spans="2:19" x14ac:dyDescent="0.3">
      <c r="B15" s="196" t="s">
        <v>222</v>
      </c>
      <c r="C15" s="195">
        <f>'7. Project Characteristics'!$G$18</f>
        <v>7.0000000000000007E-2</v>
      </c>
      <c r="D15" s="165"/>
      <c r="E15" s="164"/>
      <c r="F15" s="164"/>
      <c r="G15" s="164"/>
      <c r="H15" s="164"/>
      <c r="I15" s="165"/>
      <c r="K15" s="180">
        <v>5</v>
      </c>
      <c r="L15" s="188">
        <f t="shared" si="4"/>
        <v>0.89999999999999991</v>
      </c>
      <c r="M15" s="186">
        <f t="shared" si="1"/>
        <v>0.1042364824</v>
      </c>
      <c r="N15" s="187">
        <f t="shared" si="0"/>
        <v>9.6298397490333254E-2</v>
      </c>
      <c r="P15" s="180">
        <v>5</v>
      </c>
      <c r="Q15" s="188">
        <f t="shared" si="5"/>
        <v>0.89999999999999991</v>
      </c>
      <c r="R15" s="186">
        <f t="shared" si="2"/>
        <v>0.1042364824</v>
      </c>
      <c r="S15" s="187">
        <f t="shared" si="3"/>
        <v>9.6298397490333254E-2</v>
      </c>
    </row>
    <row r="16" spans="2:19" ht="14.5" thickBot="1" x14ac:dyDescent="0.35">
      <c r="B16" s="172"/>
      <c r="C16" s="173"/>
      <c r="D16" s="174"/>
      <c r="E16" s="164"/>
      <c r="F16" s="164"/>
      <c r="G16" s="164"/>
      <c r="H16" s="164"/>
      <c r="I16" s="165"/>
      <c r="K16" s="180">
        <v>6</v>
      </c>
      <c r="L16" s="188">
        <f t="shared" si="4"/>
        <v>0.87499999999999989</v>
      </c>
      <c r="M16" s="186">
        <f t="shared" si="1"/>
        <v>0.10281121204800001</v>
      </c>
      <c r="N16" s="187">
        <f t="shared" si="0"/>
        <v>9.3119282347830248E-2</v>
      </c>
      <c r="P16" s="180">
        <v>6</v>
      </c>
      <c r="Q16" s="188">
        <f t="shared" si="5"/>
        <v>0.87499999999999989</v>
      </c>
      <c r="R16" s="186">
        <f t="shared" si="2"/>
        <v>0.10281121204800001</v>
      </c>
      <c r="S16" s="187">
        <f t="shared" si="3"/>
        <v>9.3119282347830248E-2</v>
      </c>
    </row>
    <row r="17" spans="2:19" x14ac:dyDescent="0.3">
      <c r="B17" s="163"/>
      <c r="C17" s="164"/>
      <c r="D17" s="164"/>
      <c r="E17" s="164"/>
      <c r="F17" s="164"/>
      <c r="G17" s="164"/>
      <c r="H17" s="164"/>
      <c r="I17" s="165"/>
      <c r="K17" s="180">
        <v>7</v>
      </c>
      <c r="L17" s="188">
        <f t="shared" si="4"/>
        <v>0.84999999999999987</v>
      </c>
      <c r="M17" s="186">
        <f t="shared" si="1"/>
        <v>0.10139243628896</v>
      </c>
      <c r="N17" s="187">
        <f t="shared" si="0"/>
        <v>9.0033581794733225E-2</v>
      </c>
      <c r="P17" s="180">
        <v>7</v>
      </c>
      <c r="Q17" s="188">
        <f t="shared" si="5"/>
        <v>0.84999999999999987</v>
      </c>
      <c r="R17" s="186">
        <f t="shared" si="2"/>
        <v>0.10139243628896</v>
      </c>
      <c r="S17" s="187">
        <f t="shared" si="3"/>
        <v>9.0033581794733225E-2</v>
      </c>
    </row>
    <row r="18" spans="2:19" x14ac:dyDescent="0.3">
      <c r="B18" s="210" t="s">
        <v>223</v>
      </c>
      <c r="C18" s="164"/>
      <c r="D18" s="164"/>
      <c r="E18" s="209"/>
      <c r="F18" s="164"/>
      <c r="G18" s="164"/>
      <c r="H18" s="164"/>
      <c r="I18" s="165"/>
      <c r="K18" s="180">
        <v>8</v>
      </c>
      <c r="L18" s="188">
        <f t="shared" si="4"/>
        <v>0.82499999999999984</v>
      </c>
      <c r="M18" s="186">
        <f t="shared" si="1"/>
        <v>9.9980285014739184E-2</v>
      </c>
      <c r="N18" s="187">
        <f t="shared" si="0"/>
        <v>8.7038854780301364E-2</v>
      </c>
      <c r="P18" s="180">
        <v>8</v>
      </c>
      <c r="Q18" s="188">
        <f t="shared" si="5"/>
        <v>0.82499999999999984</v>
      </c>
      <c r="R18" s="186">
        <f t="shared" si="2"/>
        <v>9.9980285014739184E-2</v>
      </c>
      <c r="S18" s="187">
        <f t="shared" si="3"/>
        <v>8.7038854780301364E-2</v>
      </c>
    </row>
    <row r="19" spans="2:19" ht="14.5" thickBot="1" x14ac:dyDescent="0.35">
      <c r="B19" s="163"/>
      <c r="C19" s="164"/>
      <c r="D19" s="164"/>
      <c r="E19" s="164"/>
      <c r="F19" s="164"/>
      <c r="G19" s="164"/>
      <c r="H19" s="164"/>
      <c r="I19" s="165"/>
      <c r="K19" s="180">
        <v>9</v>
      </c>
      <c r="L19" s="188">
        <f t="shared" si="4"/>
        <v>0.79999999999999982</v>
      </c>
      <c r="M19" s="186">
        <f t="shared" si="1"/>
        <v>9.8574890715033975E-2</v>
      </c>
      <c r="N19" s="187">
        <f t="shared" si="0"/>
        <v>8.4132720066399033E-2</v>
      </c>
      <c r="P19" s="180">
        <v>9</v>
      </c>
      <c r="Q19" s="188">
        <f t="shared" si="5"/>
        <v>0.79999999999999982</v>
      </c>
      <c r="R19" s="186">
        <f t="shared" si="2"/>
        <v>9.8574890715033975E-2</v>
      </c>
      <c r="S19" s="187">
        <f t="shared" si="3"/>
        <v>8.4132720066399033E-2</v>
      </c>
    </row>
    <row r="20" spans="2:19" x14ac:dyDescent="0.3">
      <c r="B20" s="167" t="s">
        <v>224</v>
      </c>
      <c r="C20" s="168"/>
      <c r="D20" s="169"/>
      <c r="E20" s="164"/>
      <c r="F20" s="164"/>
      <c r="G20" s="164"/>
      <c r="H20" s="164"/>
      <c r="I20" s="165"/>
      <c r="K20" s="180">
        <v>10</v>
      </c>
      <c r="L20" s="188">
        <f t="shared" si="4"/>
        <v>0.7749999999999998</v>
      </c>
      <c r="M20" s="186">
        <f t="shared" si="1"/>
        <v>9.7176388529334662E-2</v>
      </c>
      <c r="N20" s="187">
        <f t="shared" si="0"/>
        <v>8.1312854820408176E-2</v>
      </c>
      <c r="P20" s="180">
        <v>10</v>
      </c>
      <c r="Q20" s="188">
        <f t="shared" si="5"/>
        <v>0.7749999999999998</v>
      </c>
      <c r="R20" s="186">
        <f t="shared" si="2"/>
        <v>9.7176388529334662E-2</v>
      </c>
      <c r="S20" s="187">
        <f t="shared" si="3"/>
        <v>8.1312854820408176E-2</v>
      </c>
    </row>
    <row r="21" spans="2:19" x14ac:dyDescent="0.3">
      <c r="B21" s="175" t="s">
        <v>225</v>
      </c>
      <c r="C21" s="195">
        <f>'7. Project Characteristics'!G22</f>
        <v>0.26500000000000001</v>
      </c>
      <c r="D21" s="176" t="s">
        <v>226</v>
      </c>
      <c r="E21" s="164"/>
      <c r="F21" s="164"/>
      <c r="G21" s="164"/>
      <c r="H21" s="164"/>
      <c r="I21" s="165"/>
      <c r="K21" s="180">
        <v>11</v>
      </c>
      <c r="L21" s="188">
        <f t="shared" si="4"/>
        <v>0.74999999999999978</v>
      </c>
      <c r="M21" s="186">
        <f t="shared" si="1"/>
        <v>9.5784916299921335E-2</v>
      </c>
      <c r="N21" s="187">
        <f t="shared" si="0"/>
        <v>7.8576993240324522E-2</v>
      </c>
      <c r="P21" s="180">
        <v>11</v>
      </c>
      <c r="Q21" s="188">
        <f t="shared" si="5"/>
        <v>0.74999999999999978</v>
      </c>
      <c r="R21" s="186">
        <f t="shared" si="2"/>
        <v>9.5784916299921335E-2</v>
      </c>
      <c r="S21" s="187">
        <f t="shared" si="3"/>
        <v>7.8576993240324522E-2</v>
      </c>
    </row>
    <row r="22" spans="2:19" x14ac:dyDescent="0.3">
      <c r="B22" s="175" t="s">
        <v>519</v>
      </c>
      <c r="C22" s="195">
        <f>'7. Project Characteristics'!G20</f>
        <v>1.4999999999999999E-2</v>
      </c>
      <c r="D22" s="165"/>
      <c r="E22" s="164"/>
      <c r="F22" s="164"/>
      <c r="G22" s="164"/>
      <c r="H22" s="164"/>
      <c r="I22" s="165"/>
      <c r="K22" s="180">
        <v>12</v>
      </c>
      <c r="L22" s="188">
        <f t="shared" si="4"/>
        <v>0.72499999999999976</v>
      </c>
      <c r="M22" s="186">
        <f t="shared" si="1"/>
        <v>9.4400614625919782E-2</v>
      </c>
      <c r="N22" s="187">
        <f t="shared" si="0"/>
        <v>7.5922925211316689E-2</v>
      </c>
      <c r="P22" s="180">
        <v>12</v>
      </c>
      <c r="Q22" s="188">
        <f t="shared" si="5"/>
        <v>0.72499999999999976</v>
      </c>
      <c r="R22" s="186">
        <f t="shared" si="2"/>
        <v>9.4400614625919782E-2</v>
      </c>
      <c r="S22" s="187">
        <f t="shared" si="3"/>
        <v>7.5922925211316689E-2</v>
      </c>
    </row>
    <row r="23" spans="2:19" x14ac:dyDescent="0.3">
      <c r="B23" s="175" t="s">
        <v>520</v>
      </c>
      <c r="C23" s="195">
        <f>'7. Project Characteristics'!G21</f>
        <v>1.4999999999999999E-2</v>
      </c>
      <c r="D23" s="165"/>
      <c r="E23" s="164"/>
      <c r="F23" s="164"/>
      <c r="G23" s="164"/>
      <c r="H23" s="164"/>
      <c r="I23" s="165"/>
      <c r="K23" s="180">
        <v>13</v>
      </c>
      <c r="L23" s="188">
        <f t="shared" si="4"/>
        <v>0.69999999999999973</v>
      </c>
      <c r="M23" s="186">
        <f t="shared" si="1"/>
        <v>9.3023626918438157E-2</v>
      </c>
      <c r="N23" s="187">
        <f t="shared" si="0"/>
        <v>7.3348494993042551E-2</v>
      </c>
      <c r="P23" s="180">
        <v>13</v>
      </c>
      <c r="Q23" s="188">
        <f t="shared" si="5"/>
        <v>0.69999999999999973</v>
      </c>
      <c r="R23" s="186">
        <f t="shared" si="2"/>
        <v>9.3023626918438157E-2</v>
      </c>
      <c r="S23" s="187">
        <f t="shared" si="3"/>
        <v>7.3348494993042551E-2</v>
      </c>
    </row>
    <row r="24" spans="2:19" ht="14.5" thickBot="1" x14ac:dyDescent="0.35">
      <c r="B24" s="172"/>
      <c r="C24" s="173"/>
      <c r="D24" s="174"/>
      <c r="E24" s="164"/>
      <c r="F24" s="164"/>
      <c r="G24" s="164"/>
      <c r="H24" s="164"/>
      <c r="I24" s="165"/>
      <c r="K24" s="180">
        <v>14</v>
      </c>
      <c r="L24" s="188">
        <f t="shared" si="4"/>
        <v>0.67499999999999971</v>
      </c>
      <c r="M24" s="186">
        <f t="shared" si="1"/>
        <v>9.1654099456806915E-2</v>
      </c>
      <c r="N24" s="187">
        <f t="shared" si="0"/>
        <v>7.0851599937033979E-2</v>
      </c>
      <c r="P24" s="180">
        <v>14</v>
      </c>
      <c r="Q24" s="188">
        <f t="shared" si="5"/>
        <v>0.67499999999999971</v>
      </c>
      <c r="R24" s="186">
        <f t="shared" si="2"/>
        <v>9.1654099456806915E-2</v>
      </c>
      <c r="S24" s="187">
        <f t="shared" si="3"/>
        <v>7.0851599937033979E-2</v>
      </c>
    </row>
    <row r="25" spans="2:19" x14ac:dyDescent="0.3">
      <c r="B25" s="170" t="s">
        <v>227</v>
      </c>
      <c r="C25" s="164"/>
      <c r="D25" s="164"/>
      <c r="E25" s="164"/>
      <c r="F25" s="164"/>
      <c r="G25" s="164"/>
      <c r="H25" s="164"/>
      <c r="I25" s="165"/>
      <c r="K25" s="180">
        <v>15</v>
      </c>
      <c r="L25" s="188">
        <f t="shared" si="4"/>
        <v>0.64999999999999969</v>
      </c>
      <c r="M25" s="186">
        <f t="shared" si="1"/>
        <v>9.0292181445943059E-2</v>
      </c>
      <c r="N25" s="187">
        <f t="shared" si="0"/>
        <v>6.8430189233474395E-2</v>
      </c>
      <c r="P25" s="180">
        <v>15</v>
      </c>
      <c r="Q25" s="188">
        <f t="shared" si="5"/>
        <v>0.64999999999999969</v>
      </c>
      <c r="R25" s="186">
        <f t="shared" si="2"/>
        <v>9.0292181445943059E-2</v>
      </c>
      <c r="S25" s="187">
        <f t="shared" si="3"/>
        <v>6.8430189233474395E-2</v>
      </c>
    </row>
    <row r="26" spans="2:19" x14ac:dyDescent="0.3">
      <c r="B26" s="170" t="s">
        <v>228</v>
      </c>
      <c r="C26" s="164"/>
      <c r="D26" s="164"/>
      <c r="E26" s="164"/>
      <c r="F26" s="164"/>
      <c r="G26" s="164"/>
      <c r="H26" s="164"/>
      <c r="I26" s="165"/>
      <c r="K26" s="180">
        <v>16</v>
      </c>
      <c r="L26" s="188">
        <f t="shared" si="4"/>
        <v>0.62499999999999967</v>
      </c>
      <c r="M26" s="186">
        <f t="shared" si="1"/>
        <v>8.8938025074861926E-2</v>
      </c>
      <c r="N26" s="187">
        <f t="shared" si="0"/>
        <v>6.6082262686710691E-2</v>
      </c>
      <c r="P26" s="180">
        <v>16</v>
      </c>
      <c r="Q26" s="188">
        <f t="shared" si="5"/>
        <v>0.62499999999999967</v>
      </c>
      <c r="R26" s="186">
        <f t="shared" si="2"/>
        <v>8.8938025074861926E-2</v>
      </c>
      <c r="S26" s="187">
        <f t="shared" si="3"/>
        <v>6.6082262686710691E-2</v>
      </c>
    </row>
    <row r="27" spans="2:19" ht="14.5" thickBot="1" x14ac:dyDescent="0.35">
      <c r="B27" s="172"/>
      <c r="C27" s="173"/>
      <c r="D27" s="173"/>
      <c r="E27" s="173"/>
      <c r="F27" s="173"/>
      <c r="G27" s="173"/>
      <c r="H27" s="173"/>
      <c r="I27" s="174"/>
      <c r="K27" s="180">
        <v>17</v>
      </c>
      <c r="L27" s="188">
        <f t="shared" si="4"/>
        <v>0.59999999999999964</v>
      </c>
      <c r="M27" s="186">
        <f t="shared" si="1"/>
        <v>8.759178557635916E-2</v>
      </c>
      <c r="N27" s="187">
        <f t="shared" si="0"/>
        <v>6.3805869518853697E-2</v>
      </c>
      <c r="P27" s="180">
        <v>17</v>
      </c>
      <c r="Q27" s="188">
        <f t="shared" si="5"/>
        <v>0.59999999999999964</v>
      </c>
      <c r="R27" s="186">
        <f t="shared" si="2"/>
        <v>8.759178557635916E-2</v>
      </c>
      <c r="S27" s="187">
        <f t="shared" si="3"/>
        <v>6.3805869518853697E-2</v>
      </c>
    </row>
    <row r="28" spans="2:19" x14ac:dyDescent="0.3">
      <c r="K28" s="180">
        <v>18</v>
      </c>
      <c r="L28" s="188">
        <f t="shared" si="4"/>
        <v>0.57499999999999962</v>
      </c>
      <c r="M28" s="186">
        <f t="shared" si="1"/>
        <v>8.6253621287886356E-2</v>
      </c>
      <c r="N28" s="187">
        <f t="shared" si="0"/>
        <v>6.1599107200837049E-2</v>
      </c>
      <c r="P28" s="180">
        <v>18</v>
      </c>
      <c r="Q28" s="188">
        <f t="shared" si="5"/>
        <v>0.57499999999999962</v>
      </c>
      <c r="R28" s="186">
        <f t="shared" si="2"/>
        <v>8.6253621287886356E-2</v>
      </c>
      <c r="S28" s="187">
        <f t="shared" si="3"/>
        <v>6.1599107200837049E-2</v>
      </c>
    </row>
    <row r="29" spans="2:19" x14ac:dyDescent="0.3">
      <c r="K29" s="180">
        <v>19</v>
      </c>
      <c r="L29" s="188">
        <f t="shared" si="4"/>
        <v>0.5499999999999996</v>
      </c>
      <c r="M29" s="186">
        <f t="shared" si="1"/>
        <v>8.4923693713644069E-2</v>
      </c>
      <c r="N29" s="187">
        <f t="shared" si="0"/>
        <v>5.9460120310317062E-2</v>
      </c>
      <c r="P29" s="180">
        <v>19</v>
      </c>
      <c r="Q29" s="188">
        <f t="shared" si="5"/>
        <v>0.5499999999999996</v>
      </c>
      <c r="R29" s="186">
        <f t="shared" si="2"/>
        <v>8.4923693713644069E-2</v>
      </c>
      <c r="S29" s="187">
        <f t="shared" si="3"/>
        <v>5.9460120310317062E-2</v>
      </c>
    </row>
    <row r="30" spans="2:19" x14ac:dyDescent="0.3">
      <c r="K30" s="180">
        <v>20</v>
      </c>
      <c r="L30" s="188">
        <f t="shared" si="4"/>
        <v>0.52499999999999958</v>
      </c>
      <c r="M30" s="186">
        <f t="shared" si="1"/>
        <v>8.3602167587916942E-2</v>
      </c>
      <c r="N30" s="187">
        <f t="shared" si="0"/>
        <v>5.7387099415811001E-2</v>
      </c>
      <c r="P30" s="180">
        <v>20</v>
      </c>
      <c r="Q30" s="188">
        <f t="shared" si="5"/>
        <v>0.52499999999999958</v>
      </c>
      <c r="R30" s="186">
        <f t="shared" si="2"/>
        <v>8.3602167587916942E-2</v>
      </c>
      <c r="S30" s="187">
        <f t="shared" si="3"/>
        <v>5.7387099415811001E-2</v>
      </c>
    </row>
    <row r="31" spans="2:19" x14ac:dyDescent="0.3">
      <c r="K31" s="180">
        <v>21</v>
      </c>
      <c r="L31" s="188">
        <f t="shared" si="4"/>
        <v>0.49999999999999956</v>
      </c>
      <c r="M31" s="186">
        <f t="shared" si="1"/>
        <v>8.2289210939675284E-2</v>
      </c>
      <c r="N31" s="187">
        <f t="shared" si="0"/>
        <v>5.5378279986483446E-2</v>
      </c>
      <c r="P31" s="180">
        <v>21</v>
      </c>
      <c r="Q31" s="188">
        <f t="shared" si="5"/>
        <v>0.49999999999999956</v>
      </c>
      <c r="R31" s="186">
        <f t="shared" si="2"/>
        <v>8.2289210939675284E-2</v>
      </c>
      <c r="S31" s="187">
        <f t="shared" si="3"/>
        <v>5.5378279986483446E-2</v>
      </c>
    </row>
    <row r="32" spans="2:19" x14ac:dyDescent="0.3">
      <c r="K32" s="180">
        <v>22</v>
      </c>
      <c r="L32" s="188">
        <f t="shared" si="4"/>
        <v>0.47499999999999953</v>
      </c>
      <c r="M32" s="186">
        <f t="shared" si="1"/>
        <v>8.0984995158468798E-2</v>
      </c>
      <c r="N32" s="187">
        <f t="shared" si="0"/>
        <v>5.3431941327004268E-2</v>
      </c>
      <c r="P32" s="180">
        <v>22</v>
      </c>
      <c r="Q32" s="188">
        <f t="shared" si="5"/>
        <v>0.47499999999999953</v>
      </c>
      <c r="R32" s="186">
        <f t="shared" si="2"/>
        <v>8.0984995158468798E-2</v>
      </c>
      <c r="S32" s="187">
        <f t="shared" si="3"/>
        <v>5.3431941327004268E-2</v>
      </c>
    </row>
    <row r="33" spans="11:19" x14ac:dyDescent="0.3">
      <c r="K33" s="180">
        <v>23</v>
      </c>
      <c r="L33" s="188">
        <f t="shared" si="4"/>
        <v>0.44999999999999951</v>
      </c>
      <c r="M33" s="186">
        <f t="shared" si="1"/>
        <v>7.9689695061638172E-2</v>
      </c>
      <c r="N33" s="187">
        <f t="shared" si="0"/>
        <v>5.1546405536913927E-2</v>
      </c>
      <c r="P33" s="180">
        <v>23</v>
      </c>
      <c r="Q33" s="188">
        <f t="shared" si="5"/>
        <v>0.44999999999999951</v>
      </c>
      <c r="R33" s="186">
        <f t="shared" si="2"/>
        <v>7.9689695061638172E-2</v>
      </c>
      <c r="S33" s="187">
        <f t="shared" si="3"/>
        <v>5.1546405536913927E-2</v>
      </c>
    </row>
    <row r="34" spans="11:19" x14ac:dyDescent="0.3">
      <c r="K34" s="180">
        <v>24</v>
      </c>
      <c r="L34" s="188">
        <f t="shared" si="4"/>
        <v>0.42499999999999949</v>
      </c>
      <c r="M34" s="186">
        <f t="shared" si="1"/>
        <v>7.8403488962870915E-2</v>
      </c>
      <c r="N34" s="187">
        <f t="shared" si="0"/>
        <v>4.9720036493944769E-2</v>
      </c>
      <c r="P34" s="180">
        <v>24</v>
      </c>
      <c r="Q34" s="188">
        <f t="shared" si="5"/>
        <v>0.42499999999999949</v>
      </c>
      <c r="R34" s="186">
        <f t="shared" si="2"/>
        <v>7.8403488962870915E-2</v>
      </c>
      <c r="S34" s="187">
        <f t="shared" si="3"/>
        <v>4.9720036493944769E-2</v>
      </c>
    </row>
    <row r="35" spans="11:19" x14ac:dyDescent="0.3">
      <c r="K35" s="180">
        <v>25</v>
      </c>
      <c r="L35" s="188">
        <f t="shared" si="4"/>
        <v>0.39999999999999947</v>
      </c>
      <c r="M35" s="186">
        <f t="shared" si="1"/>
        <v>7.7126558742128343E-2</v>
      </c>
      <c r="N35" s="187">
        <f t="shared" si="0"/>
        <v>4.7951238860758763E-2</v>
      </c>
      <c r="P35" s="180">
        <v>25</v>
      </c>
      <c r="Q35" s="188">
        <f t="shared" si="5"/>
        <v>0.39999999999999947</v>
      </c>
      <c r="R35" s="186">
        <f t="shared" si="2"/>
        <v>7.7126558742128343E-2</v>
      </c>
      <c r="S35" s="187">
        <f t="shared" si="3"/>
        <v>4.7951238860758763E-2</v>
      </c>
    </row>
    <row r="36" spans="11:19" x14ac:dyDescent="0.3">
      <c r="K36" s="180">
        <v>26</v>
      </c>
      <c r="L36" s="188">
        <f t="shared" si="4"/>
        <v>0.37499999999999944</v>
      </c>
      <c r="M36" s="186">
        <f t="shared" si="1"/>
        <v>7.5859089916970907E-2</v>
      </c>
      <c r="N36" s="187">
        <f t="shared" si="0"/>
        <v>4.6238457114574291E-2</v>
      </c>
      <c r="P36" s="180">
        <v>26</v>
      </c>
      <c r="Q36" s="188">
        <f t="shared" si="5"/>
        <v>0.37499999999999944</v>
      </c>
      <c r="R36" s="186">
        <f t="shared" si="2"/>
        <v>7.5859089916970907E-2</v>
      </c>
      <c r="S36" s="187">
        <f t="shared" si="3"/>
        <v>4.6238457114574291E-2</v>
      </c>
    </row>
    <row r="37" spans="11:19" x14ac:dyDescent="0.3">
      <c r="K37" s="180">
        <v>27</v>
      </c>
      <c r="L37" s="188">
        <f t="shared" si="4"/>
        <v>0.34999999999999942</v>
      </c>
      <c r="M37" s="186">
        <f t="shared" si="1"/>
        <v>7.4601271715310336E-2</v>
      </c>
      <c r="N37" s="187">
        <f t="shared" si="0"/>
        <v>4.4580174599166474E-2</v>
      </c>
      <c r="P37" s="180">
        <v>27</v>
      </c>
      <c r="Q37" s="188">
        <f t="shared" si="5"/>
        <v>0.34999999999999942</v>
      </c>
      <c r="R37" s="186">
        <f t="shared" si="2"/>
        <v>7.4601271715310336E-2</v>
      </c>
      <c r="S37" s="187">
        <f t="shared" si="3"/>
        <v>4.4580174599166474E-2</v>
      </c>
    </row>
    <row r="38" spans="11:19" x14ac:dyDescent="0.3">
      <c r="K38" s="180">
        <v>28</v>
      </c>
      <c r="L38" s="188">
        <f t="shared" si="4"/>
        <v>0.3249999999999994</v>
      </c>
      <c r="M38" s="186">
        <f t="shared" si="1"/>
        <v>7.3353297149616525E-2</v>
      </c>
      <c r="N38" s="187">
        <f t="shared" si="0"/>
        <v>4.2974912598736363E-2</v>
      </c>
      <c r="P38" s="180">
        <v>28</v>
      </c>
      <c r="Q38" s="188">
        <f t="shared" si="5"/>
        <v>0.3249999999999994</v>
      </c>
      <c r="R38" s="186">
        <f t="shared" si="2"/>
        <v>7.3353297149616525E-2</v>
      </c>
      <c r="S38" s="187">
        <f t="shared" si="3"/>
        <v>4.2974912598736363E-2</v>
      </c>
    </row>
    <row r="39" spans="11:19" x14ac:dyDescent="0.3">
      <c r="K39" s="180">
        <v>29</v>
      </c>
      <c r="L39" s="188">
        <f t="shared" si="4"/>
        <v>0.29999999999999938</v>
      </c>
      <c r="M39" s="186">
        <f t="shared" si="1"/>
        <v>7.2115363092608853E-2</v>
      </c>
      <c r="N39" s="187">
        <f t="shared" si="0"/>
        <v>4.1421229433156188E-2</v>
      </c>
      <c r="P39" s="180">
        <v>29</v>
      </c>
      <c r="Q39" s="188">
        <f t="shared" si="5"/>
        <v>0.29999999999999938</v>
      </c>
      <c r="R39" s="186">
        <f t="shared" si="2"/>
        <v>7.2115363092608853E-2</v>
      </c>
      <c r="S39" s="187">
        <f t="shared" si="3"/>
        <v>4.1421229433156188E-2</v>
      </c>
    </row>
    <row r="40" spans="11:19" x14ac:dyDescent="0.3">
      <c r="K40" s="180">
        <v>30</v>
      </c>
      <c r="L40" s="188">
        <f t="shared" si="4"/>
        <v>0.27499999999999936</v>
      </c>
      <c r="M40" s="186">
        <f t="shared" si="1"/>
        <v>7.088767035446103E-2</v>
      </c>
      <c r="N40" s="187">
        <f t="shared" si="0"/>
        <v>3.99177195741083E-2</v>
      </c>
      <c r="P40" s="180">
        <v>30</v>
      </c>
      <c r="Q40" s="188">
        <f t="shared" si="5"/>
        <v>0.27499999999999936</v>
      </c>
      <c r="R40" s="186">
        <f t="shared" si="2"/>
        <v>7.088767035446103E-2</v>
      </c>
      <c r="S40" s="187">
        <f t="shared" si="3"/>
        <v>3.99177195741083E-2</v>
      </c>
    </row>
    <row r="41" spans="11:19" x14ac:dyDescent="0.3">
      <c r="K41" s="180">
        <v>31</v>
      </c>
      <c r="L41" s="188">
        <f t="shared" si="4"/>
        <v>0.24999999999999936</v>
      </c>
      <c r="M41" s="186">
        <f t="shared" si="1"/>
        <v>6.9670423761550249E-2</v>
      </c>
      <c r="N41" s="187">
        <f t="shared" si="0"/>
        <v>3.8463012781646232E-2</v>
      </c>
      <c r="P41" s="180">
        <v>31</v>
      </c>
      <c r="Q41" s="188">
        <f t="shared" si="5"/>
        <v>0.24999999999999936</v>
      </c>
      <c r="R41" s="186">
        <f t="shared" si="2"/>
        <v>6.9670423761550249E-2</v>
      </c>
      <c r="S41" s="187">
        <f t="shared" si="3"/>
        <v>3.8463012781646232E-2</v>
      </c>
    </row>
    <row r="42" spans="11:19" x14ac:dyDescent="0.3">
      <c r="K42" s="180">
        <v>32</v>
      </c>
      <c r="L42" s="188">
        <f t="shared" si="4"/>
        <v>0.22499999999999937</v>
      </c>
      <c r="M42" s="186">
        <f t="shared" si="1"/>
        <v>6.8463832236781264E-2</v>
      </c>
      <c r="N42" s="187">
        <f t="shared" si="0"/>
        <v>3.7055773260717059E-2</v>
      </c>
      <c r="P42" s="180">
        <v>32</v>
      </c>
      <c r="Q42" s="188">
        <f t="shared" si="5"/>
        <v>0.22499999999999937</v>
      </c>
      <c r="R42" s="186">
        <f t="shared" si="2"/>
        <v>6.8463832236781264E-2</v>
      </c>
      <c r="S42" s="187">
        <f t="shared" si="3"/>
        <v>3.7055773260717059E-2</v>
      </c>
    </row>
    <row r="43" spans="11:19" x14ac:dyDescent="0.3">
      <c r="K43" s="180">
        <v>33</v>
      </c>
      <c r="L43" s="188">
        <f t="shared" si="4"/>
        <v>0.19999999999999937</v>
      </c>
      <c r="M43" s="186">
        <f t="shared" si="1"/>
        <v>6.726810888151688E-2</v>
      </c>
      <c r="N43" s="187">
        <f t="shared" ref="N43:N74" si="6">M43/((1+($C$14-$C$13))^($K43-$K$11))</f>
        <v>3.5694698837193908E-2</v>
      </c>
      <c r="P43" s="180">
        <v>33</v>
      </c>
      <c r="Q43" s="188">
        <f t="shared" si="5"/>
        <v>0.19999999999999937</v>
      </c>
      <c r="R43" s="186">
        <f t="shared" si="2"/>
        <v>6.726810888151688E-2</v>
      </c>
      <c r="S43" s="187">
        <f t="shared" si="3"/>
        <v>3.5694698837193908E-2</v>
      </c>
    </row>
    <row r="44" spans="11:19" x14ac:dyDescent="0.3">
      <c r="K44" s="180">
        <v>34</v>
      </c>
      <c r="L44" s="188">
        <f t="shared" si="4"/>
        <v>0.17499999999999938</v>
      </c>
      <c r="M44" s="186">
        <f t="shared" si="1"/>
        <v>6.6083471059147234E-2</v>
      </c>
      <c r="N44" s="187">
        <f t="shared" si="6"/>
        <v>3.4378520152978209E-2</v>
      </c>
      <c r="P44" s="180">
        <v>34</v>
      </c>
      <c r="Q44" s="188">
        <f t="shared" si="5"/>
        <v>0.17499999999999938</v>
      </c>
      <c r="R44" s="186">
        <f t="shared" si="2"/>
        <v>6.6083471059147234E-2</v>
      </c>
      <c r="S44" s="187">
        <f t="shared" si="3"/>
        <v>3.4378520152978209E-2</v>
      </c>
    </row>
    <row r="45" spans="11:19" x14ac:dyDescent="0.3">
      <c r="K45" s="180">
        <v>35</v>
      </c>
      <c r="L45" s="188">
        <f t="shared" si="4"/>
        <v>0.14999999999999938</v>
      </c>
      <c r="M45" s="186">
        <f t="shared" si="1"/>
        <v>6.491014048033017E-2</v>
      </c>
      <c r="N45" s="187">
        <f t="shared" si="6"/>
        <v>3.3105999879740132E-2</v>
      </c>
      <c r="P45" s="180">
        <v>35</v>
      </c>
      <c r="Q45" s="188">
        <f t="shared" si="5"/>
        <v>0.14999999999999938</v>
      </c>
      <c r="R45" s="186">
        <f t="shared" si="2"/>
        <v>6.491014048033017E-2</v>
      </c>
      <c r="S45" s="187">
        <f t="shared" si="3"/>
        <v>3.3105999879740132E-2</v>
      </c>
    </row>
    <row r="46" spans="11:19" x14ac:dyDescent="0.3">
      <c r="K46" s="180">
        <v>36</v>
      </c>
      <c r="L46" s="188">
        <f t="shared" si="4"/>
        <v>0.12499999999999939</v>
      </c>
      <c r="M46" s="186">
        <f t="shared" si="1"/>
        <v>6.3748343289936782E-2</v>
      </c>
      <c r="N46" s="187">
        <f t="shared" si="6"/>
        <v>3.1875931950876263E-2</v>
      </c>
      <c r="P46" s="180">
        <v>36</v>
      </c>
      <c r="Q46" s="188">
        <f t="shared" si="5"/>
        <v>0.12499999999999939</v>
      </c>
      <c r="R46" s="186">
        <f t="shared" si="2"/>
        <v>6.3748343289936782E-2</v>
      </c>
      <c r="S46" s="187">
        <f t="shared" si="3"/>
        <v>3.1875931950876263E-2</v>
      </c>
    </row>
    <row r="47" spans="11:19" x14ac:dyDescent="0.3">
      <c r="K47" s="180">
        <v>37</v>
      </c>
      <c r="L47" s="188">
        <f t="shared" si="4"/>
        <v>9.9999999999999395E-2</v>
      </c>
      <c r="M47" s="186">
        <f t="shared" si="1"/>
        <v>6.2598310155735512E-2</v>
      </c>
      <c r="N47" s="187">
        <f t="shared" si="6"/>
        <v>3.0687140811272051E-2</v>
      </c>
      <c r="P47" s="180">
        <v>37</v>
      </c>
      <c r="Q47" s="188">
        <f t="shared" si="5"/>
        <v>9.9999999999999395E-2</v>
      </c>
      <c r="R47" s="186">
        <f t="shared" si="2"/>
        <v>6.2598310155735512E-2</v>
      </c>
      <c r="S47" s="187">
        <f t="shared" si="3"/>
        <v>3.0687140811272051E-2</v>
      </c>
    </row>
    <row r="48" spans="11:19" x14ac:dyDescent="0.3">
      <c r="K48" s="180">
        <v>38</v>
      </c>
      <c r="L48" s="188">
        <f t="shared" si="4"/>
        <v>7.49999999999994E-2</v>
      </c>
      <c r="M48" s="186">
        <f t="shared" si="1"/>
        <v>6.1460276358850228E-2</v>
      </c>
      <c r="N48" s="187">
        <f t="shared" si="6"/>
        <v>2.9538480684466285E-2</v>
      </c>
      <c r="P48" s="180">
        <v>38</v>
      </c>
      <c r="Q48" s="188">
        <f t="shared" si="5"/>
        <v>7.49999999999994E-2</v>
      </c>
      <c r="R48" s="186">
        <f t="shared" si="2"/>
        <v>6.1460276358850228E-2</v>
      </c>
      <c r="S48" s="187">
        <f t="shared" si="3"/>
        <v>2.9538480684466285E-2</v>
      </c>
    </row>
    <row r="49" spans="11:19" x14ac:dyDescent="0.3">
      <c r="K49" s="180">
        <v>39</v>
      </c>
      <c r="L49" s="188">
        <f t="shared" si="4"/>
        <v>4.9999999999999399E-2</v>
      </c>
      <c r="M49" s="186">
        <f t="shared" si="1"/>
        <v>6.033448188602724E-2</v>
      </c>
      <c r="N49" s="187">
        <f t="shared" si="6"/>
        <v>2.8428834856823498E-2</v>
      </c>
      <c r="P49" s="180">
        <v>39</v>
      </c>
      <c r="Q49" s="188">
        <f t="shared" si="5"/>
        <v>4.9999999999999399E-2</v>
      </c>
      <c r="R49" s="186">
        <f t="shared" si="2"/>
        <v>6.033448188602724E-2</v>
      </c>
      <c r="S49" s="187">
        <f t="shared" si="3"/>
        <v>2.8428834856823498E-2</v>
      </c>
    </row>
    <row r="50" spans="11:19" x14ac:dyDescent="0.3">
      <c r="K50" s="180">
        <v>40</v>
      </c>
      <c r="L50" s="188">
        <f t="shared" si="4"/>
        <v>2.4999999999999398E-2</v>
      </c>
      <c r="M50" s="186">
        <f t="shared" si="1"/>
        <v>5.922117152374777E-2</v>
      </c>
      <c r="N50" s="187">
        <f t="shared" si="6"/>
        <v>2.7357114978329159E-2</v>
      </c>
      <c r="P50" s="180">
        <v>40</v>
      </c>
      <c r="Q50" s="188">
        <f t="shared" si="5"/>
        <v>2.4999999999999398E-2</v>
      </c>
      <c r="R50" s="186">
        <f t="shared" si="2"/>
        <v>5.922117152374777E-2</v>
      </c>
      <c r="S50" s="187">
        <f t="shared" si="3"/>
        <v>2.7357114978329159E-2</v>
      </c>
    </row>
    <row r="51" spans="11:19" x14ac:dyDescent="0.3">
      <c r="K51" s="180">
        <v>41</v>
      </c>
      <c r="L51" s="188">
        <f t="shared" si="4"/>
        <v>0</v>
      </c>
      <c r="M51" s="186">
        <f t="shared" si="1"/>
        <v>0</v>
      </c>
      <c r="N51" s="187">
        <f t="shared" si="6"/>
        <v>0</v>
      </c>
      <c r="P51" s="180">
        <v>41</v>
      </c>
      <c r="Q51" s="188">
        <f t="shared" si="5"/>
        <v>0</v>
      </c>
      <c r="R51" s="186">
        <f t="shared" si="2"/>
        <v>0</v>
      </c>
      <c r="S51" s="187">
        <f t="shared" si="3"/>
        <v>0</v>
      </c>
    </row>
    <row r="52" spans="11:19" x14ac:dyDescent="0.3">
      <c r="K52" s="180">
        <v>42</v>
      </c>
      <c r="L52" s="188">
        <f t="shared" si="4"/>
        <v>0</v>
      </c>
      <c r="M52" s="186">
        <f t="shared" si="1"/>
        <v>0</v>
      </c>
      <c r="N52" s="187">
        <f t="shared" si="6"/>
        <v>0</v>
      </c>
      <c r="P52" s="180">
        <v>42</v>
      </c>
      <c r="Q52" s="188">
        <f t="shared" si="5"/>
        <v>0</v>
      </c>
      <c r="R52" s="186">
        <f t="shared" si="2"/>
        <v>0</v>
      </c>
      <c r="S52" s="187">
        <f t="shared" si="3"/>
        <v>0</v>
      </c>
    </row>
    <row r="53" spans="11:19" x14ac:dyDescent="0.3">
      <c r="K53" s="180">
        <v>43</v>
      </c>
      <c r="L53" s="188">
        <f t="shared" si="4"/>
        <v>0</v>
      </c>
      <c r="M53" s="186">
        <f t="shared" si="1"/>
        <v>0</v>
      </c>
      <c r="N53" s="187">
        <f t="shared" si="6"/>
        <v>0</v>
      </c>
      <c r="P53" s="180">
        <v>43</v>
      </c>
      <c r="Q53" s="188">
        <f t="shared" si="5"/>
        <v>0</v>
      </c>
      <c r="R53" s="186">
        <f t="shared" si="2"/>
        <v>0</v>
      </c>
      <c r="S53" s="187">
        <f t="shared" si="3"/>
        <v>0</v>
      </c>
    </row>
    <row r="54" spans="11:19" x14ac:dyDescent="0.3">
      <c r="K54" s="180">
        <v>44</v>
      </c>
      <c r="L54" s="188">
        <f t="shared" si="4"/>
        <v>0</v>
      </c>
      <c r="M54" s="186">
        <f t="shared" si="1"/>
        <v>0</v>
      </c>
      <c r="N54" s="187">
        <f t="shared" si="6"/>
        <v>0</v>
      </c>
      <c r="P54" s="180">
        <v>44</v>
      </c>
      <c r="Q54" s="188">
        <f t="shared" si="5"/>
        <v>0</v>
      </c>
      <c r="R54" s="186">
        <f t="shared" si="2"/>
        <v>0</v>
      </c>
      <c r="S54" s="187">
        <f t="shared" si="3"/>
        <v>0</v>
      </c>
    </row>
    <row r="55" spans="11:19" x14ac:dyDescent="0.3">
      <c r="K55" s="180">
        <v>45</v>
      </c>
      <c r="L55" s="188">
        <f t="shared" si="4"/>
        <v>0</v>
      </c>
      <c r="M55" s="186">
        <f t="shared" si="1"/>
        <v>0</v>
      </c>
      <c r="N55" s="187">
        <f t="shared" si="6"/>
        <v>0</v>
      </c>
      <c r="P55" s="180">
        <v>45</v>
      </c>
      <c r="Q55" s="188">
        <f t="shared" si="5"/>
        <v>0</v>
      </c>
      <c r="R55" s="186">
        <f t="shared" si="2"/>
        <v>0</v>
      </c>
      <c r="S55" s="187">
        <f t="shared" si="3"/>
        <v>0</v>
      </c>
    </row>
    <row r="56" spans="11:19" x14ac:dyDescent="0.3">
      <c r="K56" s="180">
        <v>46</v>
      </c>
      <c r="L56" s="188">
        <f t="shared" si="4"/>
        <v>0</v>
      </c>
      <c r="M56" s="186">
        <f t="shared" si="1"/>
        <v>0</v>
      </c>
      <c r="N56" s="187">
        <f t="shared" si="6"/>
        <v>0</v>
      </c>
      <c r="P56" s="180">
        <v>46</v>
      </c>
      <c r="Q56" s="188">
        <f t="shared" si="5"/>
        <v>0</v>
      </c>
      <c r="R56" s="186">
        <f t="shared" si="2"/>
        <v>0</v>
      </c>
      <c r="S56" s="187">
        <f t="shared" si="3"/>
        <v>0</v>
      </c>
    </row>
    <row r="57" spans="11:19" x14ac:dyDescent="0.3">
      <c r="K57" s="180">
        <v>47</v>
      </c>
      <c r="L57" s="188">
        <f t="shared" si="4"/>
        <v>0</v>
      </c>
      <c r="M57" s="186">
        <f t="shared" si="1"/>
        <v>0</v>
      </c>
      <c r="N57" s="187">
        <f t="shared" si="6"/>
        <v>0</v>
      </c>
      <c r="P57" s="180">
        <v>47</v>
      </c>
      <c r="Q57" s="188">
        <f t="shared" si="5"/>
        <v>0</v>
      </c>
      <c r="R57" s="186">
        <f t="shared" si="2"/>
        <v>0</v>
      </c>
      <c r="S57" s="187">
        <f t="shared" si="3"/>
        <v>0</v>
      </c>
    </row>
    <row r="58" spans="11:19" x14ac:dyDescent="0.3">
      <c r="K58" s="180">
        <v>48</v>
      </c>
      <c r="L58" s="188">
        <f t="shared" si="4"/>
        <v>0</v>
      </c>
      <c r="M58" s="186">
        <f t="shared" si="1"/>
        <v>0</v>
      </c>
      <c r="N58" s="187">
        <f t="shared" si="6"/>
        <v>0</v>
      </c>
      <c r="P58" s="180">
        <v>48</v>
      </c>
      <c r="Q58" s="188">
        <f t="shared" si="5"/>
        <v>0</v>
      </c>
      <c r="R58" s="186">
        <f t="shared" si="2"/>
        <v>0</v>
      </c>
      <c r="S58" s="187">
        <f t="shared" si="3"/>
        <v>0</v>
      </c>
    </row>
    <row r="59" spans="11:19" x14ac:dyDescent="0.3">
      <c r="K59" s="180">
        <v>49</v>
      </c>
      <c r="L59" s="188">
        <f t="shared" si="4"/>
        <v>0</v>
      </c>
      <c r="M59" s="186">
        <f t="shared" si="1"/>
        <v>0</v>
      </c>
      <c r="N59" s="187">
        <f t="shared" si="6"/>
        <v>0</v>
      </c>
      <c r="P59" s="180">
        <v>49</v>
      </c>
      <c r="Q59" s="188">
        <f t="shared" si="5"/>
        <v>0</v>
      </c>
      <c r="R59" s="186">
        <f t="shared" si="2"/>
        <v>0</v>
      </c>
      <c r="S59" s="187">
        <f t="shared" si="3"/>
        <v>0</v>
      </c>
    </row>
    <row r="60" spans="11:19" x14ac:dyDescent="0.3">
      <c r="K60" s="180">
        <v>50</v>
      </c>
      <c r="L60" s="188">
        <f t="shared" si="4"/>
        <v>0</v>
      </c>
      <c r="M60" s="186">
        <f t="shared" si="1"/>
        <v>0</v>
      </c>
      <c r="N60" s="187">
        <f t="shared" si="6"/>
        <v>0</v>
      </c>
      <c r="P60" s="180">
        <v>50</v>
      </c>
      <c r="Q60" s="188">
        <f t="shared" si="5"/>
        <v>0</v>
      </c>
      <c r="R60" s="186">
        <f t="shared" si="2"/>
        <v>0</v>
      </c>
      <c r="S60" s="187">
        <f t="shared" si="3"/>
        <v>0</v>
      </c>
    </row>
    <row r="61" spans="11:19" x14ac:dyDescent="0.3">
      <c r="K61" s="180">
        <v>51</v>
      </c>
      <c r="L61" s="188">
        <f t="shared" si="4"/>
        <v>0</v>
      </c>
      <c r="M61" s="186">
        <f t="shared" si="1"/>
        <v>0</v>
      </c>
      <c r="N61" s="187">
        <f t="shared" si="6"/>
        <v>0</v>
      </c>
      <c r="P61" s="180">
        <v>51</v>
      </c>
      <c r="Q61" s="188">
        <f t="shared" si="5"/>
        <v>0</v>
      </c>
      <c r="R61" s="186">
        <f t="shared" si="2"/>
        <v>0</v>
      </c>
      <c r="S61" s="187">
        <f t="shared" si="3"/>
        <v>0</v>
      </c>
    </row>
    <row r="62" spans="11:19" x14ac:dyDescent="0.3">
      <c r="K62" s="180">
        <v>52</v>
      </c>
      <c r="L62" s="188">
        <f t="shared" si="4"/>
        <v>0</v>
      </c>
      <c r="M62" s="186">
        <f t="shared" si="1"/>
        <v>0</v>
      </c>
      <c r="N62" s="187">
        <f t="shared" si="6"/>
        <v>0</v>
      </c>
      <c r="P62" s="180">
        <v>52</v>
      </c>
      <c r="Q62" s="188">
        <f t="shared" si="5"/>
        <v>0</v>
      </c>
      <c r="R62" s="186">
        <f t="shared" si="2"/>
        <v>0</v>
      </c>
      <c r="S62" s="187">
        <f t="shared" si="3"/>
        <v>0</v>
      </c>
    </row>
    <row r="63" spans="11:19" x14ac:dyDescent="0.3">
      <c r="K63" s="180">
        <v>53</v>
      </c>
      <c r="L63" s="188">
        <f t="shared" si="4"/>
        <v>0</v>
      </c>
      <c r="M63" s="186">
        <f t="shared" si="1"/>
        <v>0</v>
      </c>
      <c r="N63" s="187">
        <f t="shared" si="6"/>
        <v>0</v>
      </c>
      <c r="P63" s="180">
        <v>53</v>
      </c>
      <c r="Q63" s="188">
        <f t="shared" si="5"/>
        <v>0</v>
      </c>
      <c r="R63" s="186">
        <f t="shared" si="2"/>
        <v>0</v>
      </c>
      <c r="S63" s="187">
        <f t="shared" si="3"/>
        <v>0</v>
      </c>
    </row>
    <row r="64" spans="11:19" x14ac:dyDescent="0.3">
      <c r="K64" s="180">
        <v>54</v>
      </c>
      <c r="L64" s="188">
        <f t="shared" si="4"/>
        <v>0</v>
      </c>
      <c r="M64" s="186">
        <f t="shared" si="1"/>
        <v>0</v>
      </c>
      <c r="N64" s="187">
        <f t="shared" si="6"/>
        <v>0</v>
      </c>
      <c r="P64" s="180">
        <v>54</v>
      </c>
      <c r="Q64" s="188">
        <f t="shared" si="5"/>
        <v>0</v>
      </c>
      <c r="R64" s="186">
        <f t="shared" si="2"/>
        <v>0</v>
      </c>
      <c r="S64" s="187">
        <f t="shared" si="3"/>
        <v>0</v>
      </c>
    </row>
    <row r="65" spans="11:19" x14ac:dyDescent="0.3">
      <c r="K65" s="180">
        <v>55</v>
      </c>
      <c r="L65" s="188">
        <f t="shared" si="4"/>
        <v>0</v>
      </c>
      <c r="M65" s="186">
        <f t="shared" si="1"/>
        <v>0</v>
      </c>
      <c r="N65" s="187">
        <f t="shared" si="6"/>
        <v>0</v>
      </c>
      <c r="P65" s="180">
        <v>55</v>
      </c>
      <c r="Q65" s="188">
        <f t="shared" si="5"/>
        <v>0</v>
      </c>
      <c r="R65" s="186">
        <f t="shared" si="2"/>
        <v>0</v>
      </c>
      <c r="S65" s="187">
        <f t="shared" si="3"/>
        <v>0</v>
      </c>
    </row>
    <row r="66" spans="11:19" x14ac:dyDescent="0.3">
      <c r="K66" s="180">
        <v>56</v>
      </c>
      <c r="L66" s="188">
        <f t="shared" si="4"/>
        <v>0</v>
      </c>
      <c r="M66" s="186">
        <f t="shared" si="1"/>
        <v>0</v>
      </c>
      <c r="N66" s="187">
        <f t="shared" si="6"/>
        <v>0</v>
      </c>
      <c r="P66" s="180">
        <v>56</v>
      </c>
      <c r="Q66" s="188">
        <f t="shared" si="5"/>
        <v>0</v>
      </c>
      <c r="R66" s="186">
        <f t="shared" si="2"/>
        <v>0</v>
      </c>
      <c r="S66" s="187">
        <f t="shared" si="3"/>
        <v>0</v>
      </c>
    </row>
    <row r="67" spans="11:19" x14ac:dyDescent="0.3">
      <c r="K67" s="180">
        <v>57</v>
      </c>
      <c r="L67" s="188">
        <f t="shared" si="4"/>
        <v>0</v>
      </c>
      <c r="M67" s="186">
        <f t="shared" si="1"/>
        <v>0</v>
      </c>
      <c r="N67" s="187">
        <f t="shared" si="6"/>
        <v>0</v>
      </c>
      <c r="P67" s="180">
        <v>57</v>
      </c>
      <c r="Q67" s="188">
        <f t="shared" si="5"/>
        <v>0</v>
      </c>
      <c r="R67" s="186">
        <f t="shared" si="2"/>
        <v>0</v>
      </c>
      <c r="S67" s="187">
        <f t="shared" si="3"/>
        <v>0</v>
      </c>
    </row>
    <row r="68" spans="11:19" x14ac:dyDescent="0.3">
      <c r="K68" s="180">
        <v>58</v>
      </c>
      <c r="L68" s="188">
        <f t="shared" si="4"/>
        <v>0</v>
      </c>
      <c r="M68" s="186">
        <f t="shared" si="1"/>
        <v>0</v>
      </c>
      <c r="N68" s="187">
        <f t="shared" si="6"/>
        <v>0</v>
      </c>
      <c r="P68" s="180">
        <v>58</v>
      </c>
      <c r="Q68" s="188">
        <f t="shared" si="5"/>
        <v>0</v>
      </c>
      <c r="R68" s="186">
        <f t="shared" si="2"/>
        <v>0</v>
      </c>
      <c r="S68" s="187">
        <f t="shared" si="3"/>
        <v>0</v>
      </c>
    </row>
    <row r="69" spans="11:19" x14ac:dyDescent="0.3">
      <c r="K69" s="180">
        <v>59</v>
      </c>
      <c r="L69" s="188">
        <f t="shared" si="4"/>
        <v>0</v>
      </c>
      <c r="M69" s="186">
        <f t="shared" si="1"/>
        <v>0</v>
      </c>
      <c r="N69" s="187">
        <f t="shared" si="6"/>
        <v>0</v>
      </c>
      <c r="P69" s="180">
        <v>59</v>
      </c>
      <c r="Q69" s="188">
        <f t="shared" si="5"/>
        <v>0</v>
      </c>
      <c r="R69" s="186">
        <f t="shared" si="2"/>
        <v>0</v>
      </c>
      <c r="S69" s="187">
        <f t="shared" si="3"/>
        <v>0</v>
      </c>
    </row>
    <row r="70" spans="11:19" x14ac:dyDescent="0.3">
      <c r="K70" s="180">
        <v>60</v>
      </c>
      <c r="L70" s="188">
        <f t="shared" si="4"/>
        <v>0</v>
      </c>
      <c r="M70" s="186">
        <f t="shared" si="1"/>
        <v>0</v>
      </c>
      <c r="N70" s="187">
        <f t="shared" si="6"/>
        <v>0</v>
      </c>
      <c r="P70" s="180">
        <v>60</v>
      </c>
      <c r="Q70" s="188">
        <f t="shared" si="5"/>
        <v>0</v>
      </c>
      <c r="R70" s="186">
        <f t="shared" si="2"/>
        <v>0</v>
      </c>
      <c r="S70" s="187">
        <f t="shared" si="3"/>
        <v>0</v>
      </c>
    </row>
    <row r="71" spans="11:19" x14ac:dyDescent="0.3">
      <c r="K71" s="180">
        <v>61</v>
      </c>
      <c r="L71" s="188">
        <f t="shared" si="4"/>
        <v>0</v>
      </c>
      <c r="M71" s="186">
        <f t="shared" si="1"/>
        <v>0</v>
      </c>
      <c r="N71" s="187">
        <f t="shared" si="6"/>
        <v>0</v>
      </c>
      <c r="P71" s="180">
        <v>61</v>
      </c>
      <c r="Q71" s="188">
        <f t="shared" si="5"/>
        <v>0</v>
      </c>
      <c r="R71" s="186">
        <f t="shared" si="2"/>
        <v>0</v>
      </c>
      <c r="S71" s="187">
        <f t="shared" si="3"/>
        <v>0</v>
      </c>
    </row>
    <row r="72" spans="11:19" x14ac:dyDescent="0.3">
      <c r="K72" s="180">
        <v>62</v>
      </c>
      <c r="L72" s="188">
        <f t="shared" si="4"/>
        <v>0</v>
      </c>
      <c r="M72" s="186">
        <f t="shared" si="1"/>
        <v>0</v>
      </c>
      <c r="N72" s="187">
        <f t="shared" si="6"/>
        <v>0</v>
      </c>
      <c r="P72" s="180">
        <v>62</v>
      </c>
      <c r="Q72" s="188">
        <f t="shared" si="5"/>
        <v>0</v>
      </c>
      <c r="R72" s="186">
        <f t="shared" si="2"/>
        <v>0</v>
      </c>
      <c r="S72" s="187">
        <f t="shared" si="3"/>
        <v>0</v>
      </c>
    </row>
    <row r="73" spans="11:19" x14ac:dyDescent="0.3">
      <c r="K73" s="180">
        <v>63</v>
      </c>
      <c r="L73" s="188">
        <f t="shared" si="4"/>
        <v>0</v>
      </c>
      <c r="M73" s="186">
        <f t="shared" si="1"/>
        <v>0</v>
      </c>
      <c r="N73" s="187">
        <f t="shared" si="6"/>
        <v>0</v>
      </c>
      <c r="P73" s="180">
        <v>63</v>
      </c>
      <c r="Q73" s="188">
        <f t="shared" si="5"/>
        <v>0</v>
      </c>
      <c r="R73" s="186">
        <f t="shared" si="2"/>
        <v>0</v>
      </c>
      <c r="S73" s="187">
        <f t="shared" si="3"/>
        <v>0</v>
      </c>
    </row>
    <row r="74" spans="11:19" x14ac:dyDescent="0.3">
      <c r="K74" s="180">
        <v>64</v>
      </c>
      <c r="L74" s="188">
        <f t="shared" si="4"/>
        <v>0</v>
      </c>
      <c r="M74" s="186">
        <f t="shared" si="1"/>
        <v>0</v>
      </c>
      <c r="N74" s="187">
        <f t="shared" si="6"/>
        <v>0</v>
      </c>
      <c r="P74" s="180">
        <v>64</v>
      </c>
      <c r="Q74" s="188">
        <f t="shared" si="5"/>
        <v>0</v>
      </c>
      <c r="R74" s="186">
        <f t="shared" si="2"/>
        <v>0</v>
      </c>
      <c r="S74" s="187">
        <f t="shared" si="3"/>
        <v>0</v>
      </c>
    </row>
    <row r="75" spans="11:19" x14ac:dyDescent="0.3">
      <c r="K75" s="180">
        <v>65</v>
      </c>
      <c r="L75" s="188">
        <f t="shared" si="4"/>
        <v>0</v>
      </c>
      <c r="M75" s="186">
        <f t="shared" si="1"/>
        <v>0</v>
      </c>
      <c r="N75" s="187">
        <f t="shared" ref="N75:N106" si="7">M75/((1+($C$14-$C$13))^($K75-$K$11))</f>
        <v>0</v>
      </c>
      <c r="P75" s="180">
        <v>65</v>
      </c>
      <c r="Q75" s="188">
        <f t="shared" si="5"/>
        <v>0</v>
      </c>
      <c r="R75" s="186">
        <f t="shared" si="2"/>
        <v>0</v>
      </c>
      <c r="S75" s="187">
        <f t="shared" si="3"/>
        <v>0</v>
      </c>
    </row>
    <row r="76" spans="11:19" x14ac:dyDescent="0.3">
      <c r="K76" s="180">
        <v>66</v>
      </c>
      <c r="L76" s="188">
        <f t="shared" si="4"/>
        <v>0</v>
      </c>
      <c r="M76" s="186">
        <f t="shared" ref="M76:M110" si="8">IF($K76&gt;L$7,0,L76*$C$15+$C$22*$C$8*((1+$C$13)^($K76-$K$11))+$C$8*$L$8)</f>
        <v>0</v>
      </c>
      <c r="N76" s="187">
        <f t="shared" si="7"/>
        <v>0</v>
      </c>
      <c r="P76" s="180">
        <v>66</v>
      </c>
      <c r="Q76" s="188">
        <f t="shared" si="5"/>
        <v>0</v>
      </c>
      <c r="R76" s="186">
        <f t="shared" ref="R76:R110" si="9">IF($P76&gt;Q$7,0,Q76*$C$15+$C$23*$C$8*((1+$C$13)^($P76-$P$11))+$C$8*$Q$8)</f>
        <v>0</v>
      </c>
      <c r="S76" s="187">
        <f t="shared" ref="S76:S110" si="10">R76/((1+($C$14-$C$13))^($P76-$P$11))</f>
        <v>0</v>
      </c>
    </row>
    <row r="77" spans="11:19" x14ac:dyDescent="0.3">
      <c r="K77" s="180">
        <v>67</v>
      </c>
      <c r="L77" s="188">
        <f t="shared" ref="L77:L110" si="11">IF($K77&gt;L$7,0,L76-((L$11*L$8)))</f>
        <v>0</v>
      </c>
      <c r="M77" s="186">
        <f t="shared" si="8"/>
        <v>0</v>
      </c>
      <c r="N77" s="187">
        <f t="shared" si="7"/>
        <v>0</v>
      </c>
      <c r="P77" s="180">
        <v>67</v>
      </c>
      <c r="Q77" s="188">
        <f t="shared" ref="Q77:Q110" si="12">IF($P77&gt;Q$7,0,Q76-((Q$11*Q$8)))</f>
        <v>0</v>
      </c>
      <c r="R77" s="186">
        <f t="shared" si="9"/>
        <v>0</v>
      </c>
      <c r="S77" s="187">
        <f t="shared" si="10"/>
        <v>0</v>
      </c>
    </row>
    <row r="78" spans="11:19" x14ac:dyDescent="0.3">
      <c r="K78" s="180">
        <v>68</v>
      </c>
      <c r="L78" s="188">
        <f t="shared" si="11"/>
        <v>0</v>
      </c>
      <c r="M78" s="186">
        <f t="shared" si="8"/>
        <v>0</v>
      </c>
      <c r="N78" s="187">
        <f t="shared" si="7"/>
        <v>0</v>
      </c>
      <c r="P78" s="180">
        <v>68</v>
      </c>
      <c r="Q78" s="188">
        <f t="shared" si="12"/>
        <v>0</v>
      </c>
      <c r="R78" s="186">
        <f t="shared" si="9"/>
        <v>0</v>
      </c>
      <c r="S78" s="187">
        <f t="shared" si="10"/>
        <v>0</v>
      </c>
    </row>
    <row r="79" spans="11:19" x14ac:dyDescent="0.3">
      <c r="K79" s="180">
        <v>69</v>
      </c>
      <c r="L79" s="188">
        <f t="shared" si="11"/>
        <v>0</v>
      </c>
      <c r="M79" s="186">
        <f t="shared" si="8"/>
        <v>0</v>
      </c>
      <c r="N79" s="187">
        <f t="shared" si="7"/>
        <v>0</v>
      </c>
      <c r="P79" s="180">
        <v>69</v>
      </c>
      <c r="Q79" s="188">
        <f t="shared" si="12"/>
        <v>0</v>
      </c>
      <c r="R79" s="186">
        <f t="shared" si="9"/>
        <v>0</v>
      </c>
      <c r="S79" s="187">
        <f t="shared" si="10"/>
        <v>0</v>
      </c>
    </row>
    <row r="80" spans="11:19" x14ac:dyDescent="0.3">
      <c r="K80" s="180">
        <v>70</v>
      </c>
      <c r="L80" s="188">
        <f t="shared" si="11"/>
        <v>0</v>
      </c>
      <c r="M80" s="186">
        <f t="shared" si="8"/>
        <v>0</v>
      </c>
      <c r="N80" s="187">
        <f t="shared" si="7"/>
        <v>0</v>
      </c>
      <c r="P80" s="180">
        <v>70</v>
      </c>
      <c r="Q80" s="188">
        <f t="shared" si="12"/>
        <v>0</v>
      </c>
      <c r="R80" s="186">
        <f t="shared" si="9"/>
        <v>0</v>
      </c>
      <c r="S80" s="187">
        <f t="shared" si="10"/>
        <v>0</v>
      </c>
    </row>
    <row r="81" spans="11:19" x14ac:dyDescent="0.3">
      <c r="K81" s="180">
        <v>71</v>
      </c>
      <c r="L81" s="188">
        <f t="shared" si="11"/>
        <v>0</v>
      </c>
      <c r="M81" s="186">
        <f t="shared" si="8"/>
        <v>0</v>
      </c>
      <c r="N81" s="187">
        <f t="shared" si="7"/>
        <v>0</v>
      </c>
      <c r="P81" s="180">
        <v>71</v>
      </c>
      <c r="Q81" s="188">
        <f t="shared" si="12"/>
        <v>0</v>
      </c>
      <c r="R81" s="186">
        <f t="shared" si="9"/>
        <v>0</v>
      </c>
      <c r="S81" s="187">
        <f t="shared" si="10"/>
        <v>0</v>
      </c>
    </row>
    <row r="82" spans="11:19" x14ac:dyDescent="0.3">
      <c r="K82" s="180">
        <v>72</v>
      </c>
      <c r="L82" s="188">
        <f t="shared" si="11"/>
        <v>0</v>
      </c>
      <c r="M82" s="186">
        <f t="shared" si="8"/>
        <v>0</v>
      </c>
      <c r="N82" s="187">
        <f t="shared" si="7"/>
        <v>0</v>
      </c>
      <c r="P82" s="180">
        <v>72</v>
      </c>
      <c r="Q82" s="188">
        <f t="shared" si="12"/>
        <v>0</v>
      </c>
      <c r="R82" s="186">
        <f t="shared" si="9"/>
        <v>0</v>
      </c>
      <c r="S82" s="187">
        <f t="shared" si="10"/>
        <v>0</v>
      </c>
    </row>
    <row r="83" spans="11:19" x14ac:dyDescent="0.3">
      <c r="K83" s="180">
        <v>73</v>
      </c>
      <c r="L83" s="188">
        <f t="shared" si="11"/>
        <v>0</v>
      </c>
      <c r="M83" s="186">
        <f t="shared" si="8"/>
        <v>0</v>
      </c>
      <c r="N83" s="187">
        <f t="shared" si="7"/>
        <v>0</v>
      </c>
      <c r="P83" s="180">
        <v>73</v>
      </c>
      <c r="Q83" s="188">
        <f t="shared" si="12"/>
        <v>0</v>
      </c>
      <c r="R83" s="186">
        <f t="shared" si="9"/>
        <v>0</v>
      </c>
      <c r="S83" s="187">
        <f t="shared" si="10"/>
        <v>0</v>
      </c>
    </row>
    <row r="84" spans="11:19" x14ac:dyDescent="0.3">
      <c r="K84" s="180">
        <v>74</v>
      </c>
      <c r="L84" s="188">
        <f t="shared" si="11"/>
        <v>0</v>
      </c>
      <c r="M84" s="186">
        <f t="shared" si="8"/>
        <v>0</v>
      </c>
      <c r="N84" s="187">
        <f t="shared" si="7"/>
        <v>0</v>
      </c>
      <c r="P84" s="180">
        <v>74</v>
      </c>
      <c r="Q84" s="188">
        <f t="shared" si="12"/>
        <v>0</v>
      </c>
      <c r="R84" s="186">
        <f t="shared" si="9"/>
        <v>0</v>
      </c>
      <c r="S84" s="187">
        <f t="shared" si="10"/>
        <v>0</v>
      </c>
    </row>
    <row r="85" spans="11:19" x14ac:dyDescent="0.3">
      <c r="K85" s="180">
        <v>75</v>
      </c>
      <c r="L85" s="188">
        <f t="shared" si="11"/>
        <v>0</v>
      </c>
      <c r="M85" s="186">
        <f t="shared" si="8"/>
        <v>0</v>
      </c>
      <c r="N85" s="187">
        <f t="shared" si="7"/>
        <v>0</v>
      </c>
      <c r="P85" s="180">
        <v>75</v>
      </c>
      <c r="Q85" s="188">
        <f t="shared" si="12"/>
        <v>0</v>
      </c>
      <c r="R85" s="186">
        <f t="shared" si="9"/>
        <v>0</v>
      </c>
      <c r="S85" s="187">
        <f t="shared" si="10"/>
        <v>0</v>
      </c>
    </row>
    <row r="86" spans="11:19" x14ac:dyDescent="0.3">
      <c r="K86" s="180">
        <v>76</v>
      </c>
      <c r="L86" s="188">
        <f t="shared" si="11"/>
        <v>0</v>
      </c>
      <c r="M86" s="186">
        <f t="shared" si="8"/>
        <v>0</v>
      </c>
      <c r="N86" s="187">
        <f t="shared" si="7"/>
        <v>0</v>
      </c>
      <c r="P86" s="180">
        <v>76</v>
      </c>
      <c r="Q86" s="188">
        <f t="shared" si="12"/>
        <v>0</v>
      </c>
      <c r="R86" s="186">
        <f t="shared" si="9"/>
        <v>0</v>
      </c>
      <c r="S86" s="187">
        <f t="shared" si="10"/>
        <v>0</v>
      </c>
    </row>
    <row r="87" spans="11:19" x14ac:dyDescent="0.3">
      <c r="K87" s="180">
        <v>77</v>
      </c>
      <c r="L87" s="188">
        <f t="shared" si="11"/>
        <v>0</v>
      </c>
      <c r="M87" s="186">
        <f t="shared" si="8"/>
        <v>0</v>
      </c>
      <c r="N87" s="187">
        <f t="shared" si="7"/>
        <v>0</v>
      </c>
      <c r="P87" s="180">
        <v>77</v>
      </c>
      <c r="Q87" s="188">
        <f t="shared" si="12"/>
        <v>0</v>
      </c>
      <c r="R87" s="186">
        <f t="shared" si="9"/>
        <v>0</v>
      </c>
      <c r="S87" s="187">
        <f t="shared" si="10"/>
        <v>0</v>
      </c>
    </row>
    <row r="88" spans="11:19" x14ac:dyDescent="0.3">
      <c r="K88" s="180">
        <v>78</v>
      </c>
      <c r="L88" s="188">
        <f t="shared" si="11"/>
        <v>0</v>
      </c>
      <c r="M88" s="186">
        <f t="shared" si="8"/>
        <v>0</v>
      </c>
      <c r="N88" s="187">
        <f t="shared" si="7"/>
        <v>0</v>
      </c>
      <c r="P88" s="180">
        <v>78</v>
      </c>
      <c r="Q88" s="188">
        <f t="shared" si="12"/>
        <v>0</v>
      </c>
      <c r="R88" s="186">
        <f t="shared" si="9"/>
        <v>0</v>
      </c>
      <c r="S88" s="187">
        <f t="shared" si="10"/>
        <v>0</v>
      </c>
    </row>
    <row r="89" spans="11:19" x14ac:dyDescent="0.3">
      <c r="K89" s="180">
        <v>79</v>
      </c>
      <c r="L89" s="188">
        <f t="shared" si="11"/>
        <v>0</v>
      </c>
      <c r="M89" s="186">
        <f t="shared" si="8"/>
        <v>0</v>
      </c>
      <c r="N89" s="187">
        <f t="shared" si="7"/>
        <v>0</v>
      </c>
      <c r="P89" s="180">
        <v>79</v>
      </c>
      <c r="Q89" s="188">
        <f t="shared" si="12"/>
        <v>0</v>
      </c>
      <c r="R89" s="186">
        <f t="shared" si="9"/>
        <v>0</v>
      </c>
      <c r="S89" s="187">
        <f t="shared" si="10"/>
        <v>0</v>
      </c>
    </row>
    <row r="90" spans="11:19" x14ac:dyDescent="0.3">
      <c r="K90" s="180">
        <v>80</v>
      </c>
      <c r="L90" s="188">
        <f t="shared" si="11"/>
        <v>0</v>
      </c>
      <c r="M90" s="186">
        <f t="shared" si="8"/>
        <v>0</v>
      </c>
      <c r="N90" s="187">
        <f t="shared" si="7"/>
        <v>0</v>
      </c>
      <c r="P90" s="180">
        <v>80</v>
      </c>
      <c r="Q90" s="188">
        <f t="shared" si="12"/>
        <v>0</v>
      </c>
      <c r="R90" s="186">
        <f t="shared" si="9"/>
        <v>0</v>
      </c>
      <c r="S90" s="187">
        <f t="shared" si="10"/>
        <v>0</v>
      </c>
    </row>
    <row r="91" spans="11:19" x14ac:dyDescent="0.3">
      <c r="K91" s="180">
        <v>81</v>
      </c>
      <c r="L91" s="188">
        <f t="shared" si="11"/>
        <v>0</v>
      </c>
      <c r="M91" s="186">
        <f t="shared" si="8"/>
        <v>0</v>
      </c>
      <c r="N91" s="187">
        <f t="shared" si="7"/>
        <v>0</v>
      </c>
      <c r="P91" s="180">
        <v>81</v>
      </c>
      <c r="Q91" s="188">
        <f t="shared" si="12"/>
        <v>0</v>
      </c>
      <c r="R91" s="186">
        <f t="shared" si="9"/>
        <v>0</v>
      </c>
      <c r="S91" s="187">
        <f t="shared" si="10"/>
        <v>0</v>
      </c>
    </row>
    <row r="92" spans="11:19" x14ac:dyDescent="0.3">
      <c r="K92" s="180">
        <v>82</v>
      </c>
      <c r="L92" s="188">
        <f t="shared" si="11"/>
        <v>0</v>
      </c>
      <c r="M92" s="186">
        <f t="shared" si="8"/>
        <v>0</v>
      </c>
      <c r="N92" s="187">
        <f t="shared" si="7"/>
        <v>0</v>
      </c>
      <c r="P92" s="180">
        <v>82</v>
      </c>
      <c r="Q92" s="188">
        <f t="shared" si="12"/>
        <v>0</v>
      </c>
      <c r="R92" s="186">
        <f t="shared" si="9"/>
        <v>0</v>
      </c>
      <c r="S92" s="187">
        <f t="shared" si="10"/>
        <v>0</v>
      </c>
    </row>
    <row r="93" spans="11:19" x14ac:dyDescent="0.3">
      <c r="K93" s="180">
        <v>83</v>
      </c>
      <c r="L93" s="188">
        <f t="shared" si="11"/>
        <v>0</v>
      </c>
      <c r="M93" s="186">
        <f t="shared" si="8"/>
        <v>0</v>
      </c>
      <c r="N93" s="187">
        <f t="shared" si="7"/>
        <v>0</v>
      </c>
      <c r="P93" s="180">
        <v>83</v>
      </c>
      <c r="Q93" s="188">
        <f t="shared" si="12"/>
        <v>0</v>
      </c>
      <c r="R93" s="186">
        <f t="shared" si="9"/>
        <v>0</v>
      </c>
      <c r="S93" s="187">
        <f t="shared" si="10"/>
        <v>0</v>
      </c>
    </row>
    <row r="94" spans="11:19" x14ac:dyDescent="0.3">
      <c r="K94" s="180">
        <v>84</v>
      </c>
      <c r="L94" s="188">
        <f t="shared" si="11"/>
        <v>0</v>
      </c>
      <c r="M94" s="186">
        <f t="shared" si="8"/>
        <v>0</v>
      </c>
      <c r="N94" s="187">
        <f t="shared" si="7"/>
        <v>0</v>
      </c>
      <c r="P94" s="180">
        <v>84</v>
      </c>
      <c r="Q94" s="188">
        <f t="shared" si="12"/>
        <v>0</v>
      </c>
      <c r="R94" s="186">
        <f t="shared" si="9"/>
        <v>0</v>
      </c>
      <c r="S94" s="187">
        <f t="shared" si="10"/>
        <v>0</v>
      </c>
    </row>
    <row r="95" spans="11:19" x14ac:dyDescent="0.3">
      <c r="K95" s="180">
        <v>85</v>
      </c>
      <c r="L95" s="188">
        <f t="shared" si="11"/>
        <v>0</v>
      </c>
      <c r="M95" s="186">
        <f t="shared" si="8"/>
        <v>0</v>
      </c>
      <c r="N95" s="187">
        <f t="shared" si="7"/>
        <v>0</v>
      </c>
      <c r="P95" s="180">
        <v>85</v>
      </c>
      <c r="Q95" s="188">
        <f t="shared" si="12"/>
        <v>0</v>
      </c>
      <c r="R95" s="186">
        <f t="shared" si="9"/>
        <v>0</v>
      </c>
      <c r="S95" s="187">
        <f t="shared" si="10"/>
        <v>0</v>
      </c>
    </row>
    <row r="96" spans="11:19" x14ac:dyDescent="0.3">
      <c r="K96" s="180">
        <v>86</v>
      </c>
      <c r="L96" s="188">
        <f t="shared" si="11"/>
        <v>0</v>
      </c>
      <c r="M96" s="186">
        <f t="shared" si="8"/>
        <v>0</v>
      </c>
      <c r="N96" s="187">
        <f t="shared" si="7"/>
        <v>0</v>
      </c>
      <c r="P96" s="180">
        <v>86</v>
      </c>
      <c r="Q96" s="188">
        <f t="shared" si="12"/>
        <v>0</v>
      </c>
      <c r="R96" s="186">
        <f t="shared" si="9"/>
        <v>0</v>
      </c>
      <c r="S96" s="187">
        <f t="shared" si="10"/>
        <v>0</v>
      </c>
    </row>
    <row r="97" spans="11:19" x14ac:dyDescent="0.3">
      <c r="K97" s="180">
        <v>87</v>
      </c>
      <c r="L97" s="188">
        <f t="shared" si="11"/>
        <v>0</v>
      </c>
      <c r="M97" s="186">
        <f t="shared" si="8"/>
        <v>0</v>
      </c>
      <c r="N97" s="187">
        <f t="shared" si="7"/>
        <v>0</v>
      </c>
      <c r="P97" s="180">
        <v>87</v>
      </c>
      <c r="Q97" s="188">
        <f t="shared" si="12"/>
        <v>0</v>
      </c>
      <c r="R97" s="186">
        <f t="shared" si="9"/>
        <v>0</v>
      </c>
      <c r="S97" s="187">
        <f t="shared" si="10"/>
        <v>0</v>
      </c>
    </row>
    <row r="98" spans="11:19" x14ac:dyDescent="0.3">
      <c r="K98" s="180">
        <v>88</v>
      </c>
      <c r="L98" s="188">
        <f t="shared" si="11"/>
        <v>0</v>
      </c>
      <c r="M98" s="186">
        <f t="shared" si="8"/>
        <v>0</v>
      </c>
      <c r="N98" s="187">
        <f t="shared" si="7"/>
        <v>0</v>
      </c>
      <c r="P98" s="180">
        <v>88</v>
      </c>
      <c r="Q98" s="188">
        <f t="shared" si="12"/>
        <v>0</v>
      </c>
      <c r="R98" s="186">
        <f t="shared" si="9"/>
        <v>0</v>
      </c>
      <c r="S98" s="187">
        <f t="shared" si="10"/>
        <v>0</v>
      </c>
    </row>
    <row r="99" spans="11:19" x14ac:dyDescent="0.3">
      <c r="K99" s="180">
        <v>89</v>
      </c>
      <c r="L99" s="188">
        <f t="shared" si="11"/>
        <v>0</v>
      </c>
      <c r="M99" s="186">
        <f t="shared" si="8"/>
        <v>0</v>
      </c>
      <c r="N99" s="187">
        <f t="shared" si="7"/>
        <v>0</v>
      </c>
      <c r="P99" s="180">
        <v>89</v>
      </c>
      <c r="Q99" s="188">
        <f t="shared" si="12"/>
        <v>0</v>
      </c>
      <c r="R99" s="186">
        <f t="shared" si="9"/>
        <v>0</v>
      </c>
      <c r="S99" s="187">
        <f t="shared" si="10"/>
        <v>0</v>
      </c>
    </row>
    <row r="100" spans="11:19" x14ac:dyDescent="0.3">
      <c r="K100" s="180">
        <v>90</v>
      </c>
      <c r="L100" s="188">
        <f t="shared" si="11"/>
        <v>0</v>
      </c>
      <c r="M100" s="186">
        <f t="shared" si="8"/>
        <v>0</v>
      </c>
      <c r="N100" s="187">
        <f t="shared" si="7"/>
        <v>0</v>
      </c>
      <c r="P100" s="180">
        <v>90</v>
      </c>
      <c r="Q100" s="188">
        <f t="shared" si="12"/>
        <v>0</v>
      </c>
      <c r="R100" s="186">
        <f t="shared" si="9"/>
        <v>0</v>
      </c>
      <c r="S100" s="187">
        <f t="shared" si="10"/>
        <v>0</v>
      </c>
    </row>
    <row r="101" spans="11:19" x14ac:dyDescent="0.3">
      <c r="K101" s="180">
        <v>91</v>
      </c>
      <c r="L101" s="188">
        <f t="shared" si="11"/>
        <v>0</v>
      </c>
      <c r="M101" s="186">
        <f t="shared" si="8"/>
        <v>0</v>
      </c>
      <c r="N101" s="187">
        <f t="shared" si="7"/>
        <v>0</v>
      </c>
      <c r="P101" s="180">
        <v>91</v>
      </c>
      <c r="Q101" s="188">
        <f t="shared" si="12"/>
        <v>0</v>
      </c>
      <c r="R101" s="186">
        <f t="shared" si="9"/>
        <v>0</v>
      </c>
      <c r="S101" s="187">
        <f t="shared" si="10"/>
        <v>0</v>
      </c>
    </row>
    <row r="102" spans="11:19" x14ac:dyDescent="0.3">
      <c r="K102" s="180">
        <v>92</v>
      </c>
      <c r="L102" s="188">
        <f t="shared" si="11"/>
        <v>0</v>
      </c>
      <c r="M102" s="186">
        <f t="shared" si="8"/>
        <v>0</v>
      </c>
      <c r="N102" s="187">
        <f t="shared" si="7"/>
        <v>0</v>
      </c>
      <c r="P102" s="180">
        <v>92</v>
      </c>
      <c r="Q102" s="188">
        <f t="shared" si="12"/>
        <v>0</v>
      </c>
      <c r="R102" s="186">
        <f t="shared" si="9"/>
        <v>0</v>
      </c>
      <c r="S102" s="187">
        <f t="shared" si="10"/>
        <v>0</v>
      </c>
    </row>
    <row r="103" spans="11:19" x14ac:dyDescent="0.3">
      <c r="K103" s="180">
        <v>93</v>
      </c>
      <c r="L103" s="188">
        <f t="shared" si="11"/>
        <v>0</v>
      </c>
      <c r="M103" s="186">
        <f t="shared" si="8"/>
        <v>0</v>
      </c>
      <c r="N103" s="187">
        <f t="shared" si="7"/>
        <v>0</v>
      </c>
      <c r="P103" s="180">
        <v>93</v>
      </c>
      <c r="Q103" s="188">
        <f t="shared" si="12"/>
        <v>0</v>
      </c>
      <c r="R103" s="186">
        <f t="shared" si="9"/>
        <v>0</v>
      </c>
      <c r="S103" s="187">
        <f t="shared" si="10"/>
        <v>0</v>
      </c>
    </row>
    <row r="104" spans="11:19" x14ac:dyDescent="0.3">
      <c r="K104" s="180">
        <v>94</v>
      </c>
      <c r="L104" s="188">
        <f t="shared" si="11"/>
        <v>0</v>
      </c>
      <c r="M104" s="186">
        <f t="shared" si="8"/>
        <v>0</v>
      </c>
      <c r="N104" s="187">
        <f t="shared" si="7"/>
        <v>0</v>
      </c>
      <c r="P104" s="180">
        <v>94</v>
      </c>
      <c r="Q104" s="188">
        <f t="shared" si="12"/>
        <v>0</v>
      </c>
      <c r="R104" s="186">
        <f t="shared" si="9"/>
        <v>0</v>
      </c>
      <c r="S104" s="187">
        <f t="shared" si="10"/>
        <v>0</v>
      </c>
    </row>
    <row r="105" spans="11:19" x14ac:dyDescent="0.3">
      <c r="K105" s="180">
        <v>95</v>
      </c>
      <c r="L105" s="188">
        <f t="shared" si="11"/>
        <v>0</v>
      </c>
      <c r="M105" s="186">
        <f t="shared" si="8"/>
        <v>0</v>
      </c>
      <c r="N105" s="187">
        <f t="shared" si="7"/>
        <v>0</v>
      </c>
      <c r="P105" s="180">
        <v>95</v>
      </c>
      <c r="Q105" s="188">
        <f t="shared" si="12"/>
        <v>0</v>
      </c>
      <c r="R105" s="186">
        <f t="shared" si="9"/>
        <v>0</v>
      </c>
      <c r="S105" s="187">
        <f t="shared" si="10"/>
        <v>0</v>
      </c>
    </row>
    <row r="106" spans="11:19" x14ac:dyDescent="0.3">
      <c r="K106" s="180">
        <v>96</v>
      </c>
      <c r="L106" s="188">
        <f t="shared" si="11"/>
        <v>0</v>
      </c>
      <c r="M106" s="186">
        <f t="shared" si="8"/>
        <v>0</v>
      </c>
      <c r="N106" s="187">
        <f t="shared" si="7"/>
        <v>0</v>
      </c>
      <c r="P106" s="180">
        <v>96</v>
      </c>
      <c r="Q106" s="188">
        <f t="shared" si="12"/>
        <v>0</v>
      </c>
      <c r="R106" s="186">
        <f t="shared" si="9"/>
        <v>0</v>
      </c>
      <c r="S106" s="187">
        <f t="shared" si="10"/>
        <v>0</v>
      </c>
    </row>
    <row r="107" spans="11:19" x14ac:dyDescent="0.3">
      <c r="K107" s="180">
        <v>97</v>
      </c>
      <c r="L107" s="188">
        <f t="shared" si="11"/>
        <v>0</v>
      </c>
      <c r="M107" s="186">
        <f t="shared" si="8"/>
        <v>0</v>
      </c>
      <c r="N107" s="187">
        <f t="shared" ref="N107:N110" si="13">M107/((1+($C$14-$C$13))^($K107-$K$11))</f>
        <v>0</v>
      </c>
      <c r="P107" s="180">
        <v>97</v>
      </c>
      <c r="Q107" s="188">
        <f t="shared" si="12"/>
        <v>0</v>
      </c>
      <c r="R107" s="186">
        <f t="shared" si="9"/>
        <v>0</v>
      </c>
      <c r="S107" s="187">
        <f t="shared" si="10"/>
        <v>0</v>
      </c>
    </row>
    <row r="108" spans="11:19" x14ac:dyDescent="0.3">
      <c r="K108" s="180">
        <v>98</v>
      </c>
      <c r="L108" s="188">
        <f t="shared" si="11"/>
        <v>0</v>
      </c>
      <c r="M108" s="186">
        <f t="shared" si="8"/>
        <v>0</v>
      </c>
      <c r="N108" s="187">
        <f t="shared" si="13"/>
        <v>0</v>
      </c>
      <c r="P108" s="180">
        <v>98</v>
      </c>
      <c r="Q108" s="188">
        <f t="shared" si="12"/>
        <v>0</v>
      </c>
      <c r="R108" s="186">
        <f t="shared" si="9"/>
        <v>0</v>
      </c>
      <c r="S108" s="187">
        <f t="shared" si="10"/>
        <v>0</v>
      </c>
    </row>
    <row r="109" spans="11:19" x14ac:dyDescent="0.3">
      <c r="K109" s="180">
        <v>99</v>
      </c>
      <c r="L109" s="188">
        <f t="shared" si="11"/>
        <v>0</v>
      </c>
      <c r="M109" s="186">
        <f t="shared" si="8"/>
        <v>0</v>
      </c>
      <c r="N109" s="187">
        <f t="shared" si="13"/>
        <v>0</v>
      </c>
      <c r="P109" s="180">
        <v>99</v>
      </c>
      <c r="Q109" s="188">
        <f t="shared" si="12"/>
        <v>0</v>
      </c>
      <c r="R109" s="186">
        <f t="shared" si="9"/>
        <v>0</v>
      </c>
      <c r="S109" s="187">
        <f t="shared" si="10"/>
        <v>0</v>
      </c>
    </row>
    <row r="110" spans="11:19" x14ac:dyDescent="0.3">
      <c r="K110" s="180">
        <v>100</v>
      </c>
      <c r="L110" s="188">
        <f t="shared" si="11"/>
        <v>0</v>
      </c>
      <c r="M110" s="186">
        <f t="shared" si="8"/>
        <v>0</v>
      </c>
      <c r="N110" s="187">
        <f t="shared" si="13"/>
        <v>0</v>
      </c>
      <c r="P110" s="180">
        <v>100</v>
      </c>
      <c r="Q110" s="188">
        <f t="shared" si="12"/>
        <v>0</v>
      </c>
      <c r="R110" s="186">
        <f t="shared" si="9"/>
        <v>0</v>
      </c>
      <c r="S110" s="187">
        <f t="shared" si="10"/>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 workbookViewId="1"/>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487</v>
      </c>
    </row>
    <row r="7" spans="3:81" ht="11"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-1067478.8072972929</v>
      </c>
      <c r="F9" s="69">
        <v>-59248.287593331894</v>
      </c>
      <c r="G9" s="69">
        <v>-59248.287593331894</v>
      </c>
      <c r="H9" s="69">
        <v>-59248.287593331894</v>
      </c>
      <c r="I9" s="69">
        <v>-59248.287593331894</v>
      </c>
      <c r="J9" s="69">
        <v>-59248.287593331894</v>
      </c>
      <c r="K9" s="69">
        <v>-59248.287593331894</v>
      </c>
      <c r="L9" s="69">
        <v>-59248.287593331894</v>
      </c>
      <c r="M9" s="69">
        <v>-59248.287593331894</v>
      </c>
      <c r="N9" s="69">
        <v>-59248.287593331894</v>
      </c>
      <c r="O9" s="69">
        <v>-59248.287593331894</v>
      </c>
      <c r="P9" s="69">
        <v>-59248.287593331894</v>
      </c>
      <c r="Q9" s="69">
        <v>-59248.287593331894</v>
      </c>
      <c r="R9" s="69">
        <v>-59248.287593331894</v>
      </c>
      <c r="S9" s="69">
        <v>-59248.287593331894</v>
      </c>
      <c r="T9" s="69">
        <v>-59248.287593331894</v>
      </c>
      <c r="U9" s="69">
        <v>-59248.287593331894</v>
      </c>
      <c r="V9" s="69">
        <v>-59248.287593331894</v>
      </c>
      <c r="W9" s="69">
        <v>-59248.287593331894</v>
      </c>
      <c r="X9" s="69">
        <v>-59248.287593331894</v>
      </c>
      <c r="Y9" s="69">
        <v>-59248.287593331894</v>
      </c>
      <c r="Z9" s="69">
        <v>-59248.287593331894</v>
      </c>
      <c r="AA9" s="69">
        <v>-59248.287593331894</v>
      </c>
      <c r="AB9" s="69">
        <v>-59248.287593331894</v>
      </c>
      <c r="AC9" s="69">
        <v>-59248.287593331894</v>
      </c>
      <c r="AD9" s="69">
        <v>-59248.287593331894</v>
      </c>
      <c r="AE9" s="69">
        <v>-59248.287593331894</v>
      </c>
      <c r="AF9" s="69">
        <v>-59248.287593331894</v>
      </c>
      <c r="AG9" s="69">
        <v>-59248.287593331894</v>
      </c>
      <c r="AH9" s="69">
        <v>-59248.287593331894</v>
      </c>
      <c r="AI9" s="69">
        <v>-59248.287593331894</v>
      </c>
      <c r="AJ9" s="69">
        <v>-59248.287593331894</v>
      </c>
      <c r="AK9" s="69">
        <v>-59248.287593331894</v>
      </c>
      <c r="AL9" s="69">
        <v>-59248.287593331894</v>
      </c>
      <c r="AM9" s="69">
        <v>-59248.287593331894</v>
      </c>
      <c r="AN9" s="69">
        <v>-59248.287593331894</v>
      </c>
      <c r="AO9" s="69">
        <v>-59248.287593331894</v>
      </c>
      <c r="AP9" s="69">
        <v>-59248.287593331894</v>
      </c>
      <c r="AQ9" s="69">
        <v>-59248.287593331894</v>
      </c>
      <c r="AR9" s="69">
        <v>-59248.287593331894</v>
      </c>
      <c r="AS9" s="69">
        <v>-59248.287593331894</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 workbookViewId="1"/>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134</v>
      </c>
      <c r="G6" s="47"/>
      <c r="K6" s="66"/>
      <c r="CF6" s="58" t="s">
        <v>135</v>
      </c>
      <c r="CH6" s="47"/>
      <c r="CI6" s="47"/>
      <c r="CJ6" s="47"/>
      <c r="CN6" s="66"/>
      <c r="FI6" s="58" t="s">
        <v>488</v>
      </c>
      <c r="FK6" s="47"/>
      <c r="FL6" s="47"/>
      <c r="FM6" s="47"/>
      <c r="FQ6" s="66"/>
      <c r="IL6" s="58" t="s">
        <v>489</v>
      </c>
      <c r="IN6" s="47"/>
      <c r="IO6" s="47"/>
      <c r="IP6" s="47"/>
      <c r="IT6" s="66"/>
      <c r="LO6" s="58" t="s">
        <v>490</v>
      </c>
      <c r="LQ6" s="47"/>
      <c r="LR6" s="47"/>
      <c r="LS6" s="47"/>
      <c r="LW6" s="66"/>
    </row>
    <row r="7" spans="3:406" ht="3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2.1894234433248743</v>
      </c>
      <c r="IO9" s="101">
        <v>2.1947117216624372</v>
      </c>
      <c r="IP9" s="101">
        <v>2.1999999999999997</v>
      </c>
      <c r="IQ9" s="101">
        <v>2.2021165741032127</v>
      </c>
      <c r="IR9" s="101">
        <v>2.2042331482064257</v>
      </c>
      <c r="IS9" s="101">
        <v>2.2063497223096378</v>
      </c>
      <c r="IT9" s="101">
        <v>2.2084662964128507</v>
      </c>
      <c r="IU9" s="101">
        <v>2.2105828705160637</v>
      </c>
      <c r="IV9" s="101">
        <v>2.2127006841253487</v>
      </c>
      <c r="IW9" s="101">
        <v>2.2148184977346337</v>
      </c>
      <c r="IX9" s="101">
        <v>2.2169363113439191</v>
      </c>
      <c r="IY9" s="101">
        <v>2.2190541249532036</v>
      </c>
      <c r="IZ9" s="101">
        <v>2.2211719385624886</v>
      </c>
      <c r="JA9" s="101">
        <v>2.2218340058531227</v>
      </c>
      <c r="JB9" s="101">
        <v>2.2224960731437573</v>
      </c>
      <c r="JC9" s="101">
        <v>2.2231581404343914</v>
      </c>
      <c r="JD9" s="101">
        <v>2.2238202077250255</v>
      </c>
      <c r="JE9" s="101">
        <v>2.2244822750156605</v>
      </c>
      <c r="JF9" s="101">
        <v>2.2251444603911303</v>
      </c>
      <c r="JG9" s="101">
        <v>2.2258066457665997</v>
      </c>
      <c r="JH9" s="101">
        <v>2.2264688311420695</v>
      </c>
      <c r="JI9" s="101">
        <v>2.2271310165175393</v>
      </c>
      <c r="JJ9" s="101">
        <v>2.2277932018930096</v>
      </c>
      <c r="JK9" s="101">
        <v>2.2309070339723944</v>
      </c>
      <c r="JL9" s="101">
        <v>2.2340208660517793</v>
      </c>
      <c r="JM9" s="101">
        <v>2.2371346981311642</v>
      </c>
      <c r="JN9" s="101">
        <v>2.240248530210549</v>
      </c>
      <c r="JO9" s="101">
        <v>2.2433623622899335</v>
      </c>
      <c r="JP9" s="101">
        <v>2.245815453768651</v>
      </c>
      <c r="JQ9" s="101">
        <v>2.248268545247369</v>
      </c>
      <c r="JR9" s="101">
        <v>2.2507216367260865</v>
      </c>
      <c r="JS9" s="101">
        <v>2.2531747282048045</v>
      </c>
      <c r="JT9" s="101">
        <v>2.2556278196835224</v>
      </c>
      <c r="JU9" s="101">
        <v>2.2616675236871364</v>
      </c>
      <c r="JV9" s="101">
        <v>2.2677072276907508</v>
      </c>
      <c r="JW9" s="101">
        <v>2.2737469316943657</v>
      </c>
      <c r="JX9" s="101">
        <v>2.2797866356979801</v>
      </c>
      <c r="JY9" s="101">
        <v>2.2858263397015945</v>
      </c>
      <c r="JZ9" s="101">
        <v>2.2894144969641492</v>
      </c>
      <c r="KA9" s="101">
        <v>2.2930026542267039</v>
      </c>
      <c r="KB9" s="101">
        <v>2.296590811489259</v>
      </c>
      <c r="KC9" s="101">
        <v>2.3001789687518133</v>
      </c>
      <c r="KD9" s="101">
        <v>2.3037671260143684</v>
      </c>
      <c r="KE9" s="101">
        <v>2.3105194766736941</v>
      </c>
      <c r="KF9" s="101">
        <v>2.3172718273330193</v>
      </c>
      <c r="KG9" s="101">
        <v>2.3240241779923445</v>
      </c>
      <c r="KH9" s="101">
        <v>2.3307765286516702</v>
      </c>
      <c r="KI9" s="101">
        <v>2.3375288793109963</v>
      </c>
      <c r="KJ9" s="101">
        <v>2.3406922501080669</v>
      </c>
      <c r="KK9" s="101">
        <v>2.343855620905138</v>
      </c>
      <c r="KL9" s="101">
        <v>2.3470189917022086</v>
      </c>
      <c r="KM9" s="101">
        <v>2.3501823624992797</v>
      </c>
      <c r="KN9" s="101">
        <v>2.3533457332963508</v>
      </c>
      <c r="KO9" s="101">
        <v>2.3565111777108134</v>
      </c>
      <c r="KP9" s="101">
        <v>2.3596766221252761</v>
      </c>
      <c r="KQ9" s="101">
        <v>2.3628420665397383</v>
      </c>
      <c r="KR9" s="101">
        <v>2.3660075109542009</v>
      </c>
      <c r="KS9" s="101">
        <v>2.3691729553686631</v>
      </c>
      <c r="KT9" s="101">
        <v>2.3733744151054017</v>
      </c>
      <c r="KU9" s="101">
        <v>2.3775758748421398</v>
      </c>
      <c r="KV9" s="101">
        <v>2.381777334578878</v>
      </c>
      <c r="KW9" s="101">
        <v>2.3859787943156165</v>
      </c>
      <c r="KX9" s="101">
        <v>2.3901802540523551</v>
      </c>
      <c r="KY9" s="101">
        <v>2.3943850804940539</v>
      </c>
      <c r="KZ9" s="101">
        <v>2.3985899069357517</v>
      </c>
      <c r="LA9" s="101">
        <v>2.4027947333774504</v>
      </c>
      <c r="LB9" s="101">
        <v>2.4069995598191487</v>
      </c>
      <c r="LC9" s="101">
        <v>2.4112043862608479</v>
      </c>
      <c r="LD9" s="101">
        <v>2.4112043862608479</v>
      </c>
      <c r="LE9" s="101">
        <v>2.4112043862608479</v>
      </c>
      <c r="LF9" s="101">
        <v>2.4112043862608479</v>
      </c>
      <c r="LG9" s="101">
        <v>2.4112043862608479</v>
      </c>
      <c r="LH9" s="101">
        <v>2.4112043862608479</v>
      </c>
      <c r="LI9" s="101">
        <v>2.4112043862608479</v>
      </c>
      <c r="LJ9" s="101">
        <v>2.4112043862608479</v>
      </c>
      <c r="LK9" s="101">
        <v>2.4112043862608479</v>
      </c>
      <c r="LL9" s="101">
        <v>2.4112043862608479</v>
      </c>
      <c r="LM9" s="101">
        <v>2.4112043862608479</v>
      </c>
      <c r="LO9" s="61" t="str">
        <v>Pole</v>
      </c>
      <c r="LP9" s="61" t="str">
        <v>Class 4</v>
      </c>
      <c r="LQ9" s="101">
        <v>2.1894234433248743</v>
      </c>
      <c r="LR9" s="101">
        <v>2.1947117216624372</v>
      </c>
      <c r="LS9" s="101">
        <v>2.1999999999999997</v>
      </c>
      <c r="LT9" s="101">
        <v>2.2021165741032127</v>
      </c>
      <c r="LU9" s="101">
        <v>2.2042331482064257</v>
      </c>
      <c r="LV9" s="101">
        <v>2.2063497223096378</v>
      </c>
      <c r="LW9" s="101">
        <v>2.2084662964128507</v>
      </c>
      <c r="LX9" s="101">
        <v>2.2105828705160637</v>
      </c>
      <c r="LY9" s="101">
        <v>2.2127006841253487</v>
      </c>
      <c r="LZ9" s="101">
        <v>2.2148184977346337</v>
      </c>
      <c r="MA9" s="101">
        <v>2.2169363113439191</v>
      </c>
      <c r="MB9" s="101">
        <v>2.2190541249532036</v>
      </c>
      <c r="MC9" s="101">
        <v>2.2211719385624886</v>
      </c>
      <c r="MD9" s="101">
        <v>2.2218340058531227</v>
      </c>
      <c r="ME9" s="101">
        <v>2.2224960731437573</v>
      </c>
      <c r="MF9" s="101">
        <v>2.2231581404343914</v>
      </c>
      <c r="MG9" s="101">
        <v>2.2238202077250255</v>
      </c>
      <c r="MH9" s="101">
        <v>2.2244822750156605</v>
      </c>
      <c r="MI9" s="101">
        <v>2.2251444603911303</v>
      </c>
      <c r="MJ9" s="101">
        <v>2.2258066457665997</v>
      </c>
      <c r="MK9" s="101">
        <v>2.2264688311420695</v>
      </c>
      <c r="ML9" s="101">
        <v>2.2271310165175393</v>
      </c>
      <c r="MM9" s="101">
        <v>2.2277932018930096</v>
      </c>
      <c r="MN9" s="101">
        <v>2.2309070339723944</v>
      </c>
      <c r="MO9" s="101">
        <v>2.2340208660517793</v>
      </c>
      <c r="MP9" s="101">
        <v>2.2371346981311642</v>
      </c>
      <c r="MQ9" s="101">
        <v>2.240248530210549</v>
      </c>
      <c r="MR9" s="101">
        <v>2.2433623622899335</v>
      </c>
      <c r="MS9" s="101">
        <v>2.245815453768651</v>
      </c>
      <c r="MT9" s="101">
        <v>2.248268545247369</v>
      </c>
      <c r="MU9" s="101">
        <v>2.2507216367260865</v>
      </c>
      <c r="MV9" s="101">
        <v>2.2531747282048045</v>
      </c>
      <c r="MW9" s="101">
        <v>2.2556278196835224</v>
      </c>
      <c r="MX9" s="101">
        <v>2.2616675236871364</v>
      </c>
      <c r="MY9" s="101">
        <v>2.2677072276907508</v>
      </c>
      <c r="MZ9" s="101">
        <v>2.2737469316943657</v>
      </c>
      <c r="NA9" s="101">
        <v>2.2797866356979801</v>
      </c>
      <c r="NB9" s="101">
        <v>2.2858263397015945</v>
      </c>
      <c r="NC9" s="101">
        <v>2.2894144969641492</v>
      </c>
      <c r="ND9" s="101">
        <v>2.2930026542267039</v>
      </c>
      <c r="NE9" s="101">
        <v>2.296590811489259</v>
      </c>
      <c r="NF9" s="101">
        <v>2.3001789687518133</v>
      </c>
      <c r="NG9" s="101">
        <v>2.3037671260143684</v>
      </c>
      <c r="NH9" s="101">
        <v>2.3105194766736941</v>
      </c>
      <c r="NI9" s="101">
        <v>2.3172718273330193</v>
      </c>
      <c r="NJ9" s="101">
        <v>2.3240241779923445</v>
      </c>
      <c r="NK9" s="101">
        <v>2.3307765286516702</v>
      </c>
      <c r="NL9" s="101">
        <v>2.3375288793109963</v>
      </c>
      <c r="NM9" s="101">
        <v>2.3406922501080669</v>
      </c>
      <c r="NN9" s="101">
        <v>2.343855620905138</v>
      </c>
      <c r="NO9" s="101">
        <v>2.3470189917022086</v>
      </c>
      <c r="NP9" s="101">
        <v>2.3501823624992797</v>
      </c>
      <c r="NQ9" s="101">
        <v>2.3533457332963508</v>
      </c>
      <c r="NR9" s="101">
        <v>2.3565111777108134</v>
      </c>
      <c r="NS9" s="101">
        <v>2.3596766221252761</v>
      </c>
      <c r="NT9" s="101">
        <v>2.3628420665397383</v>
      </c>
      <c r="NU9" s="101">
        <v>2.3660075109542009</v>
      </c>
      <c r="NV9" s="101">
        <v>2.3691729553686631</v>
      </c>
      <c r="NW9" s="101">
        <v>2.3733744151054017</v>
      </c>
      <c r="NX9" s="101">
        <v>2.3775758748421398</v>
      </c>
      <c r="NY9" s="101">
        <v>2.381777334578878</v>
      </c>
      <c r="NZ9" s="101">
        <v>2.3859787943156165</v>
      </c>
      <c r="OA9" s="101">
        <v>2.3901802540523551</v>
      </c>
      <c r="OB9" s="101">
        <v>2.3943850804940539</v>
      </c>
      <c r="OC9" s="101">
        <v>2.3985899069357517</v>
      </c>
      <c r="OD9" s="101">
        <v>2.4027947333774504</v>
      </c>
      <c r="OE9" s="101">
        <v>2.4069995598191487</v>
      </c>
      <c r="OF9" s="101">
        <v>2.4112043862608479</v>
      </c>
      <c r="OG9" s="101">
        <v>2.4112043862608479</v>
      </c>
      <c r="OH9" s="101">
        <v>2.4112043862608479</v>
      </c>
      <c r="OI9" s="101">
        <v>2.4112043862608479</v>
      </c>
      <c r="OJ9" s="101">
        <v>2.4112043862608479</v>
      </c>
      <c r="OK9" s="101">
        <v>2.4112043862608479</v>
      </c>
      <c r="OL9" s="101">
        <v>2.4112043862608479</v>
      </c>
      <c r="OM9" s="101">
        <v>2.4112043862608479</v>
      </c>
      <c r="ON9" s="101">
        <v>2.4112043862608479</v>
      </c>
      <c r="OO9" s="101">
        <v>2.4112043862608479</v>
      </c>
      <c r="OP9" s="101">
        <v>2.4112043862608479</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0</v>
      </c>
      <c r="F11" s="68">
        <v>0</v>
      </c>
      <c r="G11" s="67">
        <v>0</v>
      </c>
      <c r="H11" s="68">
        <v>0</v>
      </c>
      <c r="I11" s="68">
        <v>0</v>
      </c>
      <c r="J11" s="68">
        <v>0</v>
      </c>
      <c r="K11" s="68">
        <v>0</v>
      </c>
      <c r="L11" s="67">
        <v>0</v>
      </c>
      <c r="M11" s="68">
        <v>0</v>
      </c>
      <c r="N11" s="68">
        <v>0</v>
      </c>
      <c r="O11" s="68">
        <v>0</v>
      </c>
      <c r="P11" s="68">
        <v>0</v>
      </c>
      <c r="Q11" s="67">
        <v>0</v>
      </c>
      <c r="R11" s="68">
        <v>0</v>
      </c>
      <c r="S11" s="68">
        <v>0</v>
      </c>
      <c r="T11" s="68">
        <v>0</v>
      </c>
      <c r="U11" s="68">
        <v>0</v>
      </c>
      <c r="V11" s="67">
        <v>0</v>
      </c>
      <c r="W11" s="68">
        <v>0</v>
      </c>
      <c r="X11" s="68">
        <v>0</v>
      </c>
      <c r="Y11" s="68">
        <v>0</v>
      </c>
      <c r="Z11" s="68">
        <v>0</v>
      </c>
      <c r="AA11" s="67">
        <v>0</v>
      </c>
      <c r="AB11" s="68">
        <v>0</v>
      </c>
      <c r="AC11" s="68">
        <v>0</v>
      </c>
      <c r="AD11" s="68">
        <v>0</v>
      </c>
      <c r="AE11" s="68">
        <v>0</v>
      </c>
      <c r="AF11" s="67">
        <v>0</v>
      </c>
      <c r="AG11" s="68">
        <v>0</v>
      </c>
      <c r="AH11" s="68">
        <v>0</v>
      </c>
      <c r="AI11" s="68">
        <v>0</v>
      </c>
      <c r="AJ11" s="68">
        <v>0</v>
      </c>
      <c r="AK11" s="123">
        <v>0</v>
      </c>
      <c r="AL11" s="68">
        <v>0</v>
      </c>
      <c r="AM11" s="68">
        <v>0</v>
      </c>
      <c r="AN11" s="68">
        <v>0</v>
      </c>
      <c r="AO11" s="68">
        <v>0</v>
      </c>
      <c r="AP11" s="123">
        <v>0</v>
      </c>
      <c r="AQ11" s="68">
        <v>0</v>
      </c>
      <c r="AR11" s="68">
        <v>0</v>
      </c>
      <c r="AS11" s="68">
        <v>0</v>
      </c>
      <c r="AT11" s="68">
        <v>0</v>
      </c>
      <c r="AU11" s="123">
        <v>0</v>
      </c>
      <c r="AV11" s="68">
        <v>0</v>
      </c>
      <c r="AW11" s="68">
        <v>0</v>
      </c>
      <c r="AX11" s="68">
        <v>0</v>
      </c>
      <c r="AY11" s="68">
        <v>0</v>
      </c>
      <c r="AZ11" s="123">
        <v>0</v>
      </c>
      <c r="BA11" s="68">
        <v>0</v>
      </c>
      <c r="BB11" s="68">
        <v>0</v>
      </c>
      <c r="BC11" s="68">
        <v>0</v>
      </c>
      <c r="BD11" s="68">
        <v>0</v>
      </c>
      <c r="BE11" s="123">
        <v>0</v>
      </c>
      <c r="BF11" s="68">
        <v>0</v>
      </c>
      <c r="BG11" s="68">
        <v>0</v>
      </c>
      <c r="BH11" s="68">
        <v>0</v>
      </c>
      <c r="BI11" s="68">
        <v>0</v>
      </c>
      <c r="BJ11" s="123">
        <v>0</v>
      </c>
      <c r="BK11" s="68">
        <v>0</v>
      </c>
      <c r="BL11" s="68">
        <v>0</v>
      </c>
      <c r="BM11" s="68">
        <v>0</v>
      </c>
      <c r="BN11" s="68">
        <v>0</v>
      </c>
      <c r="BO11" s="123">
        <v>0</v>
      </c>
      <c r="BP11" s="68">
        <v>0</v>
      </c>
      <c r="BQ11" s="68">
        <v>0</v>
      </c>
      <c r="BR11" s="68">
        <v>0</v>
      </c>
      <c r="BS11" s="68">
        <v>0</v>
      </c>
      <c r="BT11" s="123">
        <v>0</v>
      </c>
      <c r="BU11" s="68">
        <v>0</v>
      </c>
      <c r="BV11" s="68">
        <v>0</v>
      </c>
      <c r="BW11" s="68">
        <v>0</v>
      </c>
      <c r="BX11" s="68">
        <v>0</v>
      </c>
      <c r="BY11" s="123">
        <v>0</v>
      </c>
      <c r="BZ11" s="68">
        <v>0</v>
      </c>
      <c r="CA11" s="68">
        <v>0</v>
      </c>
      <c r="CB11" s="68">
        <v>0</v>
      </c>
      <c r="CC11" s="68">
        <v>0</v>
      </c>
      <c r="CD11" s="123">
        <v>0</v>
      </c>
      <c r="CF11" s="61" t="str">
        <v>Pole</v>
      </c>
      <c r="CG11" s="61" t="str">
        <v>Class 2</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101">
        <v>0</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101">
        <v>0</v>
      </c>
      <c r="EP11" s="101">
        <v>0</v>
      </c>
      <c r="EQ11" s="101">
        <v>0</v>
      </c>
      <c r="ER11" s="101">
        <v>0</v>
      </c>
      <c r="ES11" s="101">
        <v>0</v>
      </c>
      <c r="ET11" s="101">
        <v>0</v>
      </c>
      <c r="EU11" s="101">
        <v>0</v>
      </c>
      <c r="EV11" s="101">
        <v>0</v>
      </c>
      <c r="EW11" s="101">
        <v>0</v>
      </c>
      <c r="EX11" s="101">
        <v>0</v>
      </c>
      <c r="EY11" s="101">
        <v>0</v>
      </c>
      <c r="EZ11" s="101">
        <v>0</v>
      </c>
      <c r="FA11" s="101">
        <v>0</v>
      </c>
      <c r="FB11" s="101">
        <v>0</v>
      </c>
      <c r="FC11" s="101">
        <v>0</v>
      </c>
      <c r="FD11" s="101">
        <v>0</v>
      </c>
      <c r="FE11" s="101">
        <v>0</v>
      </c>
      <c r="FF11" s="101">
        <v>0</v>
      </c>
      <c r="FG11" s="101">
        <v>0</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 workbookViewId="1"/>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144</v>
      </c>
      <c r="J6" s="66"/>
    </row>
    <row r="7" spans="3:83" ht="21.5"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topLeftCell="EI1" workbookViewId="0">
      <selection activeCell="FJ9" sqref="FJ9"/>
    </sheetView>
    <sheetView workbookViewId="1"/>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145</v>
      </c>
      <c r="F6" s="47"/>
      <c r="CE6" s="58" t="s">
        <v>205</v>
      </c>
      <c r="CH6" s="47"/>
      <c r="FG6" s="58" t="s">
        <v>491</v>
      </c>
      <c r="FJ6" s="47"/>
    </row>
    <row r="7" spans="3:241" ht="11"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900979.24376937549</v>
      </c>
      <c r="CH9" s="70">
        <v>60775.08189405896</v>
      </c>
      <c r="CI9" s="70">
        <v>60959.871216944928</v>
      </c>
      <c r="CJ9" s="70">
        <v>61147.433167162271</v>
      </c>
      <c r="CK9" s="70">
        <v>61337.825672784093</v>
      </c>
      <c r="CL9" s="70">
        <v>61531.107869955449</v>
      </c>
      <c r="CM9" s="70">
        <v>61727.374706357601</v>
      </c>
      <c r="CN9" s="70">
        <v>61926.653388866704</v>
      </c>
      <c r="CO9" s="70">
        <v>62129.00683556361</v>
      </c>
      <c r="CP9" s="70">
        <v>62334.49927651386</v>
      </c>
      <c r="CQ9" s="70">
        <v>62543.196281080032</v>
      </c>
      <c r="CR9" s="70">
        <v>62714.074505047916</v>
      </c>
      <c r="CS9" s="70">
        <v>62888.089081528531</v>
      </c>
      <c r="CT9" s="70">
        <v>63065.303662989769</v>
      </c>
      <c r="CU9" s="70">
        <v>63245.783193457217</v>
      </c>
      <c r="CV9" s="70">
        <v>63429.593934715536</v>
      </c>
      <c r="CW9" s="70">
        <v>63616.806869082655</v>
      </c>
      <c r="CX9" s="70">
        <v>63807.487616783677</v>
      </c>
      <c r="CY9" s="70">
        <v>64001.70655600333</v>
      </c>
      <c r="CZ9" s="70">
        <v>64199.535492928422</v>
      </c>
      <c r="DA9" s="70">
        <v>64401.047690716667</v>
      </c>
      <c r="DB9" s="70">
        <v>64677.39487337078</v>
      </c>
      <c r="DC9" s="70">
        <v>64957.994062534723</v>
      </c>
      <c r="DD9" s="70">
        <v>65242.935603914782</v>
      </c>
      <c r="DE9" s="70">
        <v>65532.31175624286</v>
      </c>
      <c r="DF9" s="70">
        <v>65826.216731659282</v>
      </c>
      <c r="DG9" s="70">
        <v>66105.29791973246</v>
      </c>
      <c r="DH9" s="70">
        <v>66388.978081748137</v>
      </c>
      <c r="DI9" s="70">
        <v>66677.353811975379</v>
      </c>
      <c r="DJ9" s="70">
        <v>66970.523728864369</v>
      </c>
      <c r="DK9" s="70">
        <v>67268.588517376105</v>
      </c>
      <c r="DL9" s="70">
        <v>67678.978096084727</v>
      </c>
      <c r="DM9" s="70">
        <v>68095.21523346896</v>
      </c>
      <c r="DN9" s="70">
        <v>68517.42942524195</v>
      </c>
      <c r="DO9" s="70">
        <v>68945.753007922031</v>
      </c>
      <c r="DP9" s="70">
        <v>69380.321220666403</v>
      </c>
      <c r="DQ9" s="70">
        <v>69746.586353462</v>
      </c>
      <c r="DR9" s="70">
        <v>70118.81337049196</v>
      </c>
      <c r="DS9" s="70">
        <v>70497.129737765325</v>
      </c>
      <c r="DT9" s="70">
        <v>70881.665635177822</v>
      </c>
      <c r="DU9" s="70">
        <v>71272.554014080917</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900979.24376937549</v>
      </c>
      <c r="FJ9" s="70">
        <v>60775.08189405896</v>
      </c>
      <c r="FK9" s="70">
        <v>60959.871216944928</v>
      </c>
      <c r="FL9" s="70">
        <v>61147.433167162271</v>
      </c>
      <c r="FM9" s="70">
        <v>61337.825672784093</v>
      </c>
      <c r="FN9" s="70">
        <v>61531.107869955449</v>
      </c>
      <c r="FO9" s="70">
        <v>61727.374706357601</v>
      </c>
      <c r="FP9" s="70">
        <v>61926.653388866704</v>
      </c>
      <c r="FQ9" s="70">
        <v>62129.00683556361</v>
      </c>
      <c r="FR9" s="70">
        <v>62334.49927651386</v>
      </c>
      <c r="FS9" s="70">
        <v>62543.196281080032</v>
      </c>
      <c r="FT9" s="70">
        <v>62714.074505047916</v>
      </c>
      <c r="FU9" s="70">
        <v>62888.089081528531</v>
      </c>
      <c r="FV9" s="70">
        <v>63065.303662989769</v>
      </c>
      <c r="FW9" s="70">
        <v>63245.783193457217</v>
      </c>
      <c r="FX9" s="70">
        <v>63429.593934715536</v>
      </c>
      <c r="FY9" s="70">
        <v>63616.806869082655</v>
      </c>
      <c r="FZ9" s="70">
        <v>63807.487616783677</v>
      </c>
      <c r="GA9" s="70">
        <v>64001.70655600333</v>
      </c>
      <c r="GB9" s="70">
        <v>64199.535492928422</v>
      </c>
      <c r="GC9" s="70">
        <v>64401.047690716667</v>
      </c>
      <c r="GD9" s="70">
        <v>64677.39487337078</v>
      </c>
      <c r="GE9" s="70">
        <v>64957.994062534723</v>
      </c>
      <c r="GF9" s="70">
        <v>65242.935603914782</v>
      </c>
      <c r="GG9" s="70">
        <v>65532.31175624286</v>
      </c>
      <c r="GH9" s="70">
        <v>65826.216731659282</v>
      </c>
      <c r="GI9" s="70">
        <v>66105.29791973246</v>
      </c>
      <c r="GJ9" s="70">
        <v>66388.978081748137</v>
      </c>
      <c r="GK9" s="70">
        <v>66677.353811975379</v>
      </c>
      <c r="GL9" s="70">
        <v>66970.523728864369</v>
      </c>
      <c r="GM9" s="70">
        <v>67268.588517376105</v>
      </c>
      <c r="GN9" s="70">
        <v>67678.978096084727</v>
      </c>
      <c r="GO9" s="70">
        <v>68095.21523346896</v>
      </c>
      <c r="GP9" s="70">
        <v>68517.42942524195</v>
      </c>
      <c r="GQ9" s="70">
        <v>68945.753007922031</v>
      </c>
      <c r="GR9" s="70">
        <v>69380.321220666403</v>
      </c>
      <c r="GS9" s="70">
        <v>69746.586353462</v>
      </c>
      <c r="GT9" s="70">
        <v>70118.81337049196</v>
      </c>
      <c r="GU9" s="70">
        <v>70497.129737765325</v>
      </c>
      <c r="GV9" s="70">
        <v>70881.665635177822</v>
      </c>
      <c r="GW9" s="70">
        <v>71272.554014080917</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 workbookViewId="1"/>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492</v>
      </c>
      <c r="F6" s="47"/>
      <c r="H6" s="66"/>
      <c r="K6" s="47"/>
      <c r="CE6" s="58" t="s">
        <v>493</v>
      </c>
      <c r="CH6" s="47"/>
      <c r="CJ6" s="66"/>
      <c r="CM6" s="47"/>
      <c r="FG6" s="58" t="s">
        <v>494</v>
      </c>
      <c r="FJ6" s="47"/>
      <c r="FL6" s="66"/>
      <c r="FO6" s="47"/>
    </row>
    <row r="7" spans="3:241" ht="3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720852.75820954563</v>
      </c>
      <c r="F9" s="70">
        <v>39552.215787467801</v>
      </c>
      <c r="G9" s="70">
        <v>39590.231574935613</v>
      </c>
      <c r="H9" s="70">
        <v>39628.247362403403</v>
      </c>
      <c r="I9" s="70">
        <v>39666.263149871214</v>
      </c>
      <c r="J9" s="70">
        <v>39704.278937339019</v>
      </c>
      <c r="K9" s="70">
        <v>39742.316987575388</v>
      </c>
      <c r="L9" s="70">
        <v>39780.355037811758</v>
      </c>
      <c r="M9" s="70">
        <v>39818.393088048128</v>
      </c>
      <c r="N9" s="70">
        <v>39856.43113828449</v>
      </c>
      <c r="O9" s="70">
        <v>39894.469188520859</v>
      </c>
      <c r="P9" s="70">
        <v>39906.360579127941</v>
      </c>
      <c r="Q9" s="70">
        <v>39918.251969735022</v>
      </c>
      <c r="R9" s="70">
        <v>39930.143360342103</v>
      </c>
      <c r="S9" s="70">
        <v>39942.034750949184</v>
      </c>
      <c r="T9" s="70">
        <v>39953.92614155628</v>
      </c>
      <c r="U9" s="70">
        <v>39965.819653085091</v>
      </c>
      <c r="V9" s="70">
        <v>39977.713164613895</v>
      </c>
      <c r="W9" s="70">
        <v>39989.606676142714</v>
      </c>
      <c r="X9" s="70">
        <v>40001.500187671525</v>
      </c>
      <c r="Y9" s="70">
        <v>40013.393699200344</v>
      </c>
      <c r="Z9" s="70">
        <v>40069.321237178177</v>
      </c>
      <c r="AA9" s="70">
        <v>40125.248775156011</v>
      </c>
      <c r="AB9" s="70">
        <v>40181.176313133838</v>
      </c>
      <c r="AC9" s="70">
        <v>40237.103851111671</v>
      </c>
      <c r="AD9" s="70">
        <v>40293.031389089498</v>
      </c>
      <c r="AE9" s="70">
        <v>40337.091365138738</v>
      </c>
      <c r="AF9" s="70">
        <v>40381.151341187993</v>
      </c>
      <c r="AG9" s="70">
        <v>40425.211317237241</v>
      </c>
      <c r="AH9" s="70">
        <v>40469.271293286496</v>
      </c>
      <c r="AI9" s="70">
        <v>40513.331269335744</v>
      </c>
      <c r="AJ9" s="70">
        <v>40621.810392944659</v>
      </c>
      <c r="AK9" s="70">
        <v>40730.289516553574</v>
      </c>
      <c r="AL9" s="70">
        <v>40838.768640162503</v>
      </c>
      <c r="AM9" s="70">
        <v>40947.247763771418</v>
      </c>
      <c r="AN9" s="70">
        <v>41055.72688738034</v>
      </c>
      <c r="AO9" s="70">
        <v>41120.173779973084</v>
      </c>
      <c r="AP9" s="70">
        <v>41184.620672565827</v>
      </c>
      <c r="AQ9" s="70">
        <v>41249.067565158584</v>
      </c>
      <c r="AR9" s="70">
        <v>41313.51445775132</v>
      </c>
      <c r="AS9" s="70">
        <v>41377.961350344071</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720852.75820954563</v>
      </c>
      <c r="CH9" s="70">
        <v>39552.215787467801</v>
      </c>
      <c r="CI9" s="70">
        <v>39590.231574935613</v>
      </c>
      <c r="CJ9" s="70">
        <v>39628.247362403403</v>
      </c>
      <c r="CK9" s="70">
        <v>39666.263149871214</v>
      </c>
      <c r="CL9" s="70">
        <v>39704.278937339019</v>
      </c>
      <c r="CM9" s="70">
        <v>39742.316987575388</v>
      </c>
      <c r="CN9" s="70">
        <v>39780.355037811758</v>
      </c>
      <c r="CO9" s="70">
        <v>39818.393088048128</v>
      </c>
      <c r="CP9" s="70">
        <v>39856.43113828449</v>
      </c>
      <c r="CQ9" s="70">
        <v>39894.469188520859</v>
      </c>
      <c r="CR9" s="70">
        <v>39906.360579127941</v>
      </c>
      <c r="CS9" s="70">
        <v>39918.251969735022</v>
      </c>
      <c r="CT9" s="70">
        <v>39930.143360342103</v>
      </c>
      <c r="CU9" s="70">
        <v>39942.034750949184</v>
      </c>
      <c r="CV9" s="70">
        <v>39953.92614155628</v>
      </c>
      <c r="CW9" s="70">
        <v>39965.819653085091</v>
      </c>
      <c r="CX9" s="70">
        <v>39977.713164613895</v>
      </c>
      <c r="CY9" s="70">
        <v>39989.606676142714</v>
      </c>
      <c r="CZ9" s="70">
        <v>40001.500187671525</v>
      </c>
      <c r="DA9" s="70">
        <v>40013.393699200344</v>
      </c>
      <c r="DB9" s="70">
        <v>40069.321237178177</v>
      </c>
      <c r="DC9" s="70">
        <v>40125.248775156011</v>
      </c>
      <c r="DD9" s="70">
        <v>40181.176313133838</v>
      </c>
      <c r="DE9" s="70">
        <v>40237.103851111671</v>
      </c>
      <c r="DF9" s="70">
        <v>40293.031389089498</v>
      </c>
      <c r="DG9" s="70">
        <v>40337.091365138738</v>
      </c>
      <c r="DH9" s="70">
        <v>40381.151341187993</v>
      </c>
      <c r="DI9" s="70">
        <v>40425.211317237241</v>
      </c>
      <c r="DJ9" s="70">
        <v>40469.271293286496</v>
      </c>
      <c r="DK9" s="70">
        <v>40513.331269335744</v>
      </c>
      <c r="DL9" s="70">
        <v>40621.810392944659</v>
      </c>
      <c r="DM9" s="70">
        <v>40730.289516553574</v>
      </c>
      <c r="DN9" s="70">
        <v>40838.768640162503</v>
      </c>
      <c r="DO9" s="70">
        <v>40947.247763771418</v>
      </c>
      <c r="DP9" s="70">
        <v>41055.72688738034</v>
      </c>
      <c r="DQ9" s="70">
        <v>41120.173779973084</v>
      </c>
      <c r="DR9" s="70">
        <v>41184.620672565827</v>
      </c>
      <c r="DS9" s="70">
        <v>41249.067565158584</v>
      </c>
      <c r="DT9" s="70">
        <v>41313.51445775132</v>
      </c>
      <c r="DU9" s="70">
        <v>41377.961350344071</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179320.2006391765</v>
      </c>
      <c r="FJ9" s="70">
        <v>9839.0568530931541</v>
      </c>
      <c r="FK9" s="70">
        <v>9848.5137061863097</v>
      </c>
      <c r="FL9" s="70">
        <v>9857.9705592794617</v>
      </c>
      <c r="FM9" s="70">
        <v>9867.4274123726173</v>
      </c>
      <c r="FN9" s="70">
        <v>9876.8842654657728</v>
      </c>
      <c r="FO9" s="70">
        <v>9886.3466566720581</v>
      </c>
      <c r="FP9" s="70">
        <v>9895.8090478783433</v>
      </c>
      <c r="FQ9" s="70">
        <v>9905.2714390846304</v>
      </c>
      <c r="FR9" s="70">
        <v>9914.7338302909138</v>
      </c>
      <c r="FS9" s="70">
        <v>9924.1962214971991</v>
      </c>
      <c r="FT9" s="70">
        <v>9927.1543381517531</v>
      </c>
      <c r="FU9" s="70">
        <v>9930.1124548063071</v>
      </c>
      <c r="FV9" s="70">
        <v>9933.0705714608612</v>
      </c>
      <c r="FW9" s="70">
        <v>9936.0286881154134</v>
      </c>
      <c r="FX9" s="70">
        <v>9938.9868047699711</v>
      </c>
      <c r="FY9" s="70">
        <v>9941.9454490275712</v>
      </c>
      <c r="FZ9" s="70">
        <v>9944.9040932851676</v>
      </c>
      <c r="GA9" s="70">
        <v>9947.8627375427659</v>
      </c>
      <c r="GB9" s="70">
        <v>9950.821381800366</v>
      </c>
      <c r="GC9" s="70">
        <v>9953.7800260579661</v>
      </c>
      <c r="GD9" s="70">
        <v>9967.6926277886578</v>
      </c>
      <c r="GE9" s="70">
        <v>9981.6052295193495</v>
      </c>
      <c r="GF9" s="70">
        <v>9995.5178312500411</v>
      </c>
      <c r="GG9" s="70">
        <v>10009.430432980733</v>
      </c>
      <c r="GH9" s="70">
        <v>10023.343034711423</v>
      </c>
      <c r="GI9" s="70">
        <v>10034.303447438333</v>
      </c>
      <c r="GJ9" s="70">
        <v>10045.263860165245</v>
      </c>
      <c r="GK9" s="70">
        <v>10056.224272892154</v>
      </c>
      <c r="GL9" s="70">
        <v>10067.184685619066</v>
      </c>
      <c r="GM9" s="70">
        <v>10078.145098345978</v>
      </c>
      <c r="GN9" s="70">
        <v>10105.130495834126</v>
      </c>
      <c r="GO9" s="70">
        <v>10132.115893322274</v>
      </c>
      <c r="GP9" s="70">
        <v>10159.101290810426</v>
      </c>
      <c r="GQ9" s="70">
        <v>10186.086688298576</v>
      </c>
      <c r="GR9" s="70">
        <v>10213.072085786724</v>
      </c>
      <c r="GS9" s="70">
        <v>10229.103972435818</v>
      </c>
      <c r="GT9" s="70">
        <v>10245.135859084912</v>
      </c>
      <c r="GU9" s="70">
        <v>10261.16774573401</v>
      </c>
      <c r="GV9" s="70">
        <v>10277.199632383101</v>
      </c>
      <c r="GW9" s="70">
        <v>10293.231519032199</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 workbookViewId="1"/>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495</v>
      </c>
      <c r="F6" s="47"/>
      <c r="H6" s="66"/>
      <c r="K6" s="47"/>
      <c r="CE6" s="58" t="s">
        <v>183</v>
      </c>
      <c r="CH6" s="47"/>
      <c r="CJ6" s="66"/>
      <c r="CM6" s="47"/>
    </row>
    <row r="7" spans="3:161" ht="3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1140418.4104960286</v>
      </c>
      <c r="F9" s="119">
        <v>28010.922822592867</v>
      </c>
      <c r="G9" s="119">
        <v>28037.845645185735</v>
      </c>
      <c r="H9" s="119">
        <v>28064.768467778591</v>
      </c>
      <c r="I9" s="119">
        <v>28091.691290371462</v>
      </c>
      <c r="J9" s="119">
        <v>28118.614112964329</v>
      </c>
      <c r="K9" s="119">
        <v>28145.552702074434</v>
      </c>
      <c r="L9" s="119">
        <v>28172.491291184542</v>
      </c>
      <c r="M9" s="119">
        <v>28199.429880294651</v>
      </c>
      <c r="N9" s="119">
        <v>28226.368469404752</v>
      </c>
      <c r="O9" s="119">
        <v>28253.307058514856</v>
      </c>
      <c r="P9" s="119">
        <v>28261.728554451722</v>
      </c>
      <c r="Q9" s="119">
        <v>28270.150050388595</v>
      </c>
      <c r="R9" s="119">
        <v>28278.57154632546</v>
      </c>
      <c r="S9" s="119">
        <v>28286.993042262326</v>
      </c>
      <c r="T9" s="119">
        <v>28295.414538199202</v>
      </c>
      <c r="U9" s="119">
        <v>28303.837536175179</v>
      </c>
      <c r="V9" s="119">
        <v>28312.260534151148</v>
      </c>
      <c r="W9" s="119">
        <v>28320.683532127125</v>
      </c>
      <c r="X9" s="119">
        <v>28329.106530103101</v>
      </c>
      <c r="Y9" s="119">
        <v>28337.529528079082</v>
      </c>
      <c r="Z9" s="119">
        <v>28377.137472128856</v>
      </c>
      <c r="AA9" s="119">
        <v>28416.745416178634</v>
      </c>
      <c r="AB9" s="119">
        <v>28456.353360228408</v>
      </c>
      <c r="AC9" s="119">
        <v>28495.961304278182</v>
      </c>
      <c r="AD9" s="119">
        <v>28535.569248327953</v>
      </c>
      <c r="AE9" s="119">
        <v>28566.772571937239</v>
      </c>
      <c r="AF9" s="119">
        <v>28597.975895546533</v>
      </c>
      <c r="AG9" s="119">
        <v>28629.17921915582</v>
      </c>
      <c r="AH9" s="119">
        <v>28660.382542765114</v>
      </c>
      <c r="AI9" s="119">
        <v>28691.585866374404</v>
      </c>
      <c r="AJ9" s="119">
        <v>28768.410901300376</v>
      </c>
      <c r="AK9" s="119">
        <v>28845.235936226352</v>
      </c>
      <c r="AL9" s="119">
        <v>28922.060971152332</v>
      </c>
      <c r="AM9" s="119">
        <v>28998.886006078308</v>
      </c>
      <c r="AN9" s="119">
        <v>29075.711041004284</v>
      </c>
      <c r="AO9" s="119">
        <v>29121.352401383978</v>
      </c>
      <c r="AP9" s="119">
        <v>29166.993761763675</v>
      </c>
      <c r="AQ9" s="119">
        <v>29212.635122143376</v>
      </c>
      <c r="AR9" s="119">
        <v>29258.276482523066</v>
      </c>
      <c r="AS9" s="119">
        <v>29303.917842902767</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806899.81874719006</v>
      </c>
      <c r="CH9" s="119">
        <v>19819.049166928915</v>
      </c>
      <c r="CI9" s="119">
        <v>19838.09833385783</v>
      </c>
      <c r="CJ9" s="119">
        <v>19857.147500786741</v>
      </c>
      <c r="CK9" s="119">
        <v>19876.196667715656</v>
      </c>
      <c r="CL9" s="119">
        <v>19895.245834644575</v>
      </c>
      <c r="CM9" s="119">
        <v>19914.30615712814</v>
      </c>
      <c r="CN9" s="119">
        <v>19933.366479611705</v>
      </c>
      <c r="CO9" s="119">
        <v>19952.426802095273</v>
      </c>
      <c r="CP9" s="119">
        <v>19971.487124578834</v>
      </c>
      <c r="CQ9" s="119">
        <v>19990.547447062396</v>
      </c>
      <c r="CR9" s="119">
        <v>19996.506052678105</v>
      </c>
      <c r="CS9" s="119">
        <v>20002.464658293815</v>
      </c>
      <c r="CT9" s="119">
        <v>20008.423263909524</v>
      </c>
      <c r="CU9" s="119">
        <v>20014.38186952523</v>
      </c>
      <c r="CV9" s="119">
        <v>20020.340475140943</v>
      </c>
      <c r="CW9" s="119">
        <v>20026.300143520173</v>
      </c>
      <c r="CX9" s="119">
        <v>20032.259811899396</v>
      </c>
      <c r="CY9" s="119">
        <v>20038.219480278625</v>
      </c>
      <c r="CZ9" s="119">
        <v>20044.179148657855</v>
      </c>
      <c r="DA9" s="119">
        <v>20050.138817037085</v>
      </c>
      <c r="DB9" s="119">
        <v>20078.16330575155</v>
      </c>
      <c r="DC9" s="119">
        <v>20106.187794466015</v>
      </c>
      <c r="DD9" s="119">
        <v>20134.212283180477</v>
      </c>
      <c r="DE9" s="119">
        <v>20162.236771894943</v>
      </c>
      <c r="DF9" s="119">
        <v>20190.261260609401</v>
      </c>
      <c r="DG9" s="119">
        <v>20212.339083917857</v>
      </c>
      <c r="DH9" s="119">
        <v>20234.416907226321</v>
      </c>
      <c r="DI9" s="119">
        <v>20256.494730534778</v>
      </c>
      <c r="DJ9" s="119">
        <v>20278.572553843242</v>
      </c>
      <c r="DK9" s="119">
        <v>20300.650377151702</v>
      </c>
      <c r="DL9" s="119">
        <v>20355.007713184226</v>
      </c>
      <c r="DM9" s="119">
        <v>20409.365049216758</v>
      </c>
      <c r="DN9" s="119">
        <v>20463.72238524929</v>
      </c>
      <c r="DO9" s="119">
        <v>20518.079721281822</v>
      </c>
      <c r="DP9" s="119">
        <v>20572.43705731435</v>
      </c>
      <c r="DQ9" s="119">
        <v>20604.730472677344</v>
      </c>
      <c r="DR9" s="119">
        <v>20637.023888040334</v>
      </c>
      <c r="DS9" s="119">
        <v>20669.317303403332</v>
      </c>
      <c r="DT9" s="119">
        <v>20701.610718766318</v>
      </c>
      <c r="DU9" s="119">
        <v>20733.904134129316</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 workbookViewId="1"/>
  </sheetViews>
  <sheetFormatPr defaultRowHeight="10" x14ac:dyDescent="0.2"/>
  <cols>
    <col min="2" max="3" width="9.33203125" customWidth="1"/>
  </cols>
  <sheetData>
    <row r="1" spans="1:22" x14ac:dyDescent="0.2">
      <c r="A1" s="8"/>
    </row>
    <row r="2" spans="1:22" ht="17" thickBot="1" x14ac:dyDescent="0.4">
      <c r="B2" s="1"/>
      <c r="C2" s="1" t="s">
        <v>33</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 workbookViewId="1"/>
  </sheetViews>
  <sheetFormatPr defaultRowHeight="10" x14ac:dyDescent="0.2"/>
  <cols>
    <col min="2" max="2" width="28.109375" customWidth="1"/>
    <col min="3" max="3" width="59.33203125" style="74" customWidth="1"/>
  </cols>
  <sheetData>
    <row r="1" spans="1:23" x14ac:dyDescent="0.2">
      <c r="A1" s="8"/>
    </row>
    <row r="2" spans="1:23" ht="17" thickBot="1" x14ac:dyDescent="0.4">
      <c r="B2" s="1" t="s">
        <v>105</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106</v>
      </c>
      <c r="C5" s="74" t="s">
        <v>50</v>
      </c>
    </row>
    <row r="6" spans="1:23" ht="50" x14ac:dyDescent="0.2">
      <c r="B6" s="47" t="s">
        <v>13</v>
      </c>
      <c r="C6" s="75" t="s">
        <v>107</v>
      </c>
    </row>
    <row r="7" spans="1:23" ht="30" x14ac:dyDescent="0.2">
      <c r="B7" s="47" t="s">
        <v>10</v>
      </c>
      <c r="C7" s="75" t="s">
        <v>108</v>
      </c>
    </row>
    <row r="8" spans="1:23" ht="40" x14ac:dyDescent="0.2">
      <c r="B8" s="47" t="s">
        <v>14</v>
      </c>
      <c r="C8" s="75" t="s">
        <v>109</v>
      </c>
    </row>
    <row r="9" spans="1:23" ht="30" x14ac:dyDescent="0.2">
      <c r="B9" s="47" t="s">
        <v>110</v>
      </c>
      <c r="C9" s="75" t="s">
        <v>111</v>
      </c>
    </row>
    <row r="10" spans="1:23" ht="30" x14ac:dyDescent="0.2">
      <c r="B10" s="47" t="s">
        <v>112</v>
      </c>
      <c r="C10" s="75" t="s">
        <v>119</v>
      </c>
    </row>
    <row r="11" spans="1:23" ht="20" x14ac:dyDescent="0.2">
      <c r="B11" s="47" t="s">
        <v>2</v>
      </c>
      <c r="C11" s="75" t="s">
        <v>182</v>
      </c>
    </row>
    <row r="12" spans="1:23" ht="50" x14ac:dyDescent="0.2">
      <c r="B12" s="47" t="s">
        <v>512</v>
      </c>
      <c r="C12" s="75" t="s">
        <v>513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workbookViewId="0"/>
    <sheetView workbookViewId="1"/>
  </sheetViews>
  <sheetFormatPr defaultRowHeight="10" x14ac:dyDescent="0.2"/>
  <sheetData>
    <row r="1" spans="1:23" x14ac:dyDescent="0.2">
      <c r="A1" s="8"/>
    </row>
    <row r="2" spans="1:23" ht="17" thickBot="1" x14ac:dyDescent="0.4">
      <c r="B2" s="1"/>
      <c r="C2" s="1" t="s">
        <v>499</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504</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503</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505</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506</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507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 workbookViewId="1"/>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 workbookViewId="1"/>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235</v>
      </c>
      <c r="C13" s="4"/>
      <c r="F13" s="201" t="s">
        <v>236</v>
      </c>
    </row>
    <row r="14" spans="1:17" ht="11"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B16" s="76"/>
      <c r="C16" s="234"/>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row r="19" spans="5:10" x14ac:dyDescent="0.2">
      <c r="F19" s="2"/>
      <c r="G19" s="76"/>
      <c r="H19" s="235"/>
      <c r="I19" s="234"/>
      <c r="J19" s="236"/>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 workbookViewId="1"/>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row>
    <row r="2" spans="1:17" ht="17" thickBot="1" x14ac:dyDescent="0.4">
      <c r="B2" s="1"/>
      <c r="C2" s="11" t="s">
        <v>48</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238</v>
      </c>
      <c r="C11" s="4"/>
      <c r="D11" s="4"/>
      <c r="E11" s="201" t="s">
        <v>237</v>
      </c>
      <c r="F11" s="4"/>
      <c r="G11" s="4"/>
      <c r="H11" s="4"/>
      <c r="I11" s="4"/>
      <c r="J11" s="4"/>
    </row>
    <row r="12" spans="1:17" ht="11" thickBot="1" x14ac:dyDescent="0.25">
      <c r="B12" t="s">
        <v>0</v>
      </c>
      <c r="C12" t="s">
        <v>18</v>
      </c>
      <c r="E12" s="16" t="s">
        <v>10</v>
      </c>
      <c r="F12" s="16" t="s">
        <v>14</v>
      </c>
      <c r="G12" s="16" t="s">
        <v>0</v>
      </c>
      <c r="H12" s="15" t="s">
        <v>2</v>
      </c>
      <c r="I12" s="15" t="s">
        <v>18</v>
      </c>
    </row>
    <row r="13" spans="1:17" x14ac:dyDescent="0.2">
      <c r="B13" s="2" t="s">
        <v>1</v>
      </c>
      <c r="C13" s="77" t="s">
        <v>485</v>
      </c>
      <c r="E13" s="2" t="s">
        <v>11</v>
      </c>
      <c r="F13" s="160" t="s">
        <v>19</v>
      </c>
      <c r="G13" s="2" t="s">
        <v>1</v>
      </c>
      <c r="H13" s="18">
        <v>80</v>
      </c>
      <c r="I13" s="154" t="str">
        <f>_xlfn.XLOOKUP(ac_failure_modes[[#This Row],[Climate Peril]],cp_unit_bases[Climate Peril],cp_unit_bases[Unit Basis],"")</f>
        <v>kph (10-min avg.)</v>
      </c>
    </row>
    <row r="14" spans="1:17" x14ac:dyDescent="0.2">
      <c r="B14" s="2"/>
      <c r="C14" s="77"/>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115</v>
      </c>
      <c r="I16" s="154" t="str">
        <f>_xlfn.XLOOKUP(ac_failure_modes[[#This Row],[Climate Peril]],cp_unit_bases[Climate Peril],cp_unit_bases[Unit Basis],"")</f>
        <v>kph (10-min avg.)</v>
      </c>
      <c r="K16" s="4"/>
    </row>
    <row r="17" spans="2:11" ht="11.25" customHeight="1" x14ac:dyDescent="0.2">
      <c r="E17" s="76"/>
      <c r="F17" s="237"/>
      <c r="G17" s="76"/>
      <c r="H17" s="234"/>
      <c r="I17" s="238"/>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 workbookViewId="1"/>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c r="B1" s="8"/>
    </row>
    <row r="2" spans="1:23" ht="17" thickBot="1" x14ac:dyDescent="0.4">
      <c r="C2" s="1"/>
      <c r="D2" s="11" t="s">
        <v>81</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1" t="s">
        <v>71</v>
      </c>
      <c r="D9" s="251"/>
      <c r="E9" s="251"/>
      <c r="F9" s="251"/>
    </row>
    <row r="10" spans="1:23" ht="12" customHeight="1" x14ac:dyDescent="0.25">
      <c r="C10" s="55" t="s">
        <v>13</v>
      </c>
      <c r="D10" s="253" t="s">
        <v>255</v>
      </c>
      <c r="E10" s="253"/>
      <c r="F10" s="253"/>
    </row>
    <row r="11" spans="1:23" ht="12" customHeight="1" x14ac:dyDescent="0.25">
      <c r="C11" s="55" t="s">
        <v>195</v>
      </c>
      <c r="D11" s="253" t="s">
        <v>191</v>
      </c>
      <c r="E11" s="253"/>
      <c r="F11" s="253"/>
    </row>
    <row r="12" spans="1:23" ht="10.5" x14ac:dyDescent="0.25">
      <c r="C12" s="55" t="s">
        <v>0</v>
      </c>
      <c r="D12" s="253" t="s">
        <v>1</v>
      </c>
      <c r="E12" s="253"/>
      <c r="F12" s="253"/>
    </row>
    <row r="13" spans="1:23" ht="10.5" x14ac:dyDescent="0.25">
      <c r="C13" s="55" t="s">
        <v>18</v>
      </c>
      <c r="D13" s="252" t="str">
        <f>IF(D12="Wind","kph (10-min avg.)","mm ice accretion")</f>
        <v>kph (10-min avg.)</v>
      </c>
      <c r="E13" s="252"/>
      <c r="F13" s="252"/>
    </row>
    <row r="14" spans="1:23" ht="10.5" x14ac:dyDescent="0.25">
      <c r="C14" s="55" t="s">
        <v>2</v>
      </c>
      <c r="D14" s="254">
        <v>85</v>
      </c>
      <c r="E14" s="254"/>
      <c r="F14" s="254"/>
    </row>
    <row r="16" spans="1:23" ht="11.15" customHeight="1" x14ac:dyDescent="0.2">
      <c r="C16" s="249" t="s">
        <v>197</v>
      </c>
      <c r="D16" s="249"/>
      <c r="E16" s="249"/>
      <c r="F16" s="249"/>
      <c r="G16" s="249"/>
      <c r="H16" s="249"/>
      <c r="I16" s="249"/>
      <c r="J16" s="249"/>
      <c r="K16" s="249"/>
      <c r="L16" s="249"/>
      <c r="M16" s="249"/>
      <c r="N16" s="249"/>
      <c r="O16" s="249"/>
      <c r="P16" s="249"/>
      <c r="Q16" s="249"/>
      <c r="R16" s="249"/>
      <c r="S16" s="249"/>
      <c r="T16" s="249"/>
      <c r="U16" s="249"/>
      <c r="V16" s="249"/>
      <c r="W16" s="249"/>
    </row>
    <row r="17" spans="2:23" ht="21.5"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85</v>
      </c>
      <c r="E18" s="150" t="str">
        <f>D13</f>
        <v>kph (10-min avg.)</v>
      </c>
      <c r="F18" s="149" t="str">
        <f>D10</f>
        <v>Ailsa Craig</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50" t="s">
        <v>194</v>
      </c>
      <c r="F20" s="250"/>
      <c r="G20" s="250"/>
      <c r="H20" s="250"/>
      <c r="I20" s="250"/>
      <c r="J20" s="218"/>
    </row>
    <row r="21" spans="2:23" ht="3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508</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d14b4d0030530fc9a1af2d21f72a76fb">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0765ad631d2e937bbeb8c58a0524e5b5"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F3B3B010-E744-4610-BD0B-9BC314D49CA0}"/>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Jason Lai</cp:lastModifiedBy>
  <cp:revision/>
  <dcterms:created xsi:type="dcterms:W3CDTF">2011-01-19T10:59:21Z</dcterms:created>
  <dcterms:modified xsi:type="dcterms:W3CDTF">2025-11-18T22:59:16Z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