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rlotc\Desktop\"/>
    </mc:Choice>
  </mc:AlternateContent>
  <xr:revisionPtr revIDLastSave="0" documentId="8_{CD8C4E81-C16B-450A-B84C-347D6BDF34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Wh" sheetId="1" r:id="rId1"/>
    <sheet name="kW" sheetId="2" r:id="rId2"/>
    <sheet name="share" sheetId="3" r:id="rId3"/>
    <sheet name="IEE" sheetId="4" r:id="rId4"/>
    <sheet name="sb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5" l="1"/>
  <c r="F11" i="5" s="1"/>
  <c r="B8" i="4"/>
  <c r="G12" i="3"/>
  <c r="F12" i="3"/>
  <c r="F10" i="3"/>
  <c r="G8" i="3"/>
  <c r="F8" i="3"/>
  <c r="G7" i="3"/>
  <c r="F7" i="3"/>
  <c r="G6" i="3"/>
  <c r="B4" i="5" s="1"/>
  <c r="F6" i="3"/>
  <c r="G5" i="3"/>
  <c r="F5" i="3"/>
  <c r="E19" i="2"/>
  <c r="D19" i="2"/>
  <c r="C19" i="2"/>
  <c r="M18" i="2"/>
  <c r="J18" i="2"/>
  <c r="I18" i="2"/>
  <c r="I19" i="2" s="1"/>
  <c r="G18" i="2"/>
  <c r="G19" i="2" s="1"/>
  <c r="F18" i="2"/>
  <c r="F19" i="2" s="1"/>
  <c r="E18" i="2"/>
  <c r="D18" i="2"/>
  <c r="C18" i="2"/>
  <c r="B18" i="2"/>
  <c r="B19" i="2" s="1"/>
  <c r="N17" i="2"/>
  <c r="N18" i="2" s="1"/>
  <c r="N19" i="2" s="1"/>
  <c r="M17" i="2"/>
  <c r="L17" i="2"/>
  <c r="K17" i="2"/>
  <c r="J17" i="2"/>
  <c r="I17" i="2"/>
  <c r="N16" i="2"/>
  <c r="M16" i="2"/>
  <c r="L16" i="2"/>
  <c r="L18" i="2" s="1"/>
  <c r="K16" i="2"/>
  <c r="K18" i="2" s="1"/>
  <c r="K19" i="2" s="1"/>
  <c r="J16" i="2"/>
  <c r="I16" i="2"/>
  <c r="K15" i="2"/>
  <c r="I15" i="2"/>
  <c r="G15" i="2"/>
  <c r="F15" i="2"/>
  <c r="E15" i="2"/>
  <c r="D15" i="2"/>
  <c r="C15" i="2"/>
  <c r="B15" i="2"/>
  <c r="N14" i="2"/>
  <c r="M14" i="2"/>
  <c r="L14" i="2"/>
  <c r="K14" i="2"/>
  <c r="J14" i="2"/>
  <c r="I14" i="2"/>
  <c r="N13" i="2"/>
  <c r="M13" i="2"/>
  <c r="M15" i="2" s="1"/>
  <c r="L13" i="2"/>
  <c r="K13" i="2"/>
  <c r="J13" i="2"/>
  <c r="I13" i="2"/>
  <c r="N12" i="2"/>
  <c r="M12" i="2"/>
  <c r="L12" i="2"/>
  <c r="K12" i="2"/>
  <c r="J12" i="2"/>
  <c r="N11" i="2"/>
  <c r="M11" i="2"/>
  <c r="L11" i="2"/>
  <c r="K11" i="2"/>
  <c r="J11" i="2"/>
  <c r="I11" i="2"/>
  <c r="N10" i="2"/>
  <c r="M10" i="2"/>
  <c r="L10" i="2"/>
  <c r="K10" i="2"/>
  <c r="J10" i="2"/>
  <c r="I10" i="2"/>
  <c r="N9" i="2"/>
  <c r="M9" i="2"/>
  <c r="L9" i="2"/>
  <c r="K9" i="2"/>
  <c r="J9" i="2"/>
  <c r="I9" i="2"/>
  <c r="N8" i="2"/>
  <c r="M8" i="2"/>
  <c r="L8" i="2"/>
  <c r="K8" i="2"/>
  <c r="J8" i="2"/>
  <c r="I8" i="2"/>
  <c r="N7" i="2"/>
  <c r="M7" i="2"/>
  <c r="L7" i="2"/>
  <c r="K7" i="2"/>
  <c r="J7" i="2"/>
  <c r="I7" i="2"/>
  <c r="N6" i="2"/>
  <c r="M6" i="2"/>
  <c r="L6" i="2"/>
  <c r="K6" i="2"/>
  <c r="J6" i="2"/>
  <c r="I6" i="2"/>
  <c r="N5" i="2"/>
  <c r="M5" i="2"/>
  <c r="L5" i="2"/>
  <c r="K5" i="2"/>
  <c r="J5" i="2"/>
  <c r="I5" i="2"/>
  <c r="X22" i="2" s="1"/>
  <c r="N4" i="2"/>
  <c r="N15" i="2" s="1"/>
  <c r="M4" i="2"/>
  <c r="L4" i="2"/>
  <c r="K4" i="2"/>
  <c r="X24" i="2" s="1"/>
  <c r="J4" i="2"/>
  <c r="I4" i="2"/>
  <c r="V22" i="2" s="1"/>
  <c r="J19" i="1"/>
  <c r="I19" i="1"/>
  <c r="H19" i="1"/>
  <c r="G19" i="1"/>
  <c r="M18" i="1"/>
  <c r="M19" i="1" s="1"/>
  <c r="L18" i="1"/>
  <c r="L19" i="1" s="1"/>
  <c r="K18" i="1"/>
  <c r="K19" i="1" s="1"/>
  <c r="J18" i="1"/>
  <c r="I18" i="1"/>
  <c r="H18" i="1"/>
  <c r="G18" i="1"/>
  <c r="F18" i="1"/>
  <c r="F19" i="1" s="1"/>
  <c r="E18" i="1"/>
  <c r="E19" i="1" s="1"/>
  <c r="D18" i="1"/>
  <c r="C18" i="1"/>
  <c r="B18" i="1"/>
  <c r="T17" i="1"/>
  <c r="S17" i="1"/>
  <c r="R17" i="1"/>
  <c r="Q17" i="1"/>
  <c r="P17" i="1"/>
  <c r="O17" i="1"/>
  <c r="S16" i="1"/>
  <c r="S18" i="1" s="1"/>
  <c r="R16" i="1"/>
  <c r="R18" i="1" s="1"/>
  <c r="Q16" i="1"/>
  <c r="Q18" i="1" s="1"/>
  <c r="N16" i="1"/>
  <c r="P16" i="1" s="1"/>
  <c r="P18" i="1" s="1"/>
  <c r="M15" i="1"/>
  <c r="L15" i="1"/>
  <c r="K15" i="1"/>
  <c r="J15" i="1"/>
  <c r="I15" i="1"/>
  <c r="H15" i="1"/>
  <c r="G15" i="1"/>
  <c r="F15" i="1"/>
  <c r="E15" i="1"/>
  <c r="D15" i="1"/>
  <c r="D19" i="1" s="1"/>
  <c r="C15" i="1"/>
  <c r="C19" i="1" s="1"/>
  <c r="B15" i="1"/>
  <c r="B19" i="1" s="1"/>
  <c r="T14" i="1"/>
  <c r="S14" i="1"/>
  <c r="R14" i="1"/>
  <c r="Q14" i="1"/>
  <c r="P14" i="1"/>
  <c r="O14" i="1"/>
  <c r="T13" i="1"/>
  <c r="S13" i="1"/>
  <c r="R13" i="1"/>
  <c r="Q13" i="1"/>
  <c r="P13" i="1"/>
  <c r="O13" i="1"/>
  <c r="T12" i="1"/>
  <c r="S12" i="1"/>
  <c r="R12" i="1"/>
  <c r="Q12" i="1"/>
  <c r="P12" i="1"/>
  <c r="O12" i="1"/>
  <c r="T11" i="1"/>
  <c r="S11" i="1"/>
  <c r="R11" i="1"/>
  <c r="Q11" i="1"/>
  <c r="P11" i="1"/>
  <c r="O11" i="1"/>
  <c r="T10" i="1"/>
  <c r="S10" i="1"/>
  <c r="R10" i="1"/>
  <c r="Q10" i="1"/>
  <c r="P10" i="1"/>
  <c r="O10" i="1"/>
  <c r="T9" i="1"/>
  <c r="S9" i="1"/>
  <c r="R9" i="1"/>
  <c r="Q9" i="1"/>
  <c r="P9" i="1"/>
  <c r="O9" i="1"/>
  <c r="N8" i="1"/>
  <c r="O8" i="1" s="1"/>
  <c r="T7" i="1"/>
  <c r="S7" i="1"/>
  <c r="R7" i="1"/>
  <c r="Q7" i="1"/>
  <c r="P7" i="1"/>
  <c r="O7" i="1"/>
  <c r="N6" i="1"/>
  <c r="O6" i="1" s="1"/>
  <c r="N4" i="1"/>
  <c r="T4" i="1" s="1"/>
  <c r="N5" i="1" l="1"/>
  <c r="B3" i="5"/>
  <c r="X26" i="2"/>
  <c r="V23" i="2"/>
  <c r="M19" i="2"/>
  <c r="S26" i="2"/>
  <c r="P4" i="1"/>
  <c r="Q8" i="1"/>
  <c r="W23" i="2"/>
  <c r="X23" i="2"/>
  <c r="T26" i="2"/>
  <c r="T16" i="1"/>
  <c r="T18" i="1" s="1"/>
  <c r="S24" i="2"/>
  <c r="U26" i="2"/>
  <c r="T24" i="2"/>
  <c r="V26" i="2"/>
  <c r="S22" i="2"/>
  <c r="U24" i="2"/>
  <c r="W26" i="2"/>
  <c r="J15" i="2"/>
  <c r="J19" i="2" s="1"/>
  <c r="T22" i="2"/>
  <c r="V24" i="2"/>
  <c r="U22" i="2"/>
  <c r="W24" i="2"/>
  <c r="S27" i="2"/>
  <c r="L15" i="2"/>
  <c r="X25" i="2" s="1"/>
  <c r="T27" i="2"/>
  <c r="W22" i="2"/>
  <c r="U27" i="2"/>
  <c r="O4" i="1"/>
  <c r="Q4" i="1"/>
  <c r="Q6" i="1"/>
  <c r="R8" i="1"/>
  <c r="V27" i="2"/>
  <c r="P8" i="1"/>
  <c r="P6" i="1"/>
  <c r="S23" i="2"/>
  <c r="U25" i="2"/>
  <c r="W27" i="2"/>
  <c r="R4" i="1"/>
  <c r="R6" i="1"/>
  <c r="S8" i="1"/>
  <c r="S4" i="1"/>
  <c r="S6" i="1"/>
  <c r="T8" i="1"/>
  <c r="O16" i="1"/>
  <c r="O18" i="1" s="1"/>
  <c r="T23" i="2"/>
  <c r="X27" i="2"/>
  <c r="T6" i="1"/>
  <c r="U23" i="2"/>
  <c r="W25" i="2"/>
  <c r="V25" i="2" l="1"/>
  <c r="T25" i="2"/>
  <c r="S15" i="1"/>
  <c r="S19" i="1" s="1"/>
  <c r="L19" i="2"/>
  <c r="S25" i="2"/>
  <c r="T5" i="1"/>
  <c r="S5" i="1"/>
  <c r="R5" i="1"/>
  <c r="R15" i="1" s="1"/>
  <c r="Q5" i="1"/>
  <c r="P5" i="1"/>
  <c r="O5" i="1"/>
  <c r="R19" i="1" l="1"/>
  <c r="Z25" i="1"/>
  <c r="AA25" i="1"/>
  <c r="X25" i="1"/>
  <c r="Y25" i="1"/>
  <c r="Z26" i="1"/>
  <c r="AB26" i="1"/>
  <c r="AB22" i="1"/>
  <c r="X26" i="1"/>
  <c r="AC26" i="1"/>
  <c r="AA26" i="1"/>
  <c r="Y26" i="1"/>
  <c r="P15" i="1"/>
  <c r="AD26" i="1"/>
  <c r="Y23" i="1"/>
  <c r="Z23" i="1"/>
  <c r="O15" i="1"/>
  <c r="O19" i="1" s="1"/>
  <c r="AD25" i="1"/>
  <c r="Q15" i="1"/>
  <c r="AC25" i="1"/>
  <c r="AB24" i="1"/>
  <c r="T15" i="1"/>
  <c r="T19" i="1" s="1"/>
  <c r="AD27" i="1"/>
  <c r="AC27" i="1"/>
  <c r="AB27" i="1"/>
  <c r="Z24" i="1"/>
  <c r="AB25" i="1"/>
  <c r="Z22" i="1"/>
  <c r="AA22" i="1"/>
  <c r="Q19" i="1" l="1"/>
  <c r="AD24" i="1"/>
  <c r="Y24" i="1"/>
  <c r="AA24" i="1"/>
  <c r="X27" i="1"/>
  <c r="Y27" i="1"/>
  <c r="AC22" i="1"/>
  <c r="Z27" i="1"/>
  <c r="P19" i="1"/>
  <c r="AD23" i="1"/>
  <c r="AC23" i="1"/>
  <c r="AB23" i="1"/>
  <c r="X24" i="1"/>
  <c r="Y22" i="1"/>
  <c r="AD22" i="1"/>
  <c r="X22" i="1"/>
  <c r="AA27" i="1"/>
  <c r="AA23" i="1"/>
  <c r="X23" i="1"/>
  <c r="AC24" i="1"/>
</calcChain>
</file>

<file path=xl/sharedStrings.xml><?xml version="1.0" encoding="utf-8"?>
<sst xmlns="http://schemas.openxmlformats.org/spreadsheetml/2006/main" count="127" uniqueCount="74">
  <si>
    <t xml:space="preserve">Energy Savings Forecast 2025 to 2036 (MWh)                             </t>
  </si>
  <si>
    <t>Programs</t>
  </si>
  <si>
    <t>HOL portion</t>
  </si>
  <si>
    <t>NTG kWh</t>
  </si>
  <si>
    <t>NTG kW</t>
  </si>
  <si>
    <t>RE</t>
  </si>
  <si>
    <t>SC</t>
  </si>
  <si>
    <t>C1-C3</t>
  </si>
  <si>
    <t>C4</t>
  </si>
  <si>
    <t>LU</t>
  </si>
  <si>
    <t>ST</t>
  </si>
  <si>
    <t>MU</t>
  </si>
  <si>
    <t>Retrofit Programs</t>
  </si>
  <si>
    <t>Small Business</t>
  </si>
  <si>
    <t>Energy Performance</t>
  </si>
  <si>
    <t>Energy Management</t>
  </si>
  <si>
    <t>Industrial Energy Efficiency</t>
  </si>
  <si>
    <t>Targeted Greenhouse</t>
  </si>
  <si>
    <t>Local Initiatives - Res</t>
  </si>
  <si>
    <t>Local Initiatives - Comm</t>
  </si>
  <si>
    <t>Local Initiatives - Comm-DER solar</t>
  </si>
  <si>
    <t>Residential Demand Response--Ont peak</t>
  </si>
  <si>
    <t>n/a</t>
  </si>
  <si>
    <t>Home Renovation Savings Program</t>
  </si>
  <si>
    <t>Total Business &amp; Residential Programs</t>
  </si>
  <si>
    <t>Energy Affordability Program</t>
  </si>
  <si>
    <t>First Nations Programs</t>
  </si>
  <si>
    <t>Total Support Programs</t>
  </si>
  <si>
    <t>Total Annual Savings</t>
  </si>
  <si>
    <t xml:space="preserve">Energy Savings Forecast 2025 to 2036 (MW)                             </t>
  </si>
  <si>
    <t>Per 2017 Final Verified Annual LDC CDM Program Results Report LDC Rankings</t>
  </si>
  <si>
    <t>Prov</t>
  </si>
  <si>
    <t>Electricity Savings</t>
  </si>
  <si>
    <t>Demand Savings</t>
  </si>
  <si>
    <t>GWh</t>
  </si>
  <si>
    <t>MW</t>
  </si>
  <si>
    <t>Save on Energy Retrofit Program</t>
  </si>
  <si>
    <t>Save on Energy Small Business Lighting Program</t>
  </si>
  <si>
    <t>Save on Energy Energy Manager Program</t>
  </si>
  <si>
    <t>Save on Energy Process &amp; Systems Upgrades Program</t>
  </si>
  <si>
    <t>Save on Energy High Performance New Construction Program</t>
  </si>
  <si>
    <t>Residential Province-Wide Programs</t>
  </si>
  <si>
    <t>Save on Energy Home Assistance Program</t>
  </si>
  <si>
    <t>Energy-efficiency programming for Indigenous communities</t>
  </si>
  <si>
    <t>Local Program Fund</t>
  </si>
  <si>
    <t>IESO Central Services</t>
  </si>
  <si>
    <t>TOTAL</t>
  </si>
  <si>
    <t># large users</t>
  </si>
  <si>
    <t>Total Large user count in Ontario</t>
  </si>
  <si>
    <t>Hydro Ottawa LU count</t>
  </si>
  <si>
    <t>Hydro Ottawa%</t>
  </si>
  <si>
    <t>2022 REPORT</t>
  </si>
  <si>
    <t>HOL's Percentage of Provincial (Ontario) Savings</t>
  </si>
  <si>
    <t>Energy (MWh)</t>
  </si>
  <si>
    <t>Summer Peak Demand (kW)</t>
  </si>
  <si>
    <t>LDC's in Eastern Region</t>
  </si>
  <si>
    <t>kWh</t>
  </si>
  <si>
    <t>Hydro Ottawa</t>
  </si>
  <si>
    <t>HOL's portion of Eastern Region Total</t>
  </si>
  <si>
    <t>Kingston Hydro Corp</t>
  </si>
  <si>
    <t>Eastern Region % per 2022 report</t>
  </si>
  <si>
    <t>Renfrew</t>
  </si>
  <si>
    <t>Ottawa Power Corp</t>
  </si>
  <si>
    <t>HOL's Portion of Ontario</t>
  </si>
  <si>
    <t>Hydro 2000 Inc.</t>
  </si>
  <si>
    <t>Hydro Hawkesbury</t>
  </si>
  <si>
    <t>Co-op Hydro Embrun</t>
  </si>
  <si>
    <t>Cornwall Street Railway Light &amp; Power Co. Ltd.</t>
  </si>
  <si>
    <t>Rideau St. Lawerence Distribution Inc.</t>
  </si>
  <si>
    <t>Eastern Ontario Power (Fortis)</t>
  </si>
  <si>
    <t>Peterborough - Dist Ltd</t>
  </si>
  <si>
    <t>Hydro One - Other</t>
  </si>
  <si>
    <t>Elexicon - Belleville</t>
  </si>
  <si>
    <t>Total-eastern ontario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</si>
</sst>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#,##0;\(#,##0\)"/>
    <numFmt numFmtId="165" formatCode="#,##0.00;\(#,##0.00\)"/>
  </numFmts>
  <fonts count="12" x14ac:knownFonts="1">
    <font>
      <sz val="11"/>
      <color theme="1"/>
      <name val="Calibri"/>
      <scheme val="minor"/>
    </font>
    <font>
      <b/>
      <sz val="11"/>
      <color rgb="FF005B9B"/>
      <name val="Arial"/>
    </font>
    <font>
      <sz val="11"/>
      <color rgb="FF000000"/>
      <name val="Calibri"/>
      <scheme val="minor"/>
    </font>
    <font>
      <b/>
      <sz val="10"/>
      <color rgb="FF000000"/>
      <name val="Arial"/>
    </font>
    <font>
      <b/>
      <sz val="10"/>
      <color rgb="FFFFFFFF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theme="1"/>
      <name val="Arial"/>
    </font>
    <font>
      <b/>
      <sz val="13"/>
      <color theme="1"/>
      <name val="Calibri"/>
      <scheme val="minor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5B9B"/>
        <bgColor rgb="FF005B9B"/>
      </patternFill>
    </fill>
    <fill>
      <patternFill patternType="solid">
        <fgColor rgb="FFCFE2F3"/>
        <bgColor rgb="FFCFE2F3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10" fontId="6" fillId="0" borderId="2" xfId="0" applyNumberFormat="1" applyFont="1" applyBorder="1" applyAlignment="1"/>
    <xf numFmtId="165" fontId="5" fillId="0" borderId="2" xfId="0" applyNumberFormat="1" applyFont="1" applyBorder="1" applyAlignment="1">
      <alignment horizontal="right" wrapText="1"/>
    </xf>
    <xf numFmtId="0" fontId="6" fillId="0" borderId="2" xfId="0" applyFont="1" applyBorder="1"/>
    <xf numFmtId="41" fontId="5" fillId="0" borderId="2" xfId="0" applyNumberFormat="1" applyFont="1" applyBorder="1" applyAlignment="1">
      <alignment horizontal="right" wrapText="1"/>
    </xf>
    <xf numFmtId="41" fontId="5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/>
    <xf numFmtId="0" fontId="5" fillId="4" borderId="2" xfId="0" applyFont="1" applyFill="1" applyBorder="1" applyAlignment="1">
      <alignment wrapText="1"/>
    </xf>
    <xf numFmtId="164" fontId="5" fillId="4" borderId="2" xfId="0" applyNumberFormat="1" applyFont="1" applyFill="1" applyBorder="1" applyAlignment="1">
      <alignment horizontal="right" wrapText="1"/>
    </xf>
    <xf numFmtId="165" fontId="5" fillId="4" borderId="2" xfId="0" applyNumberFormat="1" applyFont="1" applyFill="1" applyBorder="1" applyAlignment="1">
      <alignment horizontal="right" wrapText="1"/>
    </xf>
    <xf numFmtId="164" fontId="5" fillId="4" borderId="2" xfId="0" applyNumberFormat="1" applyFont="1" applyFill="1" applyBorder="1" applyAlignment="1">
      <alignment horizontal="right" wrapText="1"/>
    </xf>
    <xf numFmtId="165" fontId="5" fillId="4" borderId="2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2" fontId="6" fillId="0" borderId="0" xfId="0" applyNumberFormat="1" applyFont="1" applyAlignment="1"/>
    <xf numFmtId="0" fontId="6" fillId="0" borderId="0" xfId="0" applyFont="1" applyAlignment="1"/>
    <xf numFmtId="0" fontId="8" fillId="0" borderId="0" xfId="0" applyFont="1" applyAlignment="1"/>
    <xf numFmtId="10" fontId="5" fillId="0" borderId="2" xfId="0" applyNumberFormat="1" applyFont="1" applyBorder="1" applyAlignment="1">
      <alignment horizontal="right" wrapText="1"/>
    </xf>
    <xf numFmtId="164" fontId="9" fillId="4" borderId="2" xfId="0" applyNumberFormat="1" applyFont="1" applyFill="1" applyBorder="1" applyAlignment="1">
      <alignment horizontal="left" wrapText="1"/>
    </xf>
    <xf numFmtId="164" fontId="9" fillId="4" borderId="2" xfId="0" applyNumberFormat="1" applyFont="1" applyFill="1" applyBorder="1" applyAlignment="1">
      <alignment horizontal="right" wrapText="1"/>
    </xf>
    <xf numFmtId="10" fontId="9" fillId="0" borderId="2" xfId="0" applyNumberFormat="1" applyFont="1" applyBorder="1" applyAlignment="1">
      <alignment horizontal="right" wrapText="1"/>
    </xf>
    <xf numFmtId="10" fontId="5" fillId="4" borderId="2" xfId="0" applyNumberFormat="1" applyFont="1" applyFill="1" applyBorder="1" applyAlignment="1">
      <alignment horizontal="right" wrapText="1"/>
    </xf>
    <xf numFmtId="0" fontId="10" fillId="0" borderId="0" xfId="0" applyFont="1" applyAlignment="1"/>
    <xf numFmtId="3" fontId="6" fillId="0" borderId="0" xfId="0" applyNumberFormat="1" applyFont="1" applyAlignment="1"/>
    <xf numFmtId="10" fontId="6" fillId="0" borderId="0" xfId="0" applyNumberFormat="1" applyFont="1" applyAlignment="1"/>
    <xf numFmtId="3" fontId="11" fillId="0" borderId="0" xfId="0" applyNumberFormat="1" applyFont="1" applyAlignment="1"/>
    <xf numFmtId="0" fontId="2" fillId="2" borderId="0" xfId="0" applyFont="1" applyFill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96"/>
  <sheetViews>
    <sheetView tabSelected="1"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 x14ac:dyDescent="0.25"/>
  <cols>
    <col min="1" max="1" width="27.5703125" customWidth="1"/>
    <col min="2" max="2" width="10.85546875" customWidth="1"/>
    <col min="3" max="13" width="9.5703125" customWidth="1"/>
    <col min="14" max="14" width="8.42578125" customWidth="1"/>
    <col min="15" max="15" width="12.140625" customWidth="1"/>
    <col min="16" max="20" width="8" customWidth="1"/>
    <col min="21" max="21" width="3" customWidth="1"/>
    <col min="22" max="22" width="9.140625" customWidth="1"/>
    <col min="23" max="23" width="8.7109375" customWidth="1"/>
    <col min="24" max="24" width="8.42578125" customWidth="1"/>
    <col min="25" max="27" width="7.42578125" customWidth="1"/>
    <col min="28" max="28" width="8.42578125" customWidth="1"/>
    <col min="29" max="30" width="6.28515625" customWidth="1"/>
    <col min="31" max="32" width="5.85546875" customWidth="1"/>
  </cols>
  <sheetData>
    <row r="1" spans="1:32" ht="14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3"/>
      <c r="O1" s="34"/>
      <c r="P1" s="3"/>
      <c r="Q1" s="3"/>
      <c r="R1" s="3"/>
      <c r="S1" s="3"/>
      <c r="T1" s="3"/>
      <c r="AA1" s="3"/>
      <c r="AB1" s="3"/>
      <c r="AC1" s="3"/>
      <c r="AD1" s="3"/>
      <c r="AE1" s="3"/>
      <c r="AF1" s="3"/>
    </row>
    <row r="2" spans="1:32" ht="14.25" customHeight="1" x14ac:dyDescent="0.25">
      <c r="A2" s="4"/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  <c r="AD2" s="3"/>
      <c r="AE2" s="3"/>
      <c r="AF2" s="3"/>
    </row>
    <row r="3" spans="1:32" ht="14.25" customHeight="1" x14ac:dyDescent="0.25">
      <c r="A3" s="6" t="s">
        <v>1</v>
      </c>
      <c r="B3" s="6">
        <v>2025</v>
      </c>
      <c r="C3" s="6">
        <v>2026</v>
      </c>
      <c r="D3" s="6">
        <v>2027</v>
      </c>
      <c r="E3" s="6">
        <v>2028</v>
      </c>
      <c r="F3" s="6">
        <v>2029</v>
      </c>
      <c r="G3" s="6">
        <v>2030</v>
      </c>
      <c r="H3" s="6">
        <v>2031</v>
      </c>
      <c r="I3" s="6">
        <v>2032</v>
      </c>
      <c r="J3" s="6">
        <v>2033</v>
      </c>
      <c r="K3" s="6">
        <v>2034</v>
      </c>
      <c r="L3" s="6">
        <v>2035</v>
      </c>
      <c r="M3" s="6">
        <v>2036</v>
      </c>
      <c r="N3" s="6" t="s">
        <v>2</v>
      </c>
      <c r="O3" s="6">
        <v>2025</v>
      </c>
      <c r="P3" s="6">
        <v>2026</v>
      </c>
      <c r="Q3" s="6">
        <v>2027</v>
      </c>
      <c r="R3" s="6">
        <v>2028</v>
      </c>
      <c r="S3" s="6">
        <v>2029</v>
      </c>
      <c r="T3" s="6">
        <v>2030</v>
      </c>
      <c r="V3" s="6" t="s">
        <v>3</v>
      </c>
      <c r="W3" s="6" t="s">
        <v>4</v>
      </c>
      <c r="X3" s="6" t="s">
        <v>5</v>
      </c>
      <c r="Y3" s="6" t="s">
        <v>6</v>
      </c>
      <c r="Z3" s="6" t="s">
        <v>7</v>
      </c>
      <c r="AA3" s="6" t="s">
        <v>8</v>
      </c>
      <c r="AB3" s="6" t="s">
        <v>9</v>
      </c>
      <c r="AC3" s="6" t="s">
        <v>10</v>
      </c>
      <c r="AD3" s="6" t="s">
        <v>11</v>
      </c>
    </row>
    <row r="4" spans="1:32" ht="14.25" customHeight="1" x14ac:dyDescent="0.25">
      <c r="A4" s="7" t="s">
        <v>12</v>
      </c>
      <c r="B4" s="8">
        <v>324844</v>
      </c>
      <c r="C4" s="8">
        <v>334589</v>
      </c>
      <c r="D4" s="8">
        <v>347973</v>
      </c>
      <c r="E4" s="8">
        <v>365371</v>
      </c>
      <c r="F4" s="8">
        <v>385467</v>
      </c>
      <c r="G4" s="8">
        <v>408595</v>
      </c>
      <c r="H4" s="8">
        <v>433111</v>
      </c>
      <c r="I4" s="8">
        <v>459097</v>
      </c>
      <c r="J4" s="8">
        <v>486643</v>
      </c>
      <c r="K4" s="8">
        <v>515842</v>
      </c>
      <c r="L4" s="8">
        <v>546792</v>
      </c>
      <c r="M4" s="8">
        <v>579600</v>
      </c>
      <c r="N4" s="9">
        <f>share!F5</f>
        <v>7.0711264826692474E-2</v>
      </c>
      <c r="O4" s="10">
        <f t="shared" ref="O4:T4" si="0">$N4*B4</f>
        <v>22970.13011136209</v>
      </c>
      <c r="P4" s="8">
        <f t="shared" si="0"/>
        <v>23659.211387098207</v>
      </c>
      <c r="Q4" s="8">
        <f t="shared" si="0"/>
        <v>24605.610955538661</v>
      </c>
      <c r="R4" s="8">
        <f t="shared" si="0"/>
        <v>25835.845540993458</v>
      </c>
      <c r="S4" s="8">
        <f t="shared" si="0"/>
        <v>27256.85911895067</v>
      </c>
      <c r="T4" s="8">
        <f t="shared" si="0"/>
        <v>28892.26925186241</v>
      </c>
      <c r="V4" s="9">
        <v>0.92459999999999998</v>
      </c>
      <c r="W4" s="9">
        <v>0.94310000000000005</v>
      </c>
      <c r="X4" s="9">
        <v>0</v>
      </c>
      <c r="Y4" s="9">
        <v>0.22</v>
      </c>
      <c r="Z4" s="9">
        <v>0.65</v>
      </c>
      <c r="AA4" s="9">
        <v>0.11</v>
      </c>
      <c r="AB4" s="9">
        <v>0.02</v>
      </c>
      <c r="AC4" s="9">
        <v>0</v>
      </c>
      <c r="AD4" s="9">
        <v>0</v>
      </c>
    </row>
    <row r="5" spans="1:32" ht="14.25" customHeight="1" x14ac:dyDescent="0.25">
      <c r="A5" s="7" t="s">
        <v>13</v>
      </c>
      <c r="B5" s="8">
        <v>11386</v>
      </c>
      <c r="C5" s="8">
        <v>11728</v>
      </c>
      <c r="D5" s="8">
        <v>12197</v>
      </c>
      <c r="E5" s="8">
        <v>12807</v>
      </c>
      <c r="F5" s="8">
        <v>13511</v>
      </c>
      <c r="G5" s="8">
        <v>14322</v>
      </c>
      <c r="H5" s="8">
        <v>15181</v>
      </c>
      <c r="I5" s="8">
        <v>16091.999999999998</v>
      </c>
      <c r="J5" s="8">
        <v>17058</v>
      </c>
      <c r="K5" s="8">
        <v>18081</v>
      </c>
      <c r="L5" s="8">
        <v>19166</v>
      </c>
      <c r="M5" s="8">
        <v>20316</v>
      </c>
      <c r="N5" s="9">
        <f>sbl!F11</f>
        <v>0.14466721281350861</v>
      </c>
      <c r="O5" s="10">
        <f t="shared" ref="O5:T5" si="1">$N5*B5</f>
        <v>1647.180885094609</v>
      </c>
      <c r="P5" s="8">
        <f t="shared" si="1"/>
        <v>1696.6570718768289</v>
      </c>
      <c r="Q5" s="8">
        <f t="shared" si="1"/>
        <v>1764.5059946863646</v>
      </c>
      <c r="R5" s="8">
        <f t="shared" si="1"/>
        <v>1852.7529945026047</v>
      </c>
      <c r="S5" s="8">
        <f t="shared" si="1"/>
        <v>1954.5987123233149</v>
      </c>
      <c r="T5" s="8">
        <f t="shared" si="1"/>
        <v>2071.9238219150702</v>
      </c>
      <c r="V5" s="9">
        <v>0.93730000000000002</v>
      </c>
      <c r="W5" s="9">
        <v>0.90669999999999995</v>
      </c>
      <c r="X5" s="9">
        <v>0</v>
      </c>
      <c r="Y5" s="9">
        <v>0.9</v>
      </c>
      <c r="Z5" s="9">
        <v>7.0000000000000007E-2</v>
      </c>
      <c r="AA5" s="9">
        <v>0.03</v>
      </c>
      <c r="AB5" s="9">
        <v>0</v>
      </c>
      <c r="AC5" s="9">
        <v>0</v>
      </c>
      <c r="AD5" s="9">
        <v>0</v>
      </c>
    </row>
    <row r="6" spans="1:32" ht="14.25" customHeight="1" x14ac:dyDescent="0.25">
      <c r="A6" s="7" t="s">
        <v>14</v>
      </c>
      <c r="B6" s="8">
        <v>18564</v>
      </c>
      <c r="C6" s="8">
        <v>19121</v>
      </c>
      <c r="D6" s="8">
        <v>19886</v>
      </c>
      <c r="E6" s="8">
        <v>20880</v>
      </c>
      <c r="F6" s="8">
        <v>22028</v>
      </c>
      <c r="G6" s="8">
        <v>23350</v>
      </c>
      <c r="H6" s="8">
        <v>24751</v>
      </c>
      <c r="I6" s="8">
        <v>26236</v>
      </c>
      <c r="J6" s="8">
        <v>27810</v>
      </c>
      <c r="K6" s="8">
        <v>29479</v>
      </c>
      <c r="L6" s="8">
        <v>31248</v>
      </c>
      <c r="M6" s="8">
        <v>33123</v>
      </c>
      <c r="N6" s="9">
        <f>share!F10</f>
        <v>8.4280326128506021E-3</v>
      </c>
      <c r="O6" s="10">
        <f t="shared" ref="O6:T6" si="2">$N6*B6</f>
        <v>156.45799742495856</v>
      </c>
      <c r="P6" s="8">
        <f t="shared" si="2"/>
        <v>161.15241159031638</v>
      </c>
      <c r="Q6" s="8">
        <f t="shared" si="2"/>
        <v>167.59985653914708</v>
      </c>
      <c r="R6" s="8">
        <f t="shared" si="2"/>
        <v>175.97732095632057</v>
      </c>
      <c r="S6" s="8">
        <f t="shared" si="2"/>
        <v>185.65270239587306</v>
      </c>
      <c r="T6" s="8">
        <f t="shared" si="2"/>
        <v>196.79456151006156</v>
      </c>
      <c r="V6" s="9">
        <v>0.64229999999999998</v>
      </c>
      <c r="W6" s="9">
        <v>0</v>
      </c>
      <c r="X6" s="9">
        <v>0</v>
      </c>
      <c r="Y6" s="9">
        <v>0</v>
      </c>
      <c r="Z6" s="9">
        <v>0.84899999999999998</v>
      </c>
      <c r="AA6" s="9">
        <v>0.151</v>
      </c>
      <c r="AB6" s="9">
        <v>0</v>
      </c>
      <c r="AC6" s="9">
        <v>0</v>
      </c>
      <c r="AD6" s="9">
        <v>0</v>
      </c>
    </row>
    <row r="7" spans="1:32" ht="14.25" customHeight="1" x14ac:dyDescent="0.25">
      <c r="A7" s="7" t="s">
        <v>15</v>
      </c>
      <c r="B7" s="8">
        <v>16526</v>
      </c>
      <c r="C7" s="8">
        <v>17022</v>
      </c>
      <c r="D7" s="8">
        <v>17703</v>
      </c>
      <c r="E7" s="8">
        <v>18588</v>
      </c>
      <c r="F7" s="8">
        <v>19610</v>
      </c>
      <c r="G7" s="8">
        <v>20787</v>
      </c>
      <c r="H7" s="8">
        <v>22034</v>
      </c>
      <c r="I7" s="8">
        <v>23356</v>
      </c>
      <c r="J7" s="8">
        <v>24758</v>
      </c>
      <c r="K7" s="8">
        <v>26243</v>
      </c>
      <c r="L7" s="8">
        <v>27818</v>
      </c>
      <c r="M7" s="8">
        <v>29487</v>
      </c>
      <c r="N7" s="9">
        <v>2.0299999999999999E-2</v>
      </c>
      <c r="O7" s="10">
        <f t="shared" ref="O7:T7" si="3">$N7*B7</f>
        <v>335.4778</v>
      </c>
      <c r="P7" s="8">
        <f t="shared" si="3"/>
        <v>345.54659999999996</v>
      </c>
      <c r="Q7" s="8">
        <f t="shared" si="3"/>
        <v>359.37089999999995</v>
      </c>
      <c r="R7" s="8">
        <f t="shared" si="3"/>
        <v>377.33639999999997</v>
      </c>
      <c r="S7" s="8">
        <f t="shared" si="3"/>
        <v>398.08299999999997</v>
      </c>
      <c r="T7" s="8">
        <f t="shared" si="3"/>
        <v>421.97609999999997</v>
      </c>
      <c r="V7" s="9">
        <v>0.94089999999999996</v>
      </c>
      <c r="W7" s="9">
        <v>0.9355</v>
      </c>
      <c r="X7" s="9">
        <v>0</v>
      </c>
      <c r="Y7" s="9">
        <v>0</v>
      </c>
      <c r="Z7" s="9">
        <v>0.84899999999999998</v>
      </c>
      <c r="AA7" s="9">
        <v>0.151</v>
      </c>
      <c r="AB7" s="9">
        <v>0</v>
      </c>
      <c r="AC7" s="9">
        <v>0</v>
      </c>
      <c r="AD7" s="9">
        <v>0</v>
      </c>
    </row>
    <row r="8" spans="1:32" ht="14.25" customHeight="1" x14ac:dyDescent="0.25">
      <c r="A8" s="7" t="s">
        <v>16</v>
      </c>
      <c r="B8" s="8">
        <v>38250</v>
      </c>
      <c r="C8" s="8">
        <v>39398</v>
      </c>
      <c r="D8" s="8">
        <v>40973</v>
      </c>
      <c r="E8" s="8">
        <v>43022</v>
      </c>
      <c r="F8" s="8">
        <v>45388</v>
      </c>
      <c r="G8" s="8">
        <v>48112</v>
      </c>
      <c r="H8" s="8">
        <v>50998</v>
      </c>
      <c r="I8" s="8">
        <v>54058</v>
      </c>
      <c r="J8" s="8">
        <v>57302</v>
      </c>
      <c r="K8" s="8">
        <v>60740</v>
      </c>
      <c r="L8" s="8">
        <v>64384</v>
      </c>
      <c r="M8" s="8">
        <v>68247</v>
      </c>
      <c r="N8" s="9">
        <f>IEE!B8</f>
        <v>8.5470085470085472E-2</v>
      </c>
      <c r="O8" s="10">
        <f t="shared" ref="O8:T8" si="4">$N8*B8</f>
        <v>3269.2307692307695</v>
      </c>
      <c r="P8" s="8">
        <f t="shared" si="4"/>
        <v>3367.3504273504273</v>
      </c>
      <c r="Q8" s="8">
        <f t="shared" si="4"/>
        <v>3501.965811965812</v>
      </c>
      <c r="R8" s="8">
        <f t="shared" si="4"/>
        <v>3677.0940170940171</v>
      </c>
      <c r="S8" s="8">
        <f t="shared" si="4"/>
        <v>3879.3162393162393</v>
      </c>
      <c r="T8" s="8">
        <f t="shared" si="4"/>
        <v>4112.136752136752</v>
      </c>
      <c r="V8" s="9">
        <v>0.81799999999999995</v>
      </c>
      <c r="W8" s="9">
        <v>0.81269999999999998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9">
        <v>0</v>
      </c>
      <c r="AD8" s="9">
        <v>0</v>
      </c>
    </row>
    <row r="9" spans="1:32" ht="14.25" customHeight="1" x14ac:dyDescent="0.25">
      <c r="A9" s="7" t="s">
        <v>17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9"/>
      <c r="O9" s="10">
        <f t="shared" ref="O9:T9" si="5">$N9*B9</f>
        <v>0</v>
      </c>
      <c r="P9" s="8">
        <f t="shared" si="5"/>
        <v>0</v>
      </c>
      <c r="Q9" s="8">
        <f t="shared" si="5"/>
        <v>0</v>
      </c>
      <c r="R9" s="8">
        <f t="shared" si="5"/>
        <v>0</v>
      </c>
      <c r="S9" s="8">
        <f t="shared" si="5"/>
        <v>0</v>
      </c>
      <c r="T9" s="8">
        <f t="shared" si="5"/>
        <v>0</v>
      </c>
      <c r="V9" s="11"/>
      <c r="W9" s="11"/>
      <c r="X9" s="11"/>
      <c r="Y9" s="11"/>
      <c r="Z9" s="11"/>
      <c r="AA9" s="11"/>
      <c r="AB9" s="11"/>
      <c r="AC9" s="11"/>
      <c r="AD9" s="11"/>
    </row>
    <row r="10" spans="1:32" ht="14.25" customHeight="1" x14ac:dyDescent="0.25">
      <c r="A10" s="7" t="s">
        <v>18</v>
      </c>
      <c r="B10" s="8">
        <v>19934</v>
      </c>
      <c r="C10" s="8">
        <v>20532</v>
      </c>
      <c r="D10" s="8">
        <v>21353</v>
      </c>
      <c r="E10" s="8">
        <v>22421</v>
      </c>
      <c r="F10" s="8">
        <v>23654</v>
      </c>
      <c r="G10" s="8">
        <v>25073</v>
      </c>
      <c r="H10" s="8">
        <v>26578</v>
      </c>
      <c r="I10" s="8">
        <v>28172</v>
      </c>
      <c r="J10" s="8">
        <v>29863</v>
      </c>
      <c r="K10" s="8">
        <v>31654</v>
      </c>
      <c r="L10" s="8">
        <v>33554</v>
      </c>
      <c r="M10" s="8">
        <v>35567</v>
      </c>
      <c r="N10" s="9">
        <v>0.06</v>
      </c>
      <c r="O10" s="10">
        <f t="shared" ref="O10:T10" si="6">$N10*B10</f>
        <v>1196.04</v>
      </c>
      <c r="P10" s="8">
        <f t="shared" si="6"/>
        <v>1231.9199999999998</v>
      </c>
      <c r="Q10" s="8">
        <f t="shared" si="6"/>
        <v>1281.18</v>
      </c>
      <c r="R10" s="8">
        <f t="shared" si="6"/>
        <v>1345.26</v>
      </c>
      <c r="S10" s="8">
        <f t="shared" si="6"/>
        <v>1419.24</v>
      </c>
      <c r="T10" s="8">
        <f t="shared" si="6"/>
        <v>1504.3799999999999</v>
      </c>
      <c r="V10" s="9">
        <v>0.88</v>
      </c>
      <c r="W10" s="9">
        <v>0.95</v>
      </c>
      <c r="X10" s="9">
        <v>1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</row>
    <row r="11" spans="1:32" ht="14.25" customHeight="1" x14ac:dyDescent="0.25">
      <c r="A11" s="7" t="s">
        <v>19</v>
      </c>
      <c r="B11" s="8">
        <v>210000</v>
      </c>
      <c r="C11" s="8">
        <v>213150</v>
      </c>
      <c r="D11" s="8">
        <v>216347</v>
      </c>
      <c r="E11" s="8">
        <v>219592</v>
      </c>
      <c r="F11" s="8">
        <v>222886</v>
      </c>
      <c r="G11" s="8">
        <v>226230</v>
      </c>
      <c r="H11" s="8">
        <v>229623</v>
      </c>
      <c r="I11" s="8">
        <v>233067</v>
      </c>
      <c r="J11" s="8">
        <v>236563</v>
      </c>
      <c r="K11" s="8">
        <v>240112</v>
      </c>
      <c r="L11" s="8">
        <v>243714</v>
      </c>
      <c r="M11" s="8">
        <v>247369</v>
      </c>
      <c r="N11" s="9">
        <v>0.1</v>
      </c>
      <c r="O11" s="10">
        <f t="shared" ref="O11:T11" si="7">$N11*B11</f>
        <v>21000</v>
      </c>
      <c r="P11" s="8">
        <f t="shared" si="7"/>
        <v>21315</v>
      </c>
      <c r="Q11" s="8">
        <f t="shared" si="7"/>
        <v>21634.7</v>
      </c>
      <c r="R11" s="8">
        <f t="shared" si="7"/>
        <v>21959.200000000001</v>
      </c>
      <c r="S11" s="8">
        <f t="shared" si="7"/>
        <v>22288.600000000002</v>
      </c>
      <c r="T11" s="8">
        <f t="shared" si="7"/>
        <v>22623</v>
      </c>
      <c r="V11" s="9">
        <v>0.93430000000000002</v>
      </c>
      <c r="W11" s="9">
        <v>0.9284</v>
      </c>
      <c r="X11" s="9">
        <v>0</v>
      </c>
      <c r="Y11" s="9">
        <v>0</v>
      </c>
      <c r="Z11" s="9">
        <v>0.75</v>
      </c>
      <c r="AA11" s="9">
        <v>0.17</v>
      </c>
      <c r="AB11" s="9">
        <v>0.08</v>
      </c>
      <c r="AC11" s="9">
        <v>0</v>
      </c>
      <c r="AD11" s="9">
        <v>0</v>
      </c>
    </row>
    <row r="12" spans="1:32" ht="14.25" customHeight="1" x14ac:dyDescent="0.25">
      <c r="A12" s="7" t="s">
        <v>20</v>
      </c>
      <c r="B12" s="12">
        <v>7884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9">
        <v>1</v>
      </c>
      <c r="O12" s="10">
        <f t="shared" ref="O12:T12" si="8">$N12*B12</f>
        <v>7884</v>
      </c>
      <c r="P12" s="8">
        <f t="shared" si="8"/>
        <v>0</v>
      </c>
      <c r="Q12" s="8">
        <f t="shared" si="8"/>
        <v>0</v>
      </c>
      <c r="R12" s="8">
        <f t="shared" si="8"/>
        <v>0</v>
      </c>
      <c r="S12" s="8">
        <f t="shared" si="8"/>
        <v>0</v>
      </c>
      <c r="T12" s="8">
        <f t="shared" si="8"/>
        <v>0</v>
      </c>
      <c r="V12" s="9">
        <v>1</v>
      </c>
      <c r="W12" s="9">
        <v>1</v>
      </c>
      <c r="X12" s="9">
        <v>0</v>
      </c>
      <c r="Y12" s="9">
        <v>7.0000000000000007E-2</v>
      </c>
      <c r="Z12" s="9">
        <v>0.77</v>
      </c>
      <c r="AA12" s="9">
        <v>0.14000000000000001</v>
      </c>
      <c r="AB12" s="9">
        <v>0.02</v>
      </c>
      <c r="AC12" s="9">
        <v>0</v>
      </c>
      <c r="AD12" s="9">
        <v>0</v>
      </c>
    </row>
    <row r="13" spans="1:32" ht="14.25" customHeight="1" x14ac:dyDescent="0.25">
      <c r="A13" s="7" t="s">
        <v>21</v>
      </c>
      <c r="B13" s="12">
        <v>5407</v>
      </c>
      <c r="C13" s="12">
        <v>5488</v>
      </c>
      <c r="D13" s="12">
        <v>5570</v>
      </c>
      <c r="E13" s="12">
        <v>5653</v>
      </c>
      <c r="F13" s="12">
        <v>5738</v>
      </c>
      <c r="G13" s="12">
        <v>5824</v>
      </c>
      <c r="H13" s="12">
        <v>5912</v>
      </c>
      <c r="I13" s="12">
        <v>6000</v>
      </c>
      <c r="J13" s="12">
        <v>6090</v>
      </c>
      <c r="K13" s="12">
        <v>6182</v>
      </c>
      <c r="L13" s="12">
        <v>6274</v>
      </c>
      <c r="M13" s="12">
        <v>6369</v>
      </c>
      <c r="N13" s="9">
        <v>0.06</v>
      </c>
      <c r="O13" s="10">
        <f t="shared" ref="O13:T13" si="9">$N13*B13</f>
        <v>324.42</v>
      </c>
      <c r="P13" s="8">
        <f t="shared" si="9"/>
        <v>329.28</v>
      </c>
      <c r="Q13" s="8">
        <f t="shared" si="9"/>
        <v>334.2</v>
      </c>
      <c r="R13" s="8">
        <f t="shared" si="9"/>
        <v>339.18</v>
      </c>
      <c r="S13" s="8">
        <f t="shared" si="9"/>
        <v>344.28</v>
      </c>
      <c r="T13" s="8">
        <f t="shared" si="9"/>
        <v>349.44</v>
      </c>
      <c r="V13" s="9">
        <v>1</v>
      </c>
      <c r="W13" s="14" t="s">
        <v>22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</row>
    <row r="14" spans="1:32" ht="14.25" customHeight="1" x14ac:dyDescent="0.25">
      <c r="A14" s="7" t="s">
        <v>23</v>
      </c>
      <c r="B14" s="8">
        <v>329138</v>
      </c>
      <c r="C14" s="8">
        <v>339013</v>
      </c>
      <c r="D14" s="8">
        <v>349183</v>
      </c>
      <c r="E14" s="8">
        <v>359658</v>
      </c>
      <c r="F14" s="8">
        <v>370448</v>
      </c>
      <c r="G14" s="8">
        <v>381562</v>
      </c>
      <c r="H14" s="8">
        <v>393008</v>
      </c>
      <c r="I14" s="8">
        <v>404799</v>
      </c>
      <c r="J14" s="8">
        <v>416943</v>
      </c>
      <c r="K14" s="8">
        <v>429451</v>
      </c>
      <c r="L14" s="8">
        <v>442334</v>
      </c>
      <c r="M14" s="8">
        <v>455605</v>
      </c>
      <c r="N14" s="9">
        <v>0.06</v>
      </c>
      <c r="O14" s="10">
        <f t="shared" ref="O14:T14" si="10">$N14*B14</f>
        <v>19748.28</v>
      </c>
      <c r="P14" s="8">
        <f t="shared" si="10"/>
        <v>20340.78</v>
      </c>
      <c r="Q14" s="8">
        <f t="shared" si="10"/>
        <v>20950.98</v>
      </c>
      <c r="R14" s="8">
        <f t="shared" si="10"/>
        <v>21579.48</v>
      </c>
      <c r="S14" s="8">
        <f t="shared" si="10"/>
        <v>22226.879999999997</v>
      </c>
      <c r="T14" s="8">
        <f t="shared" si="10"/>
        <v>22893.719999999998</v>
      </c>
      <c r="V14" s="9">
        <v>0.92459999999999998</v>
      </c>
      <c r="W14" s="9">
        <v>0.94310000000000005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</row>
    <row r="15" spans="1:32" ht="14.25" customHeight="1" x14ac:dyDescent="0.25">
      <c r="A15" s="15" t="s">
        <v>24</v>
      </c>
      <c r="B15" s="16">
        <f t="shared" ref="B15:G15" si="11">SUM(B4:B14)</f>
        <v>981933</v>
      </c>
      <c r="C15" s="16">
        <f t="shared" si="11"/>
        <v>1000041</v>
      </c>
      <c r="D15" s="16">
        <f t="shared" si="11"/>
        <v>1031185</v>
      </c>
      <c r="E15" s="16">
        <f t="shared" si="11"/>
        <v>1067992</v>
      </c>
      <c r="F15" s="16">
        <f t="shared" si="11"/>
        <v>1108730</v>
      </c>
      <c r="G15" s="16">
        <f t="shared" si="11"/>
        <v>1153855</v>
      </c>
      <c r="H15" s="16">
        <f t="shared" ref="H15:M15" si="12">SUM(H4:H13)</f>
        <v>808188</v>
      </c>
      <c r="I15" s="16">
        <f t="shared" si="12"/>
        <v>846078</v>
      </c>
      <c r="J15" s="16">
        <f t="shared" si="12"/>
        <v>886087</v>
      </c>
      <c r="K15" s="16">
        <f t="shared" si="12"/>
        <v>928333</v>
      </c>
      <c r="L15" s="16">
        <f t="shared" si="12"/>
        <v>972950</v>
      </c>
      <c r="M15" s="16">
        <f t="shared" si="12"/>
        <v>1020078</v>
      </c>
      <c r="N15" s="9"/>
      <c r="O15" s="17">
        <f>SUM(O4:O14)</f>
        <v>78531.217563112426</v>
      </c>
      <c r="P15" s="16">
        <f t="shared" ref="P15:T15" si="13">SUM(P4:P13)</f>
        <v>52106.11789791577</v>
      </c>
      <c r="Q15" s="16">
        <f t="shared" si="13"/>
        <v>53649.133518729985</v>
      </c>
      <c r="R15" s="16">
        <f t="shared" si="13"/>
        <v>55562.646273546394</v>
      </c>
      <c r="S15" s="16">
        <f t="shared" si="13"/>
        <v>57726.629772986096</v>
      </c>
      <c r="T15" s="16">
        <f t="shared" si="13"/>
        <v>60171.920487424293</v>
      </c>
      <c r="V15" s="11"/>
      <c r="W15" s="11"/>
      <c r="X15" s="11"/>
      <c r="Y15" s="11"/>
      <c r="Z15" s="11"/>
      <c r="AA15" s="11"/>
      <c r="AB15" s="11"/>
      <c r="AC15" s="11"/>
      <c r="AD15" s="11"/>
    </row>
    <row r="16" spans="1:32" ht="14.25" customHeight="1" x14ac:dyDescent="0.25">
      <c r="A16" s="7" t="s">
        <v>25</v>
      </c>
      <c r="B16" s="8">
        <v>17238</v>
      </c>
      <c r="C16" s="8">
        <v>17755</v>
      </c>
      <c r="D16" s="8">
        <v>18465</v>
      </c>
      <c r="E16" s="8">
        <v>19389</v>
      </c>
      <c r="F16" s="8">
        <v>20455</v>
      </c>
      <c r="G16" s="8">
        <v>21682</v>
      </c>
      <c r="H16" s="8">
        <v>22983</v>
      </c>
      <c r="I16" s="8">
        <v>24362</v>
      </c>
      <c r="J16" s="8">
        <v>25824</v>
      </c>
      <c r="K16" s="8">
        <v>27374</v>
      </c>
      <c r="L16" s="8">
        <v>29016</v>
      </c>
      <c r="M16" s="8">
        <v>30757</v>
      </c>
      <c r="N16" s="9">
        <f>share!F12</f>
        <v>0.11576809449517021</v>
      </c>
      <c r="O16" s="10">
        <f t="shared" ref="O16:T16" si="14">$N16*B16</f>
        <v>1995.6104129077441</v>
      </c>
      <c r="P16" s="8">
        <f t="shared" si="14"/>
        <v>2055.4625177617472</v>
      </c>
      <c r="Q16" s="8">
        <f t="shared" si="14"/>
        <v>2137.6578648533182</v>
      </c>
      <c r="R16" s="8">
        <f t="shared" si="14"/>
        <v>2244.6275841668553</v>
      </c>
      <c r="S16" s="8">
        <f t="shared" si="14"/>
        <v>2368.0363728987068</v>
      </c>
      <c r="T16" s="8">
        <f t="shared" si="14"/>
        <v>2510.0838248442806</v>
      </c>
      <c r="V16" s="9">
        <v>0.99839999999999995</v>
      </c>
      <c r="W16" s="9">
        <v>1</v>
      </c>
      <c r="X16" s="9">
        <v>1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</row>
    <row r="17" spans="1:30" ht="14.25" customHeight="1" x14ac:dyDescent="0.25">
      <c r="A17" s="7" t="s">
        <v>26</v>
      </c>
      <c r="B17" s="8">
        <v>18000</v>
      </c>
      <c r="C17" s="8">
        <v>18000</v>
      </c>
      <c r="D17" s="8">
        <v>18000</v>
      </c>
      <c r="E17" s="8">
        <v>18000</v>
      </c>
      <c r="F17" s="8">
        <v>18000</v>
      </c>
      <c r="G17" s="8">
        <v>18000</v>
      </c>
      <c r="H17" s="8">
        <v>18000</v>
      </c>
      <c r="I17" s="8">
        <v>18000</v>
      </c>
      <c r="J17" s="8">
        <v>18000</v>
      </c>
      <c r="K17" s="8">
        <v>18000</v>
      </c>
      <c r="L17" s="8">
        <v>18000</v>
      </c>
      <c r="M17" s="8">
        <v>18000</v>
      </c>
      <c r="N17" s="9">
        <v>0</v>
      </c>
      <c r="O17" s="10">
        <f t="shared" ref="O17:T17" si="15">$N17*B17</f>
        <v>0</v>
      </c>
      <c r="P17" s="8">
        <f t="shared" si="15"/>
        <v>0</v>
      </c>
      <c r="Q17" s="8">
        <f t="shared" si="15"/>
        <v>0</v>
      </c>
      <c r="R17" s="8">
        <f t="shared" si="15"/>
        <v>0</v>
      </c>
      <c r="S17" s="8">
        <f t="shared" si="15"/>
        <v>0</v>
      </c>
      <c r="T17" s="8">
        <f t="shared" si="15"/>
        <v>0</v>
      </c>
      <c r="V17" s="14" t="s">
        <v>22</v>
      </c>
      <c r="W17" s="14" t="s">
        <v>22</v>
      </c>
      <c r="X17" s="11"/>
      <c r="Y17" s="11"/>
      <c r="Z17" s="11"/>
      <c r="AA17" s="11"/>
      <c r="AB17" s="11"/>
      <c r="AC17" s="11"/>
      <c r="AD17" s="11"/>
    </row>
    <row r="18" spans="1:30" ht="14.25" customHeight="1" x14ac:dyDescent="0.25">
      <c r="A18" s="15" t="s">
        <v>27</v>
      </c>
      <c r="B18" s="18">
        <f t="shared" ref="B18:M18" si="16">SUM(B16:B17)</f>
        <v>35238</v>
      </c>
      <c r="C18" s="18">
        <f t="shared" si="16"/>
        <v>35755</v>
      </c>
      <c r="D18" s="18">
        <f t="shared" si="16"/>
        <v>36465</v>
      </c>
      <c r="E18" s="18">
        <f t="shared" si="16"/>
        <v>37389</v>
      </c>
      <c r="F18" s="18">
        <f t="shared" si="16"/>
        <v>38455</v>
      </c>
      <c r="G18" s="18">
        <f t="shared" si="16"/>
        <v>39682</v>
      </c>
      <c r="H18" s="18">
        <f t="shared" si="16"/>
        <v>40983</v>
      </c>
      <c r="I18" s="18">
        <f t="shared" si="16"/>
        <v>42362</v>
      </c>
      <c r="J18" s="18">
        <f t="shared" si="16"/>
        <v>43824</v>
      </c>
      <c r="K18" s="18">
        <f t="shared" si="16"/>
        <v>45374</v>
      </c>
      <c r="L18" s="18">
        <f t="shared" si="16"/>
        <v>47016</v>
      </c>
      <c r="M18" s="18">
        <f t="shared" si="16"/>
        <v>48757</v>
      </c>
      <c r="N18" s="11"/>
      <c r="O18" s="19">
        <f t="shared" ref="O18:T18" si="17">SUM(O16:O17)</f>
        <v>1995.6104129077441</v>
      </c>
      <c r="P18" s="18">
        <f t="shared" si="17"/>
        <v>2055.4625177617472</v>
      </c>
      <c r="Q18" s="18">
        <f t="shared" si="17"/>
        <v>2137.6578648533182</v>
      </c>
      <c r="R18" s="18">
        <f t="shared" si="17"/>
        <v>2244.6275841668553</v>
      </c>
      <c r="S18" s="18">
        <f t="shared" si="17"/>
        <v>2368.0363728987068</v>
      </c>
      <c r="T18" s="18">
        <f t="shared" si="17"/>
        <v>2510.0838248442806</v>
      </c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ht="14.25" customHeight="1" x14ac:dyDescent="0.25">
      <c r="A19" s="15" t="s">
        <v>28</v>
      </c>
      <c r="B19" s="18">
        <f t="shared" ref="B19:M19" si="18">B18+B15</f>
        <v>1017171</v>
      </c>
      <c r="C19" s="18">
        <f t="shared" si="18"/>
        <v>1035796</v>
      </c>
      <c r="D19" s="18">
        <f t="shared" si="18"/>
        <v>1067650</v>
      </c>
      <c r="E19" s="18">
        <f t="shared" si="18"/>
        <v>1105381</v>
      </c>
      <c r="F19" s="18">
        <f t="shared" si="18"/>
        <v>1147185</v>
      </c>
      <c r="G19" s="18">
        <f t="shared" si="18"/>
        <v>1193537</v>
      </c>
      <c r="H19" s="18">
        <f t="shared" si="18"/>
        <v>849171</v>
      </c>
      <c r="I19" s="18">
        <f t="shared" si="18"/>
        <v>888440</v>
      </c>
      <c r="J19" s="18">
        <f t="shared" si="18"/>
        <v>929911</v>
      </c>
      <c r="K19" s="18">
        <f t="shared" si="18"/>
        <v>973707</v>
      </c>
      <c r="L19" s="18">
        <f t="shared" si="18"/>
        <v>1019966</v>
      </c>
      <c r="M19" s="18">
        <f t="shared" si="18"/>
        <v>1068835</v>
      </c>
      <c r="N19" s="11"/>
      <c r="O19" s="19">
        <f t="shared" ref="O19:T19" si="19">O18+O15</f>
        <v>80526.827976020169</v>
      </c>
      <c r="P19" s="18">
        <f t="shared" si="19"/>
        <v>54161.580415677519</v>
      </c>
      <c r="Q19" s="18">
        <f t="shared" si="19"/>
        <v>55786.791383583302</v>
      </c>
      <c r="R19" s="18">
        <f t="shared" si="19"/>
        <v>57807.273857713248</v>
      </c>
      <c r="S19" s="18">
        <f t="shared" si="19"/>
        <v>60094.666145884803</v>
      </c>
      <c r="T19" s="18">
        <f t="shared" si="19"/>
        <v>62682.004312268575</v>
      </c>
      <c r="V19" s="11"/>
      <c r="W19" s="11"/>
      <c r="X19" s="11"/>
      <c r="Y19" s="11"/>
      <c r="Z19" s="11"/>
      <c r="AA19" s="11"/>
      <c r="AB19" s="11"/>
      <c r="AC19" s="11"/>
      <c r="AD19" s="11"/>
    </row>
    <row r="20" spans="1:30" ht="14.25" customHeight="1" x14ac:dyDescent="0.25"/>
    <row r="21" spans="1:30" ht="14.25" customHeight="1" x14ac:dyDescent="0.25">
      <c r="X21" s="6" t="s">
        <v>5</v>
      </c>
      <c r="Y21" s="6" t="s">
        <v>6</v>
      </c>
      <c r="Z21" s="6" t="s">
        <v>7</v>
      </c>
      <c r="AA21" s="6" t="s">
        <v>8</v>
      </c>
      <c r="AB21" s="6" t="s">
        <v>9</v>
      </c>
      <c r="AC21" s="6" t="s">
        <v>10</v>
      </c>
      <c r="AD21" s="6" t="s">
        <v>11</v>
      </c>
    </row>
    <row r="22" spans="1:30" ht="14.25" customHeight="1" x14ac:dyDescent="0.25">
      <c r="W22" s="20">
        <v>2025</v>
      </c>
      <c r="X22" s="8">
        <f t="shared" ref="X22:AD22" si="20">SUMPRODUCT(X4:X16,$V$4:$V$16,$O$4:$O$16)</f>
        <v>21628.612324247089</v>
      </c>
      <c r="Y22" s="8">
        <f t="shared" si="20"/>
        <v>6613.7924854516459</v>
      </c>
      <c r="Z22" s="8">
        <f t="shared" si="20"/>
        <v>35052.102965346829</v>
      </c>
      <c r="AA22" s="8">
        <f t="shared" si="20"/>
        <v>6884.5658815128427</v>
      </c>
      <c r="AB22" s="8">
        <f t="shared" si="20"/>
        <v>4826.2984152500776</v>
      </c>
      <c r="AC22" s="8">
        <f t="shared" si="20"/>
        <v>0</v>
      </c>
      <c r="AD22" s="8">
        <f t="shared" si="20"/>
        <v>0</v>
      </c>
    </row>
    <row r="23" spans="1:30" ht="14.25" customHeight="1" x14ac:dyDescent="0.25">
      <c r="W23" s="20">
        <v>2026</v>
      </c>
      <c r="X23" s="8">
        <f t="shared" ref="X23:AD23" si="21">SUMPRODUCT(X4:X16,$V$4:$V$16,$P$4:$P$16)</f>
        <v>22272.628565733325</v>
      </c>
      <c r="Y23" s="8">
        <f t="shared" si="21"/>
        <v>6243.8165127955572</v>
      </c>
      <c r="Z23" s="8">
        <f t="shared" si="21"/>
        <v>29630.131602103949</v>
      </c>
      <c r="AA23" s="8">
        <f t="shared" si="21"/>
        <v>5904.1984000158882</v>
      </c>
      <c r="AB23" s="8">
        <f t="shared" si="21"/>
        <v>4785.1671465428699</v>
      </c>
      <c r="AC23" s="8">
        <f t="shared" si="21"/>
        <v>0</v>
      </c>
      <c r="AD23" s="8">
        <f t="shared" si="21"/>
        <v>0</v>
      </c>
    </row>
    <row r="24" spans="1:30" ht="14.25" customHeight="1" x14ac:dyDescent="0.25">
      <c r="W24" s="20">
        <v>2027</v>
      </c>
      <c r="X24" s="8">
        <f t="shared" ref="X24:AD24" si="22">SUMPRODUCT(X4:X16,$V$4:$V$16,$Q$4:$Q$16)</f>
        <v>22967.152120269551</v>
      </c>
      <c r="Y24" s="8">
        <f t="shared" si="22"/>
        <v>6493.5608576256072</v>
      </c>
      <c r="Z24" s="8">
        <f t="shared" si="22"/>
        <v>30441.940754534215</v>
      </c>
      <c r="AA24" s="8">
        <f t="shared" si="22"/>
        <v>6055.7284492260314</v>
      </c>
      <c r="AB24" s="8">
        <f t="shared" si="22"/>
        <v>4936.6790087778554</v>
      </c>
      <c r="AC24" s="8">
        <f t="shared" si="22"/>
        <v>0</v>
      </c>
      <c r="AD24" s="8">
        <f t="shared" si="22"/>
        <v>0</v>
      </c>
    </row>
    <row r="25" spans="1:30" ht="14.25" customHeight="1" x14ac:dyDescent="0.25">
      <c r="W25" s="20">
        <v>2028</v>
      </c>
      <c r="X25" s="8">
        <f t="shared" ref="X25:AD25" si="23">SUMPRODUCT(X4:X16,$V$4:$V$16,$R$4:$R$16)</f>
        <v>23716.432188032188</v>
      </c>
      <c r="Y25" s="8">
        <f t="shared" si="23"/>
        <v>6818.2478567571243</v>
      </c>
      <c r="Z25" s="8">
        <f t="shared" si="23"/>
        <v>31433.394286560666</v>
      </c>
      <c r="AA25" s="8">
        <f t="shared" si="23"/>
        <v>6238.2377370982467</v>
      </c>
      <c r="AB25" s="8">
        <f t="shared" si="23"/>
        <v>5126.9378065269575</v>
      </c>
      <c r="AC25" s="8">
        <f t="shared" si="23"/>
        <v>0</v>
      </c>
      <c r="AD25" s="8">
        <f t="shared" si="23"/>
        <v>0</v>
      </c>
    </row>
    <row r="26" spans="1:30" ht="14.25" customHeight="1" x14ac:dyDescent="0.25">
      <c r="W26" s="20">
        <v>2029</v>
      </c>
      <c r="X26" s="8">
        <f t="shared" ref="X26:AD26" si="24">SUMPRODUCT(X4:X16,$V$4:$V$16,$S$4:$S$16)</f>
        <v>24508.431962702067</v>
      </c>
      <c r="Y26" s="8">
        <f t="shared" si="24"/>
        <v>7193.2130628585728</v>
      </c>
      <c r="Z26" s="8">
        <f t="shared" si="24"/>
        <v>32546.7592436185</v>
      </c>
      <c r="AA26" s="8">
        <f t="shared" si="24"/>
        <v>6441.8320561865967</v>
      </c>
      <c r="AB26" s="8">
        <f t="shared" si="24"/>
        <v>5343.2536409883196</v>
      </c>
      <c r="AC26" s="8">
        <f t="shared" si="24"/>
        <v>0</v>
      </c>
      <c r="AD26" s="8">
        <f t="shared" si="24"/>
        <v>0</v>
      </c>
    </row>
    <row r="27" spans="1:30" ht="14.25" customHeight="1" x14ac:dyDescent="0.25">
      <c r="W27" s="20">
        <v>2030</v>
      </c>
      <c r="X27" s="8">
        <f t="shared" ref="X27:AD27" si="25">SUMPRODUCT(X4:X16,$V$4:$V$16,$T$4:$T$16)</f>
        <v>25346.895602724526</v>
      </c>
      <c r="Y27" s="8">
        <f t="shared" si="25"/>
        <v>7624.8470515127328</v>
      </c>
      <c r="Z27" s="8">
        <f t="shared" si="25"/>
        <v>33796.806818542842</v>
      </c>
      <c r="AA27" s="8">
        <f t="shared" si="25"/>
        <v>6669.0504828398834</v>
      </c>
      <c r="AB27" s="8">
        <f t="shared" si="25"/>
        <v>5588.9372182533025</v>
      </c>
      <c r="AC27" s="8">
        <f t="shared" si="25"/>
        <v>0</v>
      </c>
      <c r="AD27" s="8">
        <f t="shared" si="25"/>
        <v>0</v>
      </c>
    </row>
    <row r="28" spans="1:30" ht="14.25" customHeight="1" x14ac:dyDescent="0.25"/>
    <row r="29" spans="1:30" ht="14.25" customHeight="1" x14ac:dyDescent="0.25"/>
    <row r="30" spans="1:30" ht="14.25" customHeight="1" x14ac:dyDescent="0.25"/>
    <row r="31" spans="1:30" ht="14.25" customHeight="1" x14ac:dyDescent="0.25"/>
    <row r="32" spans="1:3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1">
    <mergeCell ref="N1:O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996"/>
  <sheetViews>
    <sheetView workbookViewId="0">
      <pane xSplit="1" topLeftCell="B1" activePane="topRight" state="frozen"/>
      <selection pane="topRight" activeCell="C2" sqref="C2"/>
    </sheetView>
  </sheetViews>
  <sheetFormatPr defaultColWidth="14.42578125" defaultRowHeight="15" customHeight="1" x14ac:dyDescent="0.25"/>
  <cols>
    <col min="1" max="1" width="27.5703125" customWidth="1"/>
    <col min="2" max="2" width="10.85546875" customWidth="1"/>
    <col min="3" max="7" width="9.5703125" customWidth="1"/>
    <col min="8" max="8" width="7.85546875" customWidth="1"/>
    <col min="9" max="9" width="12.140625" customWidth="1"/>
    <col min="10" max="14" width="8" customWidth="1"/>
    <col min="15" max="15" width="3" customWidth="1"/>
    <col min="16" max="16" width="9.140625" customWidth="1"/>
    <col min="17" max="17" width="8.7109375" customWidth="1"/>
    <col min="18" max="18" width="8.42578125" customWidth="1"/>
    <col min="19" max="21" width="7.42578125" customWidth="1"/>
    <col min="22" max="22" width="8.42578125" customWidth="1"/>
    <col min="23" max="24" width="6.28515625" customWidth="1"/>
    <col min="25" max="32" width="5.85546875" customWidth="1"/>
    <col min="33" max="33" width="11.28515625" customWidth="1"/>
    <col min="34" max="36" width="5.85546875" customWidth="1"/>
  </cols>
  <sheetData>
    <row r="1" spans="1:36" ht="14.25" customHeight="1" x14ac:dyDescent="0.25">
      <c r="A1" s="1" t="s">
        <v>29</v>
      </c>
      <c r="B1" s="2"/>
      <c r="C1" s="2"/>
      <c r="D1" s="2"/>
      <c r="E1" s="2"/>
      <c r="F1" s="2"/>
      <c r="G1" s="2"/>
      <c r="H1" s="33"/>
      <c r="I1" s="34"/>
      <c r="J1" s="3"/>
      <c r="K1" s="3"/>
      <c r="L1" s="3"/>
      <c r="M1" s="3"/>
      <c r="N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 x14ac:dyDescent="0.25">
      <c r="A2" s="4"/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4.25" customHeight="1" x14ac:dyDescent="0.25">
      <c r="A3" s="6" t="s">
        <v>1</v>
      </c>
      <c r="B3" s="6">
        <v>2025</v>
      </c>
      <c r="C3" s="6">
        <v>2026</v>
      </c>
      <c r="D3" s="6">
        <v>2027</v>
      </c>
      <c r="E3" s="6">
        <v>2028</v>
      </c>
      <c r="F3" s="6">
        <v>2029</v>
      </c>
      <c r="G3" s="6">
        <v>2030</v>
      </c>
      <c r="H3" s="6" t="s">
        <v>2</v>
      </c>
      <c r="I3" s="6">
        <v>2025</v>
      </c>
      <c r="J3" s="6">
        <v>2026</v>
      </c>
      <c r="K3" s="6">
        <v>2027</v>
      </c>
      <c r="L3" s="6">
        <v>2028</v>
      </c>
      <c r="M3" s="6">
        <v>2029</v>
      </c>
      <c r="N3" s="6">
        <v>2030</v>
      </c>
      <c r="P3" s="6" t="s">
        <v>3</v>
      </c>
      <c r="Q3" s="6" t="s">
        <v>4</v>
      </c>
      <c r="R3" s="6" t="s">
        <v>5</v>
      </c>
      <c r="S3" s="6" t="s">
        <v>6</v>
      </c>
      <c r="T3" s="6" t="s">
        <v>7</v>
      </c>
      <c r="U3" s="6" t="s">
        <v>8</v>
      </c>
      <c r="V3" s="6" t="s">
        <v>9</v>
      </c>
      <c r="W3" s="6" t="s">
        <v>10</v>
      </c>
      <c r="X3" s="6" t="s">
        <v>11</v>
      </c>
    </row>
    <row r="4" spans="1:36" ht="14.25" customHeight="1" x14ac:dyDescent="0.25">
      <c r="A4" s="7" t="s">
        <v>12</v>
      </c>
      <c r="B4" s="8">
        <v>50000</v>
      </c>
      <c r="C4" s="8">
        <v>51500</v>
      </c>
      <c r="D4" s="8">
        <v>53560</v>
      </c>
      <c r="E4" s="8">
        <v>56238</v>
      </c>
      <c r="F4" s="8">
        <v>59331.1</v>
      </c>
      <c r="G4" s="8">
        <v>62891</v>
      </c>
      <c r="H4" s="9">
        <v>6.9800000000000001E-2</v>
      </c>
      <c r="I4" s="8">
        <f t="shared" ref="I4:N4" si="0">$H4*B4</f>
        <v>3490</v>
      </c>
      <c r="J4" s="8">
        <f t="shared" si="0"/>
        <v>3594.7000000000003</v>
      </c>
      <c r="K4" s="8">
        <f t="shared" si="0"/>
        <v>3738.4879999999998</v>
      </c>
      <c r="L4" s="8">
        <f t="shared" si="0"/>
        <v>3925.4124000000002</v>
      </c>
      <c r="M4" s="8">
        <f t="shared" si="0"/>
        <v>4141.3107799999998</v>
      </c>
      <c r="N4" s="8">
        <f t="shared" si="0"/>
        <v>4389.7918</v>
      </c>
      <c r="P4" s="9">
        <v>0.92459999999999998</v>
      </c>
      <c r="Q4" s="9">
        <v>0.94310000000000005</v>
      </c>
      <c r="R4" s="9">
        <v>0</v>
      </c>
      <c r="S4" s="9">
        <v>0.22</v>
      </c>
      <c r="T4" s="9">
        <v>0.65</v>
      </c>
      <c r="U4" s="9">
        <v>0.11</v>
      </c>
      <c r="V4" s="9">
        <v>0.02</v>
      </c>
      <c r="W4" s="9">
        <v>0</v>
      </c>
      <c r="X4" s="9">
        <v>0</v>
      </c>
      <c r="AG4" s="21"/>
      <c r="AH4" s="22"/>
      <c r="AI4" s="22"/>
      <c r="AJ4" s="22"/>
    </row>
    <row r="5" spans="1:36" ht="14.25" customHeight="1" x14ac:dyDescent="0.25">
      <c r="A5" s="7" t="s">
        <v>13</v>
      </c>
      <c r="B5" s="8">
        <v>3000</v>
      </c>
      <c r="C5" s="8">
        <v>3090</v>
      </c>
      <c r="D5" s="8">
        <v>3213.6</v>
      </c>
      <c r="E5" s="8">
        <v>3374.2999999999997</v>
      </c>
      <c r="F5" s="8">
        <v>3559.8999999999996</v>
      </c>
      <c r="G5" s="8">
        <v>3773.5</v>
      </c>
      <c r="H5" s="9">
        <v>5.7999999999999996E-3</v>
      </c>
      <c r="I5" s="8">
        <f t="shared" ref="I5:N5" si="1">$H5*B5</f>
        <v>17.399999999999999</v>
      </c>
      <c r="J5" s="8">
        <f t="shared" si="1"/>
        <v>17.921999999999997</v>
      </c>
      <c r="K5" s="8">
        <f t="shared" si="1"/>
        <v>18.638879999999997</v>
      </c>
      <c r="L5" s="8">
        <f t="shared" si="1"/>
        <v>19.570939999999997</v>
      </c>
      <c r="M5" s="8">
        <f t="shared" si="1"/>
        <v>20.647419999999997</v>
      </c>
      <c r="N5" s="8">
        <f t="shared" si="1"/>
        <v>21.886299999999999</v>
      </c>
      <c r="P5" s="9">
        <v>0.93730000000000002</v>
      </c>
      <c r="Q5" s="9">
        <v>0.90669999999999995</v>
      </c>
      <c r="R5" s="9">
        <v>0</v>
      </c>
      <c r="S5" s="9">
        <v>0.9</v>
      </c>
      <c r="T5" s="9">
        <v>7.0000000000000007E-2</v>
      </c>
      <c r="U5" s="9">
        <v>0.03</v>
      </c>
      <c r="V5" s="9">
        <v>0</v>
      </c>
      <c r="W5" s="9">
        <v>0</v>
      </c>
      <c r="X5" s="9">
        <v>0</v>
      </c>
      <c r="AG5" s="21"/>
      <c r="AH5" s="22"/>
      <c r="AI5" s="22"/>
      <c r="AJ5" s="22"/>
    </row>
    <row r="6" spans="1:36" ht="14.25" customHeight="1" x14ac:dyDescent="0.25">
      <c r="A6" s="7" t="s">
        <v>14</v>
      </c>
      <c r="B6" s="8">
        <v>2652</v>
      </c>
      <c r="C6" s="8">
        <v>2731.6</v>
      </c>
      <c r="D6" s="8">
        <v>2840.8</v>
      </c>
      <c r="E6" s="8">
        <v>2982.9</v>
      </c>
      <c r="F6" s="8">
        <v>3146.9</v>
      </c>
      <c r="G6" s="8">
        <v>3335.7000000000003</v>
      </c>
      <c r="H6" s="9">
        <v>1.24E-2</v>
      </c>
      <c r="I6" s="8">
        <f t="shared" ref="I6:N6" si="2">$H6*B6</f>
        <v>32.884799999999998</v>
      </c>
      <c r="J6" s="8">
        <f t="shared" si="2"/>
        <v>33.871839999999999</v>
      </c>
      <c r="K6" s="8">
        <f t="shared" si="2"/>
        <v>35.225920000000002</v>
      </c>
      <c r="L6" s="8">
        <f t="shared" si="2"/>
        <v>36.987960000000001</v>
      </c>
      <c r="M6" s="8">
        <f t="shared" si="2"/>
        <v>39.021560000000001</v>
      </c>
      <c r="N6" s="8">
        <f t="shared" si="2"/>
        <v>41.362680000000005</v>
      </c>
      <c r="P6" s="9">
        <v>0.64229999999999998</v>
      </c>
      <c r="Q6" s="9">
        <v>0</v>
      </c>
      <c r="R6" s="9">
        <v>0</v>
      </c>
      <c r="S6" s="9">
        <v>0</v>
      </c>
      <c r="T6" s="9">
        <v>0.84899999999999998</v>
      </c>
      <c r="U6" s="9">
        <v>0.151</v>
      </c>
      <c r="V6" s="9">
        <v>0</v>
      </c>
      <c r="W6" s="9">
        <v>0</v>
      </c>
      <c r="X6" s="9">
        <v>0</v>
      </c>
      <c r="AG6" s="21"/>
      <c r="AH6" s="22"/>
      <c r="AI6" s="22"/>
      <c r="AJ6" s="22"/>
    </row>
    <row r="7" spans="1:36" ht="14.25" customHeight="1" x14ac:dyDescent="0.25">
      <c r="A7" s="7" t="s">
        <v>15</v>
      </c>
      <c r="B7" s="8">
        <v>2000</v>
      </c>
      <c r="C7" s="8">
        <v>2060</v>
      </c>
      <c r="D7" s="8">
        <v>2142.3999999999996</v>
      </c>
      <c r="E7" s="8">
        <v>2249.5</v>
      </c>
      <c r="F7" s="8">
        <v>2373.2000000000003</v>
      </c>
      <c r="G7" s="8">
        <v>2515.6</v>
      </c>
      <c r="H7" s="9">
        <v>9.4000000000000004E-3</v>
      </c>
      <c r="I7" s="8">
        <f t="shared" ref="I7:N7" si="3">$H7*B7</f>
        <v>18.8</v>
      </c>
      <c r="J7" s="8">
        <f t="shared" si="3"/>
        <v>19.364000000000001</v>
      </c>
      <c r="K7" s="8">
        <f t="shared" si="3"/>
        <v>20.138559999999998</v>
      </c>
      <c r="L7" s="8">
        <f t="shared" si="3"/>
        <v>21.145300000000002</v>
      </c>
      <c r="M7" s="8">
        <f t="shared" si="3"/>
        <v>22.308080000000004</v>
      </c>
      <c r="N7" s="8">
        <f t="shared" si="3"/>
        <v>23.646640000000001</v>
      </c>
      <c r="P7" s="9">
        <v>0.94089999999999996</v>
      </c>
      <c r="Q7" s="9">
        <v>0.9355</v>
      </c>
      <c r="R7" s="9">
        <v>0</v>
      </c>
      <c r="S7" s="9">
        <v>0</v>
      </c>
      <c r="T7" s="9">
        <v>0.84899999999999998</v>
      </c>
      <c r="U7" s="9">
        <v>0.151</v>
      </c>
      <c r="V7" s="9">
        <v>0</v>
      </c>
      <c r="W7" s="9">
        <v>0</v>
      </c>
      <c r="X7" s="9">
        <v>0</v>
      </c>
      <c r="AG7" s="21"/>
      <c r="AH7" s="22"/>
      <c r="AI7" s="22"/>
      <c r="AJ7" s="22"/>
    </row>
    <row r="8" spans="1:36" ht="14.25" customHeight="1" x14ac:dyDescent="0.25">
      <c r="A8" s="7" t="s">
        <v>16</v>
      </c>
      <c r="B8" s="8">
        <v>5100</v>
      </c>
      <c r="C8" s="8">
        <v>5253</v>
      </c>
      <c r="D8" s="8">
        <v>5463.0999999999995</v>
      </c>
      <c r="E8" s="8">
        <v>5736.3</v>
      </c>
      <c r="F8" s="8">
        <v>6051.8</v>
      </c>
      <c r="G8" s="8">
        <v>6414.9000000000005</v>
      </c>
      <c r="H8" s="9">
        <v>8.5500000000000007E-2</v>
      </c>
      <c r="I8" s="8">
        <f t="shared" ref="I8:N8" si="4">$H8*B8</f>
        <v>436.05</v>
      </c>
      <c r="J8" s="8">
        <f t="shared" si="4"/>
        <v>449.13150000000002</v>
      </c>
      <c r="K8" s="8">
        <f t="shared" si="4"/>
        <v>467.09505000000001</v>
      </c>
      <c r="L8" s="8">
        <f t="shared" si="4"/>
        <v>490.45365000000004</v>
      </c>
      <c r="M8" s="8">
        <f t="shared" si="4"/>
        <v>517.4289</v>
      </c>
      <c r="N8" s="8">
        <f t="shared" si="4"/>
        <v>548.47395000000006</v>
      </c>
      <c r="P8" s="9">
        <v>0.81799999999999995</v>
      </c>
      <c r="Q8" s="9">
        <v>0.81269999999999998</v>
      </c>
      <c r="R8" s="9">
        <v>0</v>
      </c>
      <c r="S8" s="9">
        <v>0</v>
      </c>
      <c r="T8" s="9">
        <v>0</v>
      </c>
      <c r="U8" s="9">
        <v>0</v>
      </c>
      <c r="V8" s="9">
        <v>1</v>
      </c>
      <c r="W8" s="9">
        <v>0</v>
      </c>
      <c r="X8" s="9">
        <v>0</v>
      </c>
      <c r="AG8" s="21"/>
      <c r="AH8" s="22"/>
      <c r="AI8" s="22"/>
      <c r="AJ8" s="22"/>
    </row>
    <row r="9" spans="1:36" ht="14.25" customHeight="1" x14ac:dyDescent="0.25">
      <c r="A9" s="7" t="s">
        <v>17</v>
      </c>
      <c r="B9" s="8">
        <v>1400</v>
      </c>
      <c r="C9" s="8">
        <v>1400</v>
      </c>
      <c r="D9" s="8">
        <v>1400</v>
      </c>
      <c r="E9" s="8">
        <v>1400</v>
      </c>
      <c r="F9" s="8">
        <v>1400</v>
      </c>
      <c r="G9" s="8">
        <v>1400</v>
      </c>
      <c r="H9" s="9"/>
      <c r="I9" s="8">
        <f t="shared" ref="I9:N9" si="5">$H9*B9</f>
        <v>0</v>
      </c>
      <c r="J9" s="8">
        <f t="shared" si="5"/>
        <v>0</v>
      </c>
      <c r="K9" s="8">
        <f t="shared" si="5"/>
        <v>0</v>
      </c>
      <c r="L9" s="8">
        <f t="shared" si="5"/>
        <v>0</v>
      </c>
      <c r="M9" s="8">
        <f t="shared" si="5"/>
        <v>0</v>
      </c>
      <c r="N9" s="8">
        <f t="shared" si="5"/>
        <v>0</v>
      </c>
      <c r="P9" s="11"/>
      <c r="Q9" s="11"/>
      <c r="R9" s="11"/>
      <c r="S9" s="11"/>
      <c r="T9" s="11"/>
      <c r="U9" s="11"/>
      <c r="V9" s="11"/>
      <c r="W9" s="11"/>
      <c r="X9" s="11"/>
      <c r="AG9" s="21"/>
      <c r="AH9" s="22"/>
      <c r="AI9" s="22"/>
      <c r="AJ9" s="22"/>
    </row>
    <row r="10" spans="1:36" ht="14.25" customHeight="1" x14ac:dyDescent="0.25">
      <c r="A10" s="7" t="s">
        <v>18</v>
      </c>
      <c r="B10" s="8">
        <v>5000</v>
      </c>
      <c r="C10" s="8">
        <v>5150</v>
      </c>
      <c r="D10" s="8">
        <v>5356</v>
      </c>
      <c r="E10" s="8">
        <v>5623.8</v>
      </c>
      <c r="F10" s="8">
        <v>5933.0999999999995</v>
      </c>
      <c r="G10" s="8">
        <v>6289.1</v>
      </c>
      <c r="H10" s="9">
        <v>0.06</v>
      </c>
      <c r="I10" s="8">
        <f t="shared" ref="I10:N10" si="6">$H10*B10</f>
        <v>300</v>
      </c>
      <c r="J10" s="8">
        <f t="shared" si="6"/>
        <v>309</v>
      </c>
      <c r="K10" s="8">
        <f t="shared" si="6"/>
        <v>321.36</v>
      </c>
      <c r="L10" s="8">
        <f t="shared" si="6"/>
        <v>337.428</v>
      </c>
      <c r="M10" s="8">
        <f t="shared" si="6"/>
        <v>355.98599999999993</v>
      </c>
      <c r="N10" s="8">
        <f t="shared" si="6"/>
        <v>377.346</v>
      </c>
      <c r="P10" s="9">
        <v>0.88</v>
      </c>
      <c r="Q10" s="9">
        <v>0.95</v>
      </c>
      <c r="R10" s="9">
        <v>1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AG10" s="21"/>
      <c r="AH10" s="22"/>
      <c r="AI10" s="22"/>
      <c r="AJ10" s="22"/>
    </row>
    <row r="11" spans="1:36" ht="14.25" customHeight="1" x14ac:dyDescent="0.25">
      <c r="A11" s="7" t="s">
        <v>19</v>
      </c>
      <c r="B11" s="8">
        <v>30000</v>
      </c>
      <c r="C11" s="8">
        <v>30450</v>
      </c>
      <c r="D11" s="8">
        <v>30906.799999999999</v>
      </c>
      <c r="E11" s="8">
        <v>31370.400000000001</v>
      </c>
      <c r="F11" s="8">
        <v>31840.9</v>
      </c>
      <c r="G11" s="8">
        <v>32318.5</v>
      </c>
      <c r="H11" s="9">
        <v>0.1</v>
      </c>
      <c r="I11" s="8">
        <f t="shared" ref="I11:N11" si="7">$H11*B11</f>
        <v>3000</v>
      </c>
      <c r="J11" s="8">
        <f t="shared" si="7"/>
        <v>3045</v>
      </c>
      <c r="K11" s="8">
        <f t="shared" si="7"/>
        <v>3090.6800000000003</v>
      </c>
      <c r="L11" s="8">
        <f t="shared" si="7"/>
        <v>3137.0400000000004</v>
      </c>
      <c r="M11" s="8">
        <f t="shared" si="7"/>
        <v>3184.09</v>
      </c>
      <c r="N11" s="8">
        <f t="shared" si="7"/>
        <v>3231.8500000000004</v>
      </c>
      <c r="P11" s="9">
        <v>0.93430000000000002</v>
      </c>
      <c r="Q11" s="9">
        <v>0.9284</v>
      </c>
      <c r="R11" s="9">
        <v>0</v>
      </c>
      <c r="S11" s="9">
        <v>0</v>
      </c>
      <c r="T11" s="9">
        <v>0.75</v>
      </c>
      <c r="U11" s="9">
        <v>0.17</v>
      </c>
      <c r="V11" s="9">
        <v>0.08</v>
      </c>
      <c r="W11" s="9">
        <v>0</v>
      </c>
      <c r="X11" s="9">
        <v>0</v>
      </c>
      <c r="AG11" s="21"/>
      <c r="AH11" s="22"/>
      <c r="AI11" s="22"/>
      <c r="AJ11" s="22"/>
    </row>
    <row r="12" spans="1:36" ht="14.25" customHeight="1" x14ac:dyDescent="0.25">
      <c r="A12" s="7" t="s">
        <v>20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9"/>
      <c r="I12" s="8">
        <v>5000</v>
      </c>
      <c r="J12" s="8">
        <f t="shared" ref="J12:N12" si="8">$H12*C12</f>
        <v>0</v>
      </c>
      <c r="K12" s="8">
        <f t="shared" si="8"/>
        <v>0</v>
      </c>
      <c r="L12" s="8">
        <f t="shared" si="8"/>
        <v>0</v>
      </c>
      <c r="M12" s="8">
        <f t="shared" si="8"/>
        <v>0</v>
      </c>
      <c r="N12" s="8">
        <f t="shared" si="8"/>
        <v>0</v>
      </c>
      <c r="P12" s="9">
        <v>1</v>
      </c>
      <c r="Q12" s="9">
        <v>1</v>
      </c>
      <c r="R12" s="9">
        <v>0</v>
      </c>
      <c r="S12" s="9">
        <v>7.0000000000000007E-2</v>
      </c>
      <c r="T12" s="9">
        <v>0.77</v>
      </c>
      <c r="U12" s="9">
        <v>0.14000000000000001</v>
      </c>
      <c r="V12" s="9">
        <v>0.02</v>
      </c>
      <c r="W12" s="9">
        <v>0</v>
      </c>
      <c r="X12" s="9">
        <v>0</v>
      </c>
      <c r="AG12" s="21"/>
    </row>
    <row r="13" spans="1:36" ht="14.25" customHeight="1" x14ac:dyDescent="0.25">
      <c r="A13" s="7" t="s">
        <v>21</v>
      </c>
      <c r="B13" s="8">
        <v>95000</v>
      </c>
      <c r="C13" s="8">
        <v>96425</v>
      </c>
      <c r="D13" s="8">
        <v>97871.4</v>
      </c>
      <c r="E13" s="8">
        <v>99339.4</v>
      </c>
      <c r="F13" s="8">
        <v>100829.5</v>
      </c>
      <c r="G13" s="8">
        <v>102342</v>
      </c>
      <c r="H13" s="9">
        <v>0.06</v>
      </c>
      <c r="I13" s="8">
        <f t="shared" ref="I13:N13" si="9">$H13*B13</f>
        <v>5700</v>
      </c>
      <c r="J13" s="8">
        <f t="shared" si="9"/>
        <v>5785.5</v>
      </c>
      <c r="K13" s="8">
        <f t="shared" si="9"/>
        <v>5872.2839999999997</v>
      </c>
      <c r="L13" s="8">
        <f t="shared" si="9"/>
        <v>5960.3639999999996</v>
      </c>
      <c r="M13" s="8">
        <f t="shared" si="9"/>
        <v>6049.7699999999995</v>
      </c>
      <c r="N13" s="8">
        <f t="shared" si="9"/>
        <v>6140.5199999999995</v>
      </c>
      <c r="P13" s="9">
        <v>1</v>
      </c>
      <c r="Q13" s="14" t="s">
        <v>22</v>
      </c>
      <c r="R13" s="9">
        <v>1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AG13" s="21"/>
      <c r="AH13" s="22"/>
      <c r="AI13" s="22"/>
      <c r="AJ13" s="22"/>
    </row>
    <row r="14" spans="1:36" ht="14.25" customHeight="1" x14ac:dyDescent="0.25">
      <c r="A14" s="7" t="s">
        <v>23</v>
      </c>
      <c r="B14" s="8">
        <v>38187.300000000003</v>
      </c>
      <c r="C14" s="8">
        <v>39332.9</v>
      </c>
      <c r="D14" s="8">
        <v>40512.9</v>
      </c>
      <c r="E14" s="8">
        <v>41728.299999999996</v>
      </c>
      <c r="F14" s="8">
        <v>42980.200000000004</v>
      </c>
      <c r="G14" s="8">
        <v>44269.599999999999</v>
      </c>
      <c r="H14" s="9">
        <v>0.06</v>
      </c>
      <c r="I14" s="8">
        <f t="shared" ref="I14:N14" si="10">$H14*B14</f>
        <v>2291.2380000000003</v>
      </c>
      <c r="J14" s="8">
        <f t="shared" si="10"/>
        <v>2359.9740000000002</v>
      </c>
      <c r="K14" s="8">
        <f t="shared" si="10"/>
        <v>2430.7739999999999</v>
      </c>
      <c r="L14" s="8">
        <f t="shared" si="10"/>
        <v>2503.6979999999999</v>
      </c>
      <c r="M14" s="8">
        <f t="shared" si="10"/>
        <v>2578.8120000000004</v>
      </c>
      <c r="N14" s="8">
        <f t="shared" si="10"/>
        <v>2656.1759999999999</v>
      </c>
      <c r="P14" s="9">
        <v>0.92459999999999998</v>
      </c>
      <c r="Q14" s="9">
        <v>0.94310000000000005</v>
      </c>
      <c r="R14" s="9">
        <v>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AG14" s="21"/>
      <c r="AH14" s="22"/>
      <c r="AI14" s="22"/>
      <c r="AJ14" s="22"/>
    </row>
    <row r="15" spans="1:36" ht="14.25" customHeight="1" x14ac:dyDescent="0.25">
      <c r="A15" s="15" t="s">
        <v>24</v>
      </c>
      <c r="B15" s="16">
        <f t="shared" ref="B15:G15" si="11">SUM(B4:B14)</f>
        <v>232339.3</v>
      </c>
      <c r="C15" s="16">
        <f t="shared" si="11"/>
        <v>237392.5</v>
      </c>
      <c r="D15" s="16">
        <f t="shared" si="11"/>
        <v>243267</v>
      </c>
      <c r="E15" s="16">
        <f t="shared" si="11"/>
        <v>250042.9</v>
      </c>
      <c r="F15" s="16">
        <f t="shared" si="11"/>
        <v>257446.6</v>
      </c>
      <c r="G15" s="16">
        <f t="shared" si="11"/>
        <v>265549.89999999997</v>
      </c>
      <c r="H15" s="9"/>
      <c r="I15" s="17">
        <f>SUM(I4:I14)</f>
        <v>20286.372800000001</v>
      </c>
      <c r="J15" s="16">
        <f t="shared" ref="J15:N15" si="12">SUM(J4:J13)</f>
        <v>13254.48934</v>
      </c>
      <c r="K15" s="16">
        <f t="shared" si="12"/>
        <v>13563.91041</v>
      </c>
      <c r="L15" s="16">
        <f t="shared" si="12"/>
        <v>13928.402250000001</v>
      </c>
      <c r="M15" s="16">
        <f t="shared" si="12"/>
        <v>14330.562740000001</v>
      </c>
      <c r="N15" s="16">
        <f t="shared" si="12"/>
        <v>14774.877369999998</v>
      </c>
      <c r="P15" s="11"/>
      <c r="Q15" s="11"/>
      <c r="R15" s="11"/>
      <c r="S15" s="11"/>
      <c r="T15" s="11"/>
      <c r="U15" s="11"/>
      <c r="V15" s="11"/>
      <c r="W15" s="11"/>
      <c r="X15" s="11"/>
      <c r="AG15" s="21"/>
    </row>
    <row r="16" spans="1:36" ht="14.25" customHeight="1" x14ac:dyDescent="0.25">
      <c r="A16" s="7" t="s">
        <v>25</v>
      </c>
      <c r="B16" s="8">
        <v>2000</v>
      </c>
      <c r="C16" s="8">
        <v>2060</v>
      </c>
      <c r="D16" s="8">
        <v>2140</v>
      </c>
      <c r="E16" s="8">
        <v>2250</v>
      </c>
      <c r="F16" s="8">
        <v>2370</v>
      </c>
      <c r="G16" s="8">
        <v>2520</v>
      </c>
      <c r="H16" s="9">
        <v>6.7299999999999999E-2</v>
      </c>
      <c r="I16" s="8">
        <f t="shared" ref="I16:N16" si="13">$H16*B16</f>
        <v>134.6</v>
      </c>
      <c r="J16" s="8">
        <f t="shared" si="13"/>
        <v>138.63800000000001</v>
      </c>
      <c r="K16" s="8">
        <f t="shared" si="13"/>
        <v>144.02199999999999</v>
      </c>
      <c r="L16" s="8">
        <f t="shared" si="13"/>
        <v>151.42499999999998</v>
      </c>
      <c r="M16" s="8">
        <f t="shared" si="13"/>
        <v>159.501</v>
      </c>
      <c r="N16" s="8">
        <f t="shared" si="13"/>
        <v>169.596</v>
      </c>
      <c r="P16" s="9">
        <v>0.99839999999999995</v>
      </c>
      <c r="Q16" s="9">
        <v>1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AG16" s="21"/>
    </row>
    <row r="17" spans="1:24" ht="14.25" customHeight="1" x14ac:dyDescent="0.25">
      <c r="A17" s="7" t="s">
        <v>26</v>
      </c>
      <c r="B17" s="8">
        <v>2000</v>
      </c>
      <c r="C17" s="8">
        <v>2000</v>
      </c>
      <c r="D17" s="8">
        <v>2000</v>
      </c>
      <c r="E17" s="8">
        <v>2000</v>
      </c>
      <c r="F17" s="8">
        <v>2000</v>
      </c>
      <c r="G17" s="8">
        <v>2000</v>
      </c>
      <c r="H17" s="9">
        <v>0</v>
      </c>
      <c r="I17" s="8">
        <f t="shared" ref="I17:N17" si="14">$H17*B17</f>
        <v>0</v>
      </c>
      <c r="J17" s="8">
        <f t="shared" si="14"/>
        <v>0</v>
      </c>
      <c r="K17" s="8">
        <f t="shared" si="14"/>
        <v>0</v>
      </c>
      <c r="L17" s="8">
        <f t="shared" si="14"/>
        <v>0</v>
      </c>
      <c r="M17" s="8">
        <f t="shared" si="14"/>
        <v>0</v>
      </c>
      <c r="N17" s="8">
        <f t="shared" si="14"/>
        <v>0</v>
      </c>
      <c r="P17" s="14" t="s">
        <v>22</v>
      </c>
      <c r="Q17" s="14" t="s">
        <v>22</v>
      </c>
      <c r="R17" s="11"/>
      <c r="S17" s="11"/>
      <c r="T17" s="11"/>
      <c r="U17" s="11"/>
      <c r="V17" s="11"/>
      <c r="W17" s="11"/>
      <c r="X17" s="11"/>
    </row>
    <row r="18" spans="1:24" ht="14.25" customHeight="1" x14ac:dyDescent="0.25">
      <c r="A18" s="15" t="s">
        <v>27</v>
      </c>
      <c r="B18" s="18">
        <f t="shared" ref="B18:G18" si="15">SUM(B16:B17)</f>
        <v>4000</v>
      </c>
      <c r="C18" s="18">
        <f t="shared" si="15"/>
        <v>4060</v>
      </c>
      <c r="D18" s="18">
        <f t="shared" si="15"/>
        <v>4140</v>
      </c>
      <c r="E18" s="18">
        <f t="shared" si="15"/>
        <v>4250</v>
      </c>
      <c r="F18" s="18">
        <f t="shared" si="15"/>
        <v>4370</v>
      </c>
      <c r="G18" s="18">
        <f t="shared" si="15"/>
        <v>4520</v>
      </c>
      <c r="H18" s="11"/>
      <c r="I18" s="19">
        <f t="shared" ref="I18:N18" si="16">SUM(I16:I17)</f>
        <v>134.6</v>
      </c>
      <c r="J18" s="18">
        <f t="shared" si="16"/>
        <v>138.63800000000001</v>
      </c>
      <c r="K18" s="18">
        <f t="shared" si="16"/>
        <v>144.02199999999999</v>
      </c>
      <c r="L18" s="18">
        <f t="shared" si="16"/>
        <v>151.42499999999998</v>
      </c>
      <c r="M18" s="18">
        <f t="shared" si="16"/>
        <v>159.501</v>
      </c>
      <c r="N18" s="18">
        <f t="shared" si="16"/>
        <v>169.596</v>
      </c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14.25" customHeight="1" x14ac:dyDescent="0.25">
      <c r="A19" s="15" t="s">
        <v>28</v>
      </c>
      <c r="B19" s="18">
        <f t="shared" ref="B19:G19" si="17">B18+B15</f>
        <v>236339.3</v>
      </c>
      <c r="C19" s="18">
        <f t="shared" si="17"/>
        <v>241452.5</v>
      </c>
      <c r="D19" s="18">
        <f t="shared" si="17"/>
        <v>247407</v>
      </c>
      <c r="E19" s="18">
        <f t="shared" si="17"/>
        <v>254292.9</v>
      </c>
      <c r="F19" s="18">
        <f t="shared" si="17"/>
        <v>261816.6</v>
      </c>
      <c r="G19" s="18">
        <f t="shared" si="17"/>
        <v>270069.89999999997</v>
      </c>
      <c r="H19" s="11"/>
      <c r="I19" s="19">
        <f t="shared" ref="I19:N19" si="18">I18+I15</f>
        <v>20420.9728</v>
      </c>
      <c r="J19" s="18">
        <f t="shared" si="18"/>
        <v>13393.127340000001</v>
      </c>
      <c r="K19" s="18">
        <f t="shared" si="18"/>
        <v>13707.932410000001</v>
      </c>
      <c r="L19" s="18">
        <f t="shared" si="18"/>
        <v>14079.82725</v>
      </c>
      <c r="M19" s="18">
        <f t="shared" si="18"/>
        <v>14490.063740000001</v>
      </c>
      <c r="N19" s="18">
        <f t="shared" si="18"/>
        <v>14944.473369999998</v>
      </c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14.25" customHeight="1" x14ac:dyDescent="0.25"/>
    <row r="21" spans="1:24" ht="14.25" customHeight="1" x14ac:dyDescent="0.25">
      <c r="S21" s="6" t="s">
        <v>6</v>
      </c>
      <c r="T21" s="6" t="s">
        <v>7</v>
      </c>
      <c r="U21" s="6" t="s">
        <v>8</v>
      </c>
      <c r="V21" s="6" t="s">
        <v>9</v>
      </c>
      <c r="W21" s="6" t="s">
        <v>10</v>
      </c>
      <c r="X21" s="6" t="s">
        <v>11</v>
      </c>
    </row>
    <row r="22" spans="1:24" ht="14.25" customHeight="1" x14ac:dyDescent="0.25">
      <c r="Q22" s="20">
        <v>2025</v>
      </c>
      <c r="S22" s="8">
        <f t="shared" ref="S22:X22" si="19">SUMPRODUCT(S4:S16,$Q$4:$Q$16,$I$4:$I$16)</f>
        <v>1088.3111020000001</v>
      </c>
      <c r="T22" s="8">
        <f t="shared" si="19"/>
        <v>8094.3584131999996</v>
      </c>
      <c r="U22" s="8">
        <f t="shared" si="19"/>
        <v>1538.6690848000003</v>
      </c>
      <c r="V22" s="8">
        <f t="shared" si="19"/>
        <v>743.02221499999996</v>
      </c>
      <c r="W22" s="8">
        <f t="shared" si="19"/>
        <v>0</v>
      </c>
      <c r="X22" s="8">
        <f t="shared" si="19"/>
        <v>0</v>
      </c>
    </row>
    <row r="23" spans="1:24" ht="14.25" customHeight="1" x14ac:dyDescent="0.25">
      <c r="Q23" s="20">
        <v>2026</v>
      </c>
      <c r="S23" s="8">
        <f t="shared" ref="S23:X23" si="20">SUMPRODUCT(S4:S16,$Q$4:$Q$16,$J$4:$J$16)</f>
        <v>760.46043506000001</v>
      </c>
      <c r="T23" s="8">
        <f t="shared" si="20"/>
        <v>4340.355665596001</v>
      </c>
      <c r="U23" s="8">
        <f t="shared" si="20"/>
        <v>856.72689734400012</v>
      </c>
      <c r="V23" s="8">
        <f t="shared" si="20"/>
        <v>658.97064145000002</v>
      </c>
      <c r="W23" s="8">
        <f t="shared" si="20"/>
        <v>0</v>
      </c>
      <c r="X23" s="8">
        <f t="shared" si="20"/>
        <v>0</v>
      </c>
    </row>
    <row r="24" spans="1:24" ht="14.25" customHeight="1" x14ac:dyDescent="0.25">
      <c r="Q24" s="20">
        <v>2027</v>
      </c>
      <c r="S24" s="8">
        <f t="shared" ref="S24:X24" si="21">SUMPRODUCT(S4:S16,$Q$4:$Q$16,$K$4:$K$16)</f>
        <v>790.87885246239989</v>
      </c>
      <c r="T24" s="8">
        <f t="shared" si="21"/>
        <v>4460.9675362198404</v>
      </c>
      <c r="U24" s="8">
        <f t="shared" si="21"/>
        <v>878.98210587776009</v>
      </c>
      <c r="V24" s="8">
        <f t="shared" si="21"/>
        <v>679.674492751</v>
      </c>
      <c r="W24" s="8">
        <f t="shared" si="21"/>
        <v>0</v>
      </c>
      <c r="X24" s="8">
        <f t="shared" si="21"/>
        <v>0</v>
      </c>
    </row>
    <row r="25" spans="1:24" ht="14.25" customHeight="1" x14ac:dyDescent="0.25">
      <c r="Q25" s="20">
        <v>2028</v>
      </c>
      <c r="S25" s="8">
        <f t="shared" ref="S25:X25" si="22">SUMPRODUCT(S4:S16,$Q$4:$Q$16,$L$4:$L$16)</f>
        <v>830.42288974500002</v>
      </c>
      <c r="T25" s="8">
        <f t="shared" si="22"/>
        <v>4608.6942148762109</v>
      </c>
      <c r="U25" s="8">
        <f t="shared" si="22"/>
        <v>905.8583016979901</v>
      </c>
      <c r="V25" s="8">
        <f t="shared" si="22"/>
        <v>705.6270449238001</v>
      </c>
      <c r="W25" s="8">
        <f t="shared" si="22"/>
        <v>0</v>
      </c>
      <c r="X25" s="8">
        <f t="shared" si="22"/>
        <v>0</v>
      </c>
    </row>
    <row r="26" spans="1:24" ht="14.25" customHeight="1" x14ac:dyDescent="0.25">
      <c r="Q26" s="20">
        <v>2029</v>
      </c>
      <c r="S26" s="8">
        <f t="shared" ref="S26:X26" si="23">SUMPRODUCT(S4:S16,$Q$4:$Q$16,$M$4:$M$16)</f>
        <v>876.09635739856003</v>
      </c>
      <c r="T26" s="8">
        <f t="shared" si="23"/>
        <v>4774.7959242068409</v>
      </c>
      <c r="U26" s="8">
        <f t="shared" si="23"/>
        <v>935.87515915424012</v>
      </c>
      <c r="V26" s="8">
        <f t="shared" si="23"/>
        <v>735.11660344236009</v>
      </c>
      <c r="W26" s="8">
        <f t="shared" si="23"/>
        <v>0</v>
      </c>
      <c r="X26" s="8">
        <f t="shared" si="23"/>
        <v>0</v>
      </c>
    </row>
    <row r="27" spans="1:24" ht="14.25" customHeight="1" x14ac:dyDescent="0.25">
      <c r="Q27" s="20">
        <v>2030</v>
      </c>
      <c r="S27" s="8">
        <f t="shared" ref="S27:X27" si="24">SUMPRODUCT(S4:S16,$Q$4:$Q$16,$N$4:$N$16)</f>
        <v>928.66265963659998</v>
      </c>
      <c r="T27" s="8">
        <f t="shared" si="24"/>
        <v>4961.5155723819807</v>
      </c>
      <c r="U27" s="8">
        <f t="shared" si="24"/>
        <v>969.41347835982015</v>
      </c>
      <c r="V27" s="8">
        <f t="shared" si="24"/>
        <v>768.58099529660012</v>
      </c>
      <c r="W27" s="8">
        <f t="shared" si="24"/>
        <v>0</v>
      </c>
      <c r="X27" s="8">
        <f t="shared" si="24"/>
        <v>0</v>
      </c>
    </row>
    <row r="28" spans="1:24" ht="14.25" customHeight="1" x14ac:dyDescent="0.25"/>
    <row r="29" spans="1:24" ht="14.25" customHeight="1" x14ac:dyDescent="0.25"/>
    <row r="30" spans="1:24" ht="14.25" customHeight="1" x14ac:dyDescent="0.25"/>
    <row r="31" spans="1:24" ht="14.25" customHeight="1" x14ac:dyDescent="0.25"/>
    <row r="32" spans="1:2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1">
    <mergeCell ref="H1:I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6"/>
  <sheetViews>
    <sheetView workbookViewId="0"/>
  </sheetViews>
  <sheetFormatPr defaultColWidth="14.42578125" defaultRowHeight="15" customHeight="1" x14ac:dyDescent="0.25"/>
  <cols>
    <col min="1" max="1" width="53.140625" customWidth="1"/>
  </cols>
  <sheetData>
    <row r="1" spans="1:7" ht="15" customHeight="1" x14ac:dyDescent="0.3">
      <c r="A1" s="23" t="s">
        <v>30</v>
      </c>
    </row>
    <row r="3" spans="1:7" x14ac:dyDescent="0.25">
      <c r="A3" s="6"/>
      <c r="B3" s="6" t="s">
        <v>2</v>
      </c>
      <c r="C3" s="6" t="s">
        <v>2</v>
      </c>
      <c r="D3" s="6" t="s">
        <v>31</v>
      </c>
      <c r="E3" s="6" t="s">
        <v>31</v>
      </c>
      <c r="F3" s="6" t="s">
        <v>32</v>
      </c>
      <c r="G3" s="6" t="s">
        <v>33</v>
      </c>
    </row>
    <row r="4" spans="1:7" x14ac:dyDescent="0.25">
      <c r="A4" s="6" t="s">
        <v>1</v>
      </c>
      <c r="B4" s="6" t="s">
        <v>34</v>
      </c>
      <c r="C4" s="6" t="s">
        <v>35</v>
      </c>
      <c r="D4" s="6" t="s">
        <v>34</v>
      </c>
      <c r="E4" s="6" t="s">
        <v>35</v>
      </c>
      <c r="F4" s="6" t="s">
        <v>34</v>
      </c>
      <c r="G4" s="6" t="s">
        <v>35</v>
      </c>
    </row>
    <row r="5" spans="1:7" x14ac:dyDescent="0.25">
      <c r="A5" s="7" t="s">
        <v>36</v>
      </c>
      <c r="B5" s="8">
        <v>105.8464</v>
      </c>
      <c r="C5" s="8">
        <v>15255</v>
      </c>
      <c r="D5" s="8">
        <v>1496.8817240000001</v>
      </c>
      <c r="E5" s="8">
        <v>218486</v>
      </c>
      <c r="F5" s="24">
        <f t="shared" ref="F5:G5" si="0">B5/D5</f>
        <v>7.0711264826692474E-2</v>
      </c>
      <c r="G5" s="24">
        <f t="shared" si="0"/>
        <v>6.9821407321292897E-2</v>
      </c>
    </row>
    <row r="6" spans="1:7" x14ac:dyDescent="0.25">
      <c r="A6" s="7" t="s">
        <v>37</v>
      </c>
      <c r="B6" s="8">
        <v>0.40681200000000001</v>
      </c>
      <c r="C6" s="8">
        <v>82</v>
      </c>
      <c r="D6" s="8">
        <v>60.386221999999997</v>
      </c>
      <c r="E6" s="8">
        <v>14241</v>
      </c>
      <c r="F6" s="24">
        <f t="shared" ref="F6:G6" si="1">B6/D6</f>
        <v>6.736834770024196E-3</v>
      </c>
      <c r="G6" s="24">
        <f t="shared" si="1"/>
        <v>5.7580226107717151E-3</v>
      </c>
    </row>
    <row r="7" spans="1:7" x14ac:dyDescent="0.25">
      <c r="A7" s="7" t="s">
        <v>38</v>
      </c>
      <c r="B7" s="8">
        <v>0.68332800000000005</v>
      </c>
      <c r="C7" s="8">
        <v>58</v>
      </c>
      <c r="D7" s="8">
        <v>33.631126999999999</v>
      </c>
      <c r="E7" s="8">
        <v>6139</v>
      </c>
      <c r="F7" s="24">
        <f t="shared" ref="F7:G7" si="2">B7/D7</f>
        <v>2.0318319989692885E-2</v>
      </c>
      <c r="G7" s="24">
        <f t="shared" si="2"/>
        <v>9.4477928001303144E-3</v>
      </c>
    </row>
    <row r="8" spans="1:7" x14ac:dyDescent="0.25">
      <c r="A8" s="7" t="s">
        <v>39</v>
      </c>
      <c r="B8" s="8">
        <v>4.4635259999999999</v>
      </c>
      <c r="C8" s="8">
        <v>472</v>
      </c>
      <c r="D8" s="8">
        <v>70.227723999999995</v>
      </c>
      <c r="E8" s="8">
        <v>7387</v>
      </c>
      <c r="F8" s="24">
        <f t="shared" ref="F8:G8" si="3">B8/D8</f>
        <v>6.3557890613114565E-2</v>
      </c>
      <c r="G8" s="24">
        <f t="shared" si="3"/>
        <v>6.3896033572492211E-2</v>
      </c>
    </row>
    <row r="9" spans="1:7" x14ac:dyDescent="0.25">
      <c r="A9" s="7"/>
      <c r="B9" s="8"/>
      <c r="C9" s="8"/>
      <c r="D9" s="8"/>
      <c r="E9" s="8"/>
      <c r="F9" s="24"/>
      <c r="G9" s="24"/>
    </row>
    <row r="10" spans="1:7" x14ac:dyDescent="0.25">
      <c r="A10" s="7" t="s">
        <v>40</v>
      </c>
      <c r="B10" s="8">
        <v>0.66272399999999998</v>
      </c>
      <c r="C10" s="8">
        <v>197</v>
      </c>
      <c r="D10" s="8">
        <v>78.633297999999996</v>
      </c>
      <c r="E10" s="8">
        <v>15949</v>
      </c>
      <c r="F10" s="24">
        <f>B10/D10</f>
        <v>8.4280326128506021E-3</v>
      </c>
      <c r="G10" s="24">
        <v>0</v>
      </c>
    </row>
    <row r="11" spans="1:7" x14ac:dyDescent="0.25">
      <c r="A11" s="7" t="s">
        <v>41</v>
      </c>
      <c r="B11" s="8"/>
      <c r="C11" s="8"/>
      <c r="D11" s="8"/>
      <c r="E11" s="8"/>
      <c r="F11" s="24"/>
      <c r="G11" s="24"/>
    </row>
    <row r="12" spans="1:7" x14ac:dyDescent="0.25">
      <c r="A12" s="7" t="s">
        <v>42</v>
      </c>
      <c r="B12" s="8">
        <v>2.1622910000000002</v>
      </c>
      <c r="C12" s="8">
        <v>162</v>
      </c>
      <c r="D12" s="8">
        <v>18.677779999999998</v>
      </c>
      <c r="E12" s="8">
        <v>2408</v>
      </c>
      <c r="F12" s="24">
        <f t="shared" ref="F12:G12" si="4">B12/D12</f>
        <v>0.11576809449517021</v>
      </c>
      <c r="G12" s="24">
        <f t="shared" si="4"/>
        <v>6.7275747508305644E-2</v>
      </c>
    </row>
    <row r="13" spans="1:7" x14ac:dyDescent="0.25">
      <c r="A13" s="7" t="s">
        <v>43</v>
      </c>
      <c r="B13" s="8">
        <v>0</v>
      </c>
      <c r="C13" s="8">
        <v>0</v>
      </c>
      <c r="D13" s="8">
        <v>0</v>
      </c>
      <c r="E13" s="8">
        <v>0</v>
      </c>
      <c r="F13" s="24">
        <v>0</v>
      </c>
      <c r="G13" s="24">
        <v>0</v>
      </c>
    </row>
    <row r="14" spans="1:7" x14ac:dyDescent="0.25">
      <c r="A14" s="7" t="s">
        <v>44</v>
      </c>
      <c r="B14" s="8">
        <v>0</v>
      </c>
      <c r="C14" s="8">
        <v>0</v>
      </c>
      <c r="D14" s="8">
        <v>0</v>
      </c>
      <c r="E14" s="8">
        <v>0</v>
      </c>
      <c r="F14" s="24">
        <v>0</v>
      </c>
      <c r="G14" s="24">
        <v>0</v>
      </c>
    </row>
    <row r="15" spans="1:7" x14ac:dyDescent="0.25">
      <c r="A15" s="7" t="s">
        <v>45</v>
      </c>
      <c r="B15" s="8">
        <v>0</v>
      </c>
      <c r="C15" s="8">
        <v>0</v>
      </c>
      <c r="D15" s="8">
        <v>0</v>
      </c>
      <c r="E15" s="8">
        <v>0</v>
      </c>
      <c r="F15" s="24">
        <v>0</v>
      </c>
      <c r="G15" s="24">
        <v>0</v>
      </c>
    </row>
    <row r="16" spans="1:7" x14ac:dyDescent="0.25">
      <c r="A16" s="25" t="s">
        <v>46</v>
      </c>
      <c r="B16" s="26">
        <v>114.23</v>
      </c>
      <c r="C16" s="26">
        <v>16226</v>
      </c>
      <c r="D16" s="26">
        <v>1758.44</v>
      </c>
      <c r="E16" s="26">
        <v>264610</v>
      </c>
      <c r="F16" s="27"/>
      <c r="G16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5:B8"/>
  <sheetViews>
    <sheetView workbookViewId="0"/>
  </sheetViews>
  <sheetFormatPr defaultColWidth="14.42578125" defaultRowHeight="15" customHeight="1" x14ac:dyDescent="0.25"/>
  <cols>
    <col min="1" max="1" width="33.140625" customWidth="1"/>
    <col min="2" max="2" width="16.7109375" customWidth="1"/>
  </cols>
  <sheetData>
    <row r="5" spans="1:2" x14ac:dyDescent="0.25">
      <c r="A5" s="6"/>
      <c r="B5" s="6" t="s">
        <v>47</v>
      </c>
    </row>
    <row r="6" spans="1:2" x14ac:dyDescent="0.25">
      <c r="A6" s="7" t="s">
        <v>48</v>
      </c>
      <c r="B6" s="8">
        <v>117</v>
      </c>
    </row>
    <row r="7" spans="1:2" x14ac:dyDescent="0.25">
      <c r="A7" s="7" t="s">
        <v>49</v>
      </c>
      <c r="B7" s="8">
        <v>10</v>
      </c>
    </row>
    <row r="8" spans="1:2" x14ac:dyDescent="0.25">
      <c r="A8" s="15" t="s">
        <v>50</v>
      </c>
      <c r="B8" s="28">
        <f>B7/B6</f>
        <v>8.5470085470085472E-2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F21"/>
  <sheetViews>
    <sheetView workbookViewId="0"/>
  </sheetViews>
  <sheetFormatPr defaultColWidth="14.42578125" defaultRowHeight="15" customHeight="1" x14ac:dyDescent="0.25"/>
  <cols>
    <col min="1" max="1" width="40.42578125" customWidth="1"/>
    <col min="2" max="2" width="25.28515625" customWidth="1"/>
    <col min="3" max="3" width="6.7109375" customWidth="1"/>
    <col min="5" max="5" width="18" customWidth="1"/>
  </cols>
  <sheetData>
    <row r="2" spans="1:6" x14ac:dyDescent="0.25">
      <c r="A2" s="6" t="s">
        <v>51</v>
      </c>
      <c r="B2" s="6" t="s">
        <v>52</v>
      </c>
    </row>
    <row r="3" spans="1:6" x14ac:dyDescent="0.25">
      <c r="A3" s="29" t="s">
        <v>53</v>
      </c>
      <c r="B3" s="24">
        <f>F11</f>
        <v>0.14466721281350861</v>
      </c>
    </row>
    <row r="4" spans="1:6" x14ac:dyDescent="0.25">
      <c r="A4" s="29" t="s">
        <v>54</v>
      </c>
      <c r="B4" s="24">
        <f>share!G6</f>
        <v>5.7580226107717151E-3</v>
      </c>
    </row>
    <row r="7" spans="1:6" x14ac:dyDescent="0.25">
      <c r="A7" s="6" t="s">
        <v>55</v>
      </c>
      <c r="B7" s="6" t="s">
        <v>56</v>
      </c>
    </row>
    <row r="8" spans="1:6" x14ac:dyDescent="0.25">
      <c r="A8" s="22" t="s">
        <v>57</v>
      </c>
      <c r="B8" s="30">
        <v>276086993</v>
      </c>
      <c r="D8" s="22" t="s">
        <v>58</v>
      </c>
      <c r="F8" s="31">
        <f>B8/B21</f>
        <v>0.3709415713166887</v>
      </c>
    </row>
    <row r="9" spans="1:6" x14ac:dyDescent="0.25">
      <c r="A9" s="22" t="s">
        <v>59</v>
      </c>
      <c r="B9" s="30">
        <v>19277143</v>
      </c>
      <c r="D9" s="22" t="s">
        <v>60</v>
      </c>
      <c r="F9" s="31">
        <v>0.39</v>
      </c>
    </row>
    <row r="10" spans="1:6" x14ac:dyDescent="0.25">
      <c r="A10" s="22" t="s">
        <v>61</v>
      </c>
      <c r="B10" s="30">
        <v>1997237</v>
      </c>
    </row>
    <row r="11" spans="1:6" x14ac:dyDescent="0.25">
      <c r="A11" s="22" t="s">
        <v>62</v>
      </c>
      <c r="B11" s="30">
        <v>7151451</v>
      </c>
      <c r="D11" s="22" t="s">
        <v>63</v>
      </c>
      <c r="F11" s="31">
        <f>F8*F9</f>
        <v>0.14466721281350861</v>
      </c>
    </row>
    <row r="12" spans="1:6" x14ac:dyDescent="0.25">
      <c r="A12" s="22" t="s">
        <v>64</v>
      </c>
      <c r="B12" s="30">
        <v>712692</v>
      </c>
    </row>
    <row r="13" spans="1:6" x14ac:dyDescent="0.25">
      <c r="A13" s="22" t="s">
        <v>65</v>
      </c>
      <c r="B13" s="30">
        <v>4769690</v>
      </c>
    </row>
    <row r="14" spans="1:6" x14ac:dyDescent="0.25">
      <c r="A14" s="22" t="s">
        <v>66</v>
      </c>
      <c r="B14" s="30">
        <v>1380958</v>
      </c>
    </row>
    <row r="15" spans="1:6" x14ac:dyDescent="0.25">
      <c r="A15" s="22" t="s">
        <v>67</v>
      </c>
      <c r="B15" s="22">
        <v>0</v>
      </c>
    </row>
    <row r="16" spans="1:6" x14ac:dyDescent="0.25">
      <c r="A16" s="22" t="s">
        <v>68</v>
      </c>
      <c r="B16" s="30">
        <v>2945565</v>
      </c>
    </row>
    <row r="17" spans="1:2" x14ac:dyDescent="0.25">
      <c r="A17" s="22" t="s">
        <v>69</v>
      </c>
      <c r="B17" s="22">
        <v>0</v>
      </c>
    </row>
    <row r="18" spans="1:2" x14ac:dyDescent="0.25">
      <c r="A18" s="22" t="s">
        <v>70</v>
      </c>
      <c r="B18" s="30">
        <v>23510679</v>
      </c>
    </row>
    <row r="19" spans="1:2" x14ac:dyDescent="0.25">
      <c r="A19" s="22" t="s">
        <v>71</v>
      </c>
      <c r="B19" s="30">
        <v>394666116</v>
      </c>
    </row>
    <row r="20" spans="1:2" x14ac:dyDescent="0.25">
      <c r="A20" s="22" t="s">
        <v>72</v>
      </c>
      <c r="B20" s="30">
        <v>11788486</v>
      </c>
    </row>
    <row r="21" spans="1:2" x14ac:dyDescent="0.25">
      <c r="A21" s="22" t="s">
        <v>73</v>
      </c>
      <c r="B21" s="32">
        <v>744287010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kWh</vt:lpstr>
      <vt:lpstr>kW</vt:lpstr>
      <vt:lpstr>share</vt:lpstr>
      <vt:lpstr>IEE</vt:lpstr>
      <vt:lpstr>sbl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Casqueira, Charlotte</dc:creator>
  <cp:lastModifiedBy>Casqueira, Charlotte</cp:lastModifiedBy>
  <dcterms:created xsi:type="dcterms:W3CDTF">2025-10-07T13:46:52Z</dcterms:created>
  <dcterms:modified xsi:type="dcterms:W3CDTF">2025-10-07T13:46:52Z</dcterms:modified>
</cp:coreProperties>
</file>