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6195" windowWidth="28830" windowHeight="6240" tabRatio="855" firstSheet="4" activeTab="13"/>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Report'!$C$26:$BT$80</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AX103" i="85" l="1"/>
  <c r="AX102" i="85"/>
  <c r="AX101" i="85"/>
  <c r="AX100" i="85"/>
  <c r="AW106" i="85" l="1"/>
  <c r="AV106" i="85"/>
  <c r="AU106" i="85"/>
  <c r="AT106" i="85"/>
  <c r="AS106" i="85"/>
  <c r="AX105" i="85"/>
  <c r="BB105" i="85" s="1"/>
  <c r="AX104" i="85"/>
  <c r="BC104" i="85" s="1"/>
  <c r="BB103" i="85"/>
  <c r="BA102" i="85"/>
  <c r="BC102" i="85"/>
  <c r="AZ101" i="85"/>
  <c r="BB101" i="85"/>
  <c r="BC100" i="85"/>
  <c r="AX99" i="85"/>
  <c r="BB99" i="85" s="1"/>
  <c r="AZ98" i="85"/>
  <c r="AX98" i="85"/>
  <c r="BC98" i="85" s="1"/>
  <c r="BC97" i="85"/>
  <c r="AY97" i="85"/>
  <c r="AX97" i="85"/>
  <c r="BB97" i="85" s="1"/>
  <c r="AX96" i="85"/>
  <c r="BC96" i="85" s="1"/>
  <c r="AX95" i="85"/>
  <c r="BB95" i="85" s="1"/>
  <c r="AX94" i="85"/>
  <c r="BC94" i="85" s="1"/>
  <c r="AX93" i="85"/>
  <c r="BB93" i="85" s="1"/>
  <c r="AX92" i="85"/>
  <c r="BC92" i="85" s="1"/>
  <c r="AX91" i="85"/>
  <c r="BB91" i="85" s="1"/>
  <c r="BA90" i="85"/>
  <c r="AZ90" i="85"/>
  <c r="AX90" i="85"/>
  <c r="BC90" i="85" s="1"/>
  <c r="AZ89" i="85"/>
  <c r="AX89" i="85"/>
  <c r="BB89" i="85" s="1"/>
  <c r="AX88" i="85"/>
  <c r="BC88" i="85" s="1"/>
  <c r="BA87" i="85"/>
  <c r="AX87" i="85"/>
  <c r="BB87" i="85" s="1"/>
  <c r="AX86" i="85"/>
  <c r="BC86" i="85" s="1"/>
  <c r="AX85" i="85"/>
  <c r="BB85" i="85" s="1"/>
  <c r="AX84" i="85"/>
  <c r="BA83" i="85"/>
  <c r="AX83" i="85"/>
  <c r="BA82" i="85"/>
  <c r="AX82" i="85"/>
  <c r="BC82" i="85" s="1"/>
  <c r="BA81" i="85"/>
  <c r="AY81" i="85"/>
  <c r="AX81" i="85"/>
  <c r="BB81" i="85" s="1"/>
  <c r="BC80" i="85"/>
  <c r="AX80" i="85"/>
  <c r="BB80" i="85" s="1"/>
  <c r="BB79" i="85"/>
  <c r="BA79" i="85"/>
  <c r="AX79" i="85"/>
  <c r="AX78" i="85"/>
  <c r="BC78" i="85" s="1"/>
  <c r="AX77" i="85"/>
  <c r="BB77" i="85" s="1"/>
  <c r="AX76" i="85"/>
  <c r="BC76" i="85" s="1"/>
  <c r="AX75" i="85"/>
  <c r="BB75" i="85" s="1"/>
  <c r="AZ74" i="85"/>
  <c r="AX74" i="85"/>
  <c r="BC74" i="85" s="1"/>
  <c r="BC73" i="85"/>
  <c r="AY73" i="85"/>
  <c r="AX73" i="85"/>
  <c r="BB73" i="85" s="1"/>
  <c r="AY72" i="85"/>
  <c r="AX72" i="85"/>
  <c r="BC72" i="85" s="1"/>
  <c r="AX71" i="85"/>
  <c r="BB71" i="85" s="1"/>
  <c r="AZ70" i="85"/>
  <c r="AX70" i="85"/>
  <c r="BC70" i="85" s="1"/>
  <c r="BC69" i="85"/>
  <c r="AY69" i="85"/>
  <c r="AX69" i="85"/>
  <c r="BB69" i="85" s="1"/>
  <c r="AY68" i="85"/>
  <c r="AX68" i="85"/>
  <c r="BC68" i="85" s="1"/>
  <c r="AX67" i="85"/>
  <c r="BB67" i="85" s="1"/>
  <c r="AZ66" i="85"/>
  <c r="AX66" i="85"/>
  <c r="BC66" i="85" s="1"/>
  <c r="AZ65" i="85"/>
  <c r="AX65" i="85"/>
  <c r="BB65" i="85" s="1"/>
  <c r="AY64" i="85"/>
  <c r="AX64" i="85"/>
  <c r="BB64" i="85" s="1"/>
  <c r="AX63" i="85"/>
  <c r="BA62" i="85"/>
  <c r="AY62" i="85"/>
  <c r="AX62" i="85"/>
  <c r="BB62" i="85" s="1"/>
  <c r="BC61" i="85"/>
  <c r="AY61" i="85"/>
  <c r="AX61" i="85"/>
  <c r="BB61" i="85" s="1"/>
  <c r="AX60" i="85"/>
  <c r="BC60" i="85" s="1"/>
  <c r="AX59" i="85"/>
  <c r="BA59" i="85" s="1"/>
  <c r="AX58" i="85"/>
  <c r="BB58" i="85" s="1"/>
  <c r="AX57" i="85"/>
  <c r="BB57" i="85" s="1"/>
  <c r="AX56" i="85"/>
  <c r="BB56" i="85" s="1"/>
  <c r="AX55" i="85"/>
  <c r="BA55" i="85" s="1"/>
  <c r="BA54" i="85"/>
  <c r="AZ54" i="85"/>
  <c r="AY54" i="85"/>
  <c r="AX54" i="85"/>
  <c r="BB54" i="85" s="1"/>
  <c r="BC53" i="85"/>
  <c r="AZ53" i="85"/>
  <c r="AY53" i="85"/>
  <c r="AX53" i="85"/>
  <c r="BB53" i="85" s="1"/>
  <c r="AX52" i="85"/>
  <c r="BC52" i="85" s="1"/>
  <c r="AX51" i="85"/>
  <c r="BB51" i="85" s="1"/>
  <c r="BA50" i="85"/>
  <c r="AY50" i="85"/>
  <c r="AX50" i="85"/>
  <c r="BC50" i="85" s="1"/>
  <c r="BC49" i="85"/>
  <c r="AY49" i="85"/>
  <c r="AX49" i="85"/>
  <c r="BB49" i="85" s="1"/>
  <c r="BA48" i="85"/>
  <c r="AX48" i="85"/>
  <c r="BB48" i="85" s="1"/>
  <c r="AX47" i="85"/>
  <c r="BA47" i="85" s="1"/>
  <c r="AX46" i="85"/>
  <c r="AZ46" i="85" s="1"/>
  <c r="AX45" i="85"/>
  <c r="BC45" i="85" s="1"/>
  <c r="AZ44" i="85"/>
  <c r="AX44" i="85"/>
  <c r="BB44" i="85" s="1"/>
  <c r="AX43" i="85"/>
  <c r="BA43" i="85" s="1"/>
  <c r="AX42" i="85"/>
  <c r="AZ42" i="85" s="1"/>
  <c r="AX41" i="85"/>
  <c r="BC41" i="85" s="1"/>
  <c r="AZ40" i="85"/>
  <c r="AX40" i="85"/>
  <c r="BB40" i="85" s="1"/>
  <c r="AX39" i="85"/>
  <c r="BA39" i="85" s="1"/>
  <c r="AX38" i="85"/>
  <c r="AZ38" i="85" s="1"/>
  <c r="BA37" i="85"/>
  <c r="AX37" i="85"/>
  <c r="BC37" i="85" s="1"/>
  <c r="AX36" i="85"/>
  <c r="BB36" i="85" s="1"/>
  <c r="AY35" i="85"/>
  <c r="AX35" i="85"/>
  <c r="BA35" i="85" s="1"/>
  <c r="AX34" i="85"/>
  <c r="AZ34" i="85" s="1"/>
  <c r="AX33" i="85"/>
  <c r="BC33" i="85" s="1"/>
  <c r="AZ32" i="85"/>
  <c r="AX32" i="85"/>
  <c r="BB32" i="85" s="1"/>
  <c r="AY31" i="85"/>
  <c r="AX31" i="85"/>
  <c r="BA31" i="85" s="1"/>
  <c r="AX30" i="85"/>
  <c r="AZ30" i="85" s="1"/>
  <c r="AX29" i="85"/>
  <c r="BC29" i="85" s="1"/>
  <c r="AX28" i="85"/>
  <c r="BB28" i="85" s="1"/>
  <c r="AY27" i="85"/>
  <c r="AX27" i="85"/>
  <c r="BA27" i="85" s="1"/>
  <c r="AX26" i="85"/>
  <c r="AF74" i="85"/>
  <c r="AE74" i="85"/>
  <c r="AD74" i="85"/>
  <c r="AC74" i="85"/>
  <c r="AB74" i="85"/>
  <c r="AG73" i="85"/>
  <c r="AL73" i="85" s="1"/>
  <c r="AG72" i="85"/>
  <c r="AK72" i="85" s="1"/>
  <c r="AG71" i="85"/>
  <c r="AL71" i="85" s="1"/>
  <c r="AJ70" i="85"/>
  <c r="AH70" i="85"/>
  <c r="AG70" i="85"/>
  <c r="AK70" i="85" s="1"/>
  <c r="AG69" i="85"/>
  <c r="AL69" i="85" s="1"/>
  <c r="AG68" i="85"/>
  <c r="AK68" i="85" s="1"/>
  <c r="AJ67" i="85"/>
  <c r="AI67" i="85"/>
  <c r="AG67" i="85"/>
  <c r="AL67" i="85" s="1"/>
  <c r="AG66" i="85"/>
  <c r="AK66" i="85" s="1"/>
  <c r="AG65" i="85"/>
  <c r="AL65" i="85" s="1"/>
  <c r="AJ64" i="85"/>
  <c r="AG64" i="85"/>
  <c r="AK64" i="85" s="1"/>
  <c r="AJ63" i="85"/>
  <c r="AG63" i="85"/>
  <c r="AL63" i="85" s="1"/>
  <c r="AJ62" i="85"/>
  <c r="AH62" i="85"/>
  <c r="AG62" i="85"/>
  <c r="AK62" i="85" s="1"/>
  <c r="AG61" i="85"/>
  <c r="AL61" i="85" s="1"/>
  <c r="AG60" i="85"/>
  <c r="AK60" i="85" s="1"/>
  <c r="AI59" i="85"/>
  <c r="AG59" i="85"/>
  <c r="AL59" i="85" s="1"/>
  <c r="AI58" i="85"/>
  <c r="AG58" i="85"/>
  <c r="AK58" i="85" s="1"/>
  <c r="AG57" i="85"/>
  <c r="AL57" i="85" s="1"/>
  <c r="AJ56" i="85"/>
  <c r="AG56" i="85"/>
  <c r="AK56" i="85" s="1"/>
  <c r="AG55" i="85"/>
  <c r="AL55" i="85" s="1"/>
  <c r="AJ54" i="85"/>
  <c r="AH54" i="85"/>
  <c r="AG54" i="85"/>
  <c r="AK54" i="85" s="1"/>
  <c r="AG53" i="85"/>
  <c r="AL53" i="85" s="1"/>
  <c r="AG52" i="85"/>
  <c r="AK52" i="85" s="1"/>
  <c r="AI51" i="85"/>
  <c r="AG51" i="85"/>
  <c r="AL51" i="85" s="1"/>
  <c r="AG50" i="85"/>
  <c r="AK50" i="85" s="1"/>
  <c r="AG49" i="85"/>
  <c r="AH49" i="85" s="1"/>
  <c r="AJ48" i="85"/>
  <c r="AG48" i="85"/>
  <c r="AI48" i="85" s="1"/>
  <c r="AJ47" i="85"/>
  <c r="AG47" i="85"/>
  <c r="AL47" i="85" s="1"/>
  <c r="AJ46" i="85"/>
  <c r="AH46" i="85"/>
  <c r="AG46" i="85"/>
  <c r="AK46" i="85" s="1"/>
  <c r="AG45" i="85"/>
  <c r="AK45" i="85" s="1"/>
  <c r="AG44" i="85"/>
  <c r="AI44" i="85" s="1"/>
  <c r="AI43" i="85"/>
  <c r="AG43" i="85"/>
  <c r="AL43" i="85" s="1"/>
  <c r="AI42" i="85"/>
  <c r="AG42" i="85"/>
  <c r="AK42" i="85" s="1"/>
  <c r="AG41" i="85"/>
  <c r="AL41" i="85" s="1"/>
  <c r="AJ40" i="85"/>
  <c r="AG40" i="85"/>
  <c r="AI40" i="85" s="1"/>
  <c r="AG39" i="85"/>
  <c r="AL39" i="85" s="1"/>
  <c r="AJ38" i="85"/>
  <c r="AH38" i="85"/>
  <c r="AG38" i="85"/>
  <c r="AK38" i="85" s="1"/>
  <c r="AG37" i="85"/>
  <c r="AK37" i="85" s="1"/>
  <c r="AG36" i="85"/>
  <c r="AI36" i="85" s="1"/>
  <c r="AI35" i="85"/>
  <c r="AG35" i="85"/>
  <c r="AL35" i="85" s="1"/>
  <c r="AG34" i="85"/>
  <c r="AK34" i="85" s="1"/>
  <c r="AG33" i="85"/>
  <c r="AL33" i="85" s="1"/>
  <c r="AG32" i="85"/>
  <c r="AI32" i="85" s="1"/>
  <c r="AI31" i="85"/>
  <c r="AG31" i="85"/>
  <c r="AL31" i="85" s="1"/>
  <c r="AL30" i="85"/>
  <c r="AH30" i="85"/>
  <c r="AG30" i="85"/>
  <c r="AK30" i="85" s="1"/>
  <c r="AG29" i="85"/>
  <c r="AH29" i="85" s="1"/>
  <c r="AG28" i="85"/>
  <c r="AI28" i="85" s="1"/>
  <c r="AJ27" i="85"/>
  <c r="AI27" i="85"/>
  <c r="AG27" i="85"/>
  <c r="AL27" i="85" s="1"/>
  <c r="AL26" i="85"/>
  <c r="AH26" i="85"/>
  <c r="AG26" i="85"/>
  <c r="AK26" i="85" s="1"/>
  <c r="AL34" i="85" l="1"/>
  <c r="AM42" i="85"/>
  <c r="AL50" i="85"/>
  <c r="AL66" i="85"/>
  <c r="AI26" i="85"/>
  <c r="AJ32" i="85"/>
  <c r="AH34" i="85"/>
  <c r="AJ36" i="85"/>
  <c r="AI38" i="85"/>
  <c r="AM38" i="85" s="1"/>
  <c r="AI39" i="85"/>
  <c r="AJ42" i="85"/>
  <c r="AJ43" i="85"/>
  <c r="AL46" i="85"/>
  <c r="AH50" i="85"/>
  <c r="AJ52" i="85"/>
  <c r="AI54" i="85"/>
  <c r="AM54" i="85" s="1"/>
  <c r="AI55" i="85"/>
  <c r="AJ58" i="85"/>
  <c r="AM58" i="85" s="1"/>
  <c r="AJ59" i="85"/>
  <c r="AL62" i="85"/>
  <c r="AH66" i="85"/>
  <c r="AJ68" i="85"/>
  <c r="AI70" i="85"/>
  <c r="AI71" i="85"/>
  <c r="AM71" i="85" s="1"/>
  <c r="BC27" i="85"/>
  <c r="BA29" i="85"/>
  <c r="BC31" i="85"/>
  <c r="BA32" i="85"/>
  <c r="BD32" i="85" s="1"/>
  <c r="AY36" i="85"/>
  <c r="AY39" i="85"/>
  <c r="BA40" i="85"/>
  <c r="BA44" i="85"/>
  <c r="BD44" i="85" s="1"/>
  <c r="BD54" i="85"/>
  <c r="AY57" i="85"/>
  <c r="AY58" i="85"/>
  <c r="BC62" i="85"/>
  <c r="BC65" i="85"/>
  <c r="BA66" i="85"/>
  <c r="AZ73" i="85"/>
  <c r="BA74" i="85"/>
  <c r="AY77" i="85"/>
  <c r="AZ78" i="85"/>
  <c r="BC81" i="85"/>
  <c r="AY85" i="85"/>
  <c r="AZ86" i="85"/>
  <c r="BA89" i="85"/>
  <c r="AY93" i="85"/>
  <c r="AZ94" i="85"/>
  <c r="BC101" i="85"/>
  <c r="AY105" i="85"/>
  <c r="AL42" i="85"/>
  <c r="AJ55" i="85"/>
  <c r="AI66" i="85"/>
  <c r="AJ71" i="85"/>
  <c r="AX106" i="85"/>
  <c r="AZ36" i="85"/>
  <c r="BC40" i="85"/>
  <c r="BD40" i="85" s="1"/>
  <c r="BC44" i="85"/>
  <c r="AZ57" i="85"/>
  <c r="AZ58" i="85"/>
  <c r="AZ77" i="85"/>
  <c r="BA78" i="85"/>
  <c r="AZ85" i="85"/>
  <c r="BA86" i="85"/>
  <c r="BC89" i="85"/>
  <c r="AZ93" i="85"/>
  <c r="BA94" i="85"/>
  <c r="AZ105" i="85"/>
  <c r="AI34" i="85"/>
  <c r="AJ39" i="85"/>
  <c r="AI50" i="85"/>
  <c r="AL58" i="85"/>
  <c r="AJ28" i="85"/>
  <c r="AI30" i="85"/>
  <c r="AJ31" i="85"/>
  <c r="AK33" i="85"/>
  <c r="AJ34" i="85"/>
  <c r="AJ35" i="85"/>
  <c r="AL38" i="85"/>
  <c r="AH42" i="85"/>
  <c r="AJ44" i="85"/>
  <c r="AI46" i="85"/>
  <c r="AI47" i="85"/>
  <c r="AJ50" i="85"/>
  <c r="AM50" i="85" s="1"/>
  <c r="AJ51" i="85"/>
  <c r="AL54" i="85"/>
  <c r="AH58" i="85"/>
  <c r="AJ60" i="85"/>
  <c r="AI62" i="85"/>
  <c r="AM62" i="85" s="1"/>
  <c r="AI63" i="85"/>
  <c r="AJ66" i="85"/>
  <c r="AL70" i="85"/>
  <c r="AZ28" i="85"/>
  <c r="AY32" i="85"/>
  <c r="BA33" i="85"/>
  <c r="BC35" i="85"/>
  <c r="BA36" i="85"/>
  <c r="AY40" i="85"/>
  <c r="AY44" i="85"/>
  <c r="AY48" i="85"/>
  <c r="AZ49" i="85"/>
  <c r="AZ50" i="85"/>
  <c r="BC54" i="85"/>
  <c r="BC57" i="85"/>
  <c r="BA58" i="85"/>
  <c r="BB59" i="85"/>
  <c r="AZ61" i="85"/>
  <c r="AZ62" i="85"/>
  <c r="BD62" i="85" s="1"/>
  <c r="AY65" i="85"/>
  <c r="AY66" i="85"/>
  <c r="AZ69" i="85"/>
  <c r="BA70" i="85"/>
  <c r="BC77" i="85"/>
  <c r="AZ81" i="85"/>
  <c r="BD81" i="85" s="1"/>
  <c r="AZ82" i="85"/>
  <c r="BC85" i="85"/>
  <c r="AY89" i="85"/>
  <c r="BC93" i="85"/>
  <c r="AZ97" i="85"/>
  <c r="BA98" i="85"/>
  <c r="AY101" i="85"/>
  <c r="AZ102" i="85"/>
  <c r="AY104" i="85"/>
  <c r="BC105" i="85"/>
  <c r="BC36" i="85"/>
  <c r="BC58" i="85"/>
  <c r="BD89" i="85"/>
  <c r="BD36" i="85"/>
  <c r="BA26" i="85"/>
  <c r="BB27" i="85"/>
  <c r="AY28" i="85"/>
  <c r="BC28" i="85"/>
  <c r="AZ29" i="85"/>
  <c r="BA30" i="85"/>
  <c r="BB31" i="85"/>
  <c r="BC32" i="85"/>
  <c r="AZ33" i="85"/>
  <c r="BA34" i="85"/>
  <c r="BB35" i="85"/>
  <c r="AZ37" i="85"/>
  <c r="BA38" i="85"/>
  <c r="BD38" i="85" s="1"/>
  <c r="BB39" i="85"/>
  <c r="AZ41" i="85"/>
  <c r="BA42" i="85"/>
  <c r="BB43" i="85"/>
  <c r="AZ45" i="85"/>
  <c r="BA46" i="85"/>
  <c r="BB47" i="85"/>
  <c r="BC48" i="85"/>
  <c r="BA51" i="85"/>
  <c r="BB52" i="85"/>
  <c r="BA56" i="85"/>
  <c r="AZ56" i="85"/>
  <c r="BB60" i="85"/>
  <c r="BA64" i="85"/>
  <c r="AZ64" i="85"/>
  <c r="BB26" i="85"/>
  <c r="BB30" i="85"/>
  <c r="BB34" i="85"/>
  <c r="BB38" i="85"/>
  <c r="BC39" i="85"/>
  <c r="BA41" i="85"/>
  <c r="BB42" i="85"/>
  <c r="AY43" i="85"/>
  <c r="BC43" i="85"/>
  <c r="BA45" i="85"/>
  <c r="BB46" i="85"/>
  <c r="AY47" i="85"/>
  <c r="BC47" i="85"/>
  <c r="AZ48" i="85"/>
  <c r="AZ55" i="85"/>
  <c r="BC55" i="85"/>
  <c r="AY55" i="85"/>
  <c r="AY56" i="85"/>
  <c r="AZ63" i="85"/>
  <c r="BC63" i="85"/>
  <c r="AY63" i="85"/>
  <c r="BA68" i="85"/>
  <c r="AZ68" i="85"/>
  <c r="BA72" i="85"/>
  <c r="AZ72" i="85"/>
  <c r="BA76" i="85"/>
  <c r="AZ76" i="85"/>
  <c r="BA80" i="85"/>
  <c r="AZ80" i="85"/>
  <c r="BD80" i="85" s="1"/>
  <c r="BC84" i="85"/>
  <c r="AY84" i="85"/>
  <c r="BA84" i="85"/>
  <c r="AZ84" i="85"/>
  <c r="AY26" i="85"/>
  <c r="BC26" i="85"/>
  <c r="AZ27" i="85"/>
  <c r="BA28" i="85"/>
  <c r="BD28" i="85" s="1"/>
  <c r="BB29" i="85"/>
  <c r="AY30" i="85"/>
  <c r="BC30" i="85"/>
  <c r="AZ31" i="85"/>
  <c r="BD31" i="85" s="1"/>
  <c r="BB33" i="85"/>
  <c r="AY34" i="85"/>
  <c r="BC34" i="85"/>
  <c r="AZ35" i="85"/>
  <c r="BD35" i="85" s="1"/>
  <c r="BB37" i="85"/>
  <c r="AY38" i="85"/>
  <c r="BC38" i="85"/>
  <c r="AZ39" i="85"/>
  <c r="BD39" i="85" s="1"/>
  <c r="BB41" i="85"/>
  <c r="AY42" i="85"/>
  <c r="BC42" i="85"/>
  <c r="AZ43" i="85"/>
  <c r="BD43" i="85" s="1"/>
  <c r="BB45" i="85"/>
  <c r="AY46" i="85"/>
  <c r="BC46" i="85"/>
  <c r="AZ47" i="85"/>
  <c r="BD47" i="85" s="1"/>
  <c r="BA52" i="85"/>
  <c r="AZ52" i="85"/>
  <c r="BA60" i="85"/>
  <c r="AZ60" i="85"/>
  <c r="BD60" i="85" s="1"/>
  <c r="BA63" i="85"/>
  <c r="AZ67" i="85"/>
  <c r="BC67" i="85"/>
  <c r="AY67" i="85"/>
  <c r="AZ71" i="85"/>
  <c r="BC71" i="85"/>
  <c r="AY71" i="85"/>
  <c r="AZ75" i="85"/>
  <c r="BC75" i="85"/>
  <c r="AY75" i="85"/>
  <c r="AY76" i="85"/>
  <c r="AZ79" i="85"/>
  <c r="BC79" i="85"/>
  <c r="AY79" i="85"/>
  <c r="AY80" i="85"/>
  <c r="BB84" i="85"/>
  <c r="AZ26" i="85"/>
  <c r="AY29" i="85"/>
  <c r="AY33" i="85"/>
  <c r="AY37" i="85"/>
  <c r="AY41" i="85"/>
  <c r="AY45" i="85"/>
  <c r="AZ51" i="85"/>
  <c r="BC51" i="85"/>
  <c r="AY51" i="85"/>
  <c r="AY52" i="85"/>
  <c r="BB55" i="85"/>
  <c r="BC56" i="85"/>
  <c r="AZ59" i="85"/>
  <c r="BC59" i="85"/>
  <c r="AY59" i="85"/>
  <c r="AY60" i="85"/>
  <c r="BB63" i="85"/>
  <c r="BC64" i="85"/>
  <c r="BA67" i="85"/>
  <c r="BB68" i="85"/>
  <c r="BA71" i="85"/>
  <c r="BB72" i="85"/>
  <c r="BA75" i="85"/>
  <c r="BB76" i="85"/>
  <c r="BB83" i="85"/>
  <c r="AZ83" i="85"/>
  <c r="BC83" i="85"/>
  <c r="AY83" i="85"/>
  <c r="BD101" i="85"/>
  <c r="BA49" i="85"/>
  <c r="BB50" i="85"/>
  <c r="BD50" i="85" s="1"/>
  <c r="BA53" i="85"/>
  <c r="BD53" i="85" s="1"/>
  <c r="BA57" i="85"/>
  <c r="BD57" i="85" s="1"/>
  <c r="BA61" i="85"/>
  <c r="BD61" i="85" s="1"/>
  <c r="BA65" i="85"/>
  <c r="BB66" i="85"/>
  <c r="BD66" i="85" s="1"/>
  <c r="BA69" i="85"/>
  <c r="BD69" i="85" s="1"/>
  <c r="BB70" i="85"/>
  <c r="BA73" i="85"/>
  <c r="BD73" i="85" s="1"/>
  <c r="BB74" i="85"/>
  <c r="BD74" i="85" s="1"/>
  <c r="BA77" i="85"/>
  <c r="BD77" i="85" s="1"/>
  <c r="BB78" i="85"/>
  <c r="BD78" i="85" s="1"/>
  <c r="BB82" i="85"/>
  <c r="BD82" i="85" s="1"/>
  <c r="BA85" i="85"/>
  <c r="BD85" i="85" s="1"/>
  <c r="BB86" i="85"/>
  <c r="BD86" i="85" s="1"/>
  <c r="AY87" i="85"/>
  <c r="BC87" i="85"/>
  <c r="AZ88" i="85"/>
  <c r="BB90" i="85"/>
  <c r="BD90" i="85" s="1"/>
  <c r="AY91" i="85"/>
  <c r="BC91" i="85"/>
  <c r="AZ92" i="85"/>
  <c r="BA93" i="85"/>
  <c r="BD93" i="85" s="1"/>
  <c r="BB94" i="85"/>
  <c r="AY95" i="85"/>
  <c r="BC95" i="85"/>
  <c r="AZ96" i="85"/>
  <c r="BA97" i="85"/>
  <c r="BD97" i="85" s="1"/>
  <c r="BB98" i="85"/>
  <c r="AY99" i="85"/>
  <c r="BC99" i="85"/>
  <c r="AZ100" i="85"/>
  <c r="BA101" i="85"/>
  <c r="BB102" i="85"/>
  <c r="AY103" i="85"/>
  <c r="BC103" i="85"/>
  <c r="AZ104" i="85"/>
  <c r="BA105" i="85"/>
  <c r="BD105" i="85" s="1"/>
  <c r="AY70" i="85"/>
  <c r="AY74" i="85"/>
  <c r="AY78" i="85"/>
  <c r="AY82" i="85"/>
  <c r="AY86" i="85"/>
  <c r="AZ87" i="85"/>
  <c r="BD87" i="85" s="1"/>
  <c r="BA88" i="85"/>
  <c r="AY90" i="85"/>
  <c r="AZ91" i="85"/>
  <c r="BA92" i="85"/>
  <c r="AY94" i="85"/>
  <c r="AZ95" i="85"/>
  <c r="BA96" i="85"/>
  <c r="AY98" i="85"/>
  <c r="AZ99" i="85"/>
  <c r="BA100" i="85"/>
  <c r="AY102" i="85"/>
  <c r="AZ103" i="85"/>
  <c r="BA104" i="85"/>
  <c r="BB88" i="85"/>
  <c r="BA91" i="85"/>
  <c r="BB92" i="85"/>
  <c r="BA95" i="85"/>
  <c r="BB96" i="85"/>
  <c r="BA99" i="85"/>
  <c r="BB100" i="85"/>
  <c r="BA103" i="85"/>
  <c r="BB104" i="85"/>
  <c r="AY88" i="85"/>
  <c r="AY92" i="85"/>
  <c r="AY96" i="85"/>
  <c r="AY100" i="85"/>
  <c r="AM34" i="85"/>
  <c r="AM51" i="85"/>
  <c r="AM66" i="85"/>
  <c r="AM46" i="85"/>
  <c r="AM47" i="85"/>
  <c r="AK29" i="85"/>
  <c r="AK28" i="85"/>
  <c r="AM28" i="85" s="1"/>
  <c r="AL29" i="85"/>
  <c r="AH33" i="85"/>
  <c r="AK36" i="85"/>
  <c r="AL37" i="85"/>
  <c r="AH41" i="85"/>
  <c r="AL45" i="85"/>
  <c r="AL49" i="85"/>
  <c r="AJ26" i="85"/>
  <c r="AK27" i="85"/>
  <c r="AM27" i="85" s="1"/>
  <c r="AH28" i="85"/>
  <c r="AL28" i="85"/>
  <c r="AI29" i="85"/>
  <c r="AJ30" i="85"/>
  <c r="AM30" i="85" s="1"/>
  <c r="AK31" i="85"/>
  <c r="AM31" i="85" s="1"/>
  <c r="AH32" i="85"/>
  <c r="AL32" i="85"/>
  <c r="AM32" i="85" s="1"/>
  <c r="AI33" i="85"/>
  <c r="AK35" i="85"/>
  <c r="AM35" i="85" s="1"/>
  <c r="AH36" i="85"/>
  <c r="AL36" i="85"/>
  <c r="AM36" i="85" s="1"/>
  <c r="AI37" i="85"/>
  <c r="AK39" i="85"/>
  <c r="AM39" i="85" s="1"/>
  <c r="AH40" i="85"/>
  <c r="AL40" i="85"/>
  <c r="AI41" i="85"/>
  <c r="AK43" i="85"/>
  <c r="AM43" i="85" s="1"/>
  <c r="AH44" i="85"/>
  <c r="AL44" i="85"/>
  <c r="AI45" i="85"/>
  <c r="AK47" i="85"/>
  <c r="AH48" i="85"/>
  <c r="AL48" i="85"/>
  <c r="AI49" i="85"/>
  <c r="AK51" i="85"/>
  <c r="AH52" i="85"/>
  <c r="AL52" i="85"/>
  <c r="AI53" i="85"/>
  <c r="AK55" i="85"/>
  <c r="AH56" i="85"/>
  <c r="AL56" i="85"/>
  <c r="AI57" i="85"/>
  <c r="AK59" i="85"/>
  <c r="AM59" i="85" s="1"/>
  <c r="AH60" i="85"/>
  <c r="AL60" i="85"/>
  <c r="AI61" i="85"/>
  <c r="AK63" i="85"/>
  <c r="AM63" i="85" s="1"/>
  <c r="AH64" i="85"/>
  <c r="AL64" i="85"/>
  <c r="AI65" i="85"/>
  <c r="AK67" i="85"/>
  <c r="AM67" i="85" s="1"/>
  <c r="AH68" i="85"/>
  <c r="AL68" i="85"/>
  <c r="AI69" i="85"/>
  <c r="AK71" i="85"/>
  <c r="AH72" i="85"/>
  <c r="AL72" i="85"/>
  <c r="AI73" i="85"/>
  <c r="AK32" i="85"/>
  <c r="AH37" i="85"/>
  <c r="AK40" i="85"/>
  <c r="AM40" i="85" s="1"/>
  <c r="AK44" i="85"/>
  <c r="AM44" i="85" s="1"/>
  <c r="AH45" i="85"/>
  <c r="AK48" i="85"/>
  <c r="AH27" i="85"/>
  <c r="AJ29" i="85"/>
  <c r="AH31" i="85"/>
  <c r="AJ33" i="85"/>
  <c r="AH35" i="85"/>
  <c r="AJ37" i="85"/>
  <c r="AH39" i="85"/>
  <c r="AJ41" i="85"/>
  <c r="AH43" i="85"/>
  <c r="AJ45" i="85"/>
  <c r="AH47" i="85"/>
  <c r="AJ49" i="85"/>
  <c r="AH51" i="85"/>
  <c r="AI52" i="85"/>
  <c r="AJ53" i="85"/>
  <c r="AH55" i="85"/>
  <c r="AI56" i="85"/>
  <c r="AM56" i="85" s="1"/>
  <c r="AJ57" i="85"/>
  <c r="AH59" i="85"/>
  <c r="AI60" i="85"/>
  <c r="AJ61" i="85"/>
  <c r="AH63" i="85"/>
  <c r="AI64" i="85"/>
  <c r="AJ65" i="85"/>
  <c r="AH67" i="85"/>
  <c r="AI68" i="85"/>
  <c r="AJ69" i="85"/>
  <c r="AH71" i="85"/>
  <c r="AI72" i="85"/>
  <c r="AJ73" i="85"/>
  <c r="AK41" i="85"/>
  <c r="AK49" i="85"/>
  <c r="AK53" i="85"/>
  <c r="AK57" i="85"/>
  <c r="AK61" i="85"/>
  <c r="AK65" i="85"/>
  <c r="AK69" i="85"/>
  <c r="AJ72" i="85"/>
  <c r="AK73" i="85"/>
  <c r="AH53" i="85"/>
  <c r="AH57" i="85"/>
  <c r="AH61" i="85"/>
  <c r="AH65" i="85"/>
  <c r="AH69" i="85"/>
  <c r="AH73" i="85"/>
  <c r="O44" i="85"/>
  <c r="O37" i="85"/>
  <c r="O31" i="85"/>
  <c r="O45" i="85" s="1"/>
  <c r="O46" i="85" s="1"/>
  <c r="BD102" i="85" l="1"/>
  <c r="AM72" i="85"/>
  <c r="AM29" i="85"/>
  <c r="BD75" i="85"/>
  <c r="AM48" i="85"/>
  <c r="BD98" i="85"/>
  <c r="BD65" i="85"/>
  <c r="BD27" i="85"/>
  <c r="BD42" i="85"/>
  <c r="AM70" i="85"/>
  <c r="AH74" i="85"/>
  <c r="BD79" i="85"/>
  <c r="AM55" i="85"/>
  <c r="BD94" i="85"/>
  <c r="BD70" i="85"/>
  <c r="BD49" i="85"/>
  <c r="BD83" i="85"/>
  <c r="BD67" i="85"/>
  <c r="BD52" i="85"/>
  <c r="BD34" i="85"/>
  <c r="BD46" i="85"/>
  <c r="BD30" i="85"/>
  <c r="BD58" i="85"/>
  <c r="BD91" i="85"/>
  <c r="BD96" i="85"/>
  <c r="BD84" i="85"/>
  <c r="BD72" i="85"/>
  <c r="BB106" i="85"/>
  <c r="I35" i="85" s="1"/>
  <c r="BD41" i="85"/>
  <c r="BD95" i="85"/>
  <c r="BD92" i="85"/>
  <c r="BD88" i="85"/>
  <c r="BD59" i="85"/>
  <c r="AZ106" i="85"/>
  <c r="I33" i="85" s="1"/>
  <c r="BD26" i="85"/>
  <c r="BD45" i="85"/>
  <c r="BD99" i="85"/>
  <c r="BD104" i="85"/>
  <c r="BC106" i="85"/>
  <c r="I36" i="85" s="1"/>
  <c r="BD76" i="85"/>
  <c r="BD68" i="85"/>
  <c r="BD63" i="85"/>
  <c r="BD55" i="85"/>
  <c r="BD56" i="85"/>
  <c r="BD33" i="85"/>
  <c r="BD29" i="85"/>
  <c r="BA106" i="85"/>
  <c r="I34" i="85" s="1"/>
  <c r="BD103" i="85"/>
  <c r="BD100" i="85"/>
  <c r="BD51" i="85"/>
  <c r="BD71" i="85"/>
  <c r="AY106" i="85"/>
  <c r="BD48" i="85"/>
  <c r="BD64" i="85"/>
  <c r="BD37" i="85"/>
  <c r="AJ74" i="85"/>
  <c r="I28" i="85" s="1"/>
  <c r="AK74" i="85"/>
  <c r="I29" i="85" s="1"/>
  <c r="AM26" i="85"/>
  <c r="AM64" i="85"/>
  <c r="AL74" i="85"/>
  <c r="I30" i="85" s="1"/>
  <c r="AM60" i="85"/>
  <c r="AM68" i="85"/>
  <c r="AM52" i="85"/>
  <c r="AM73" i="85"/>
  <c r="AM69" i="85"/>
  <c r="AM65" i="85"/>
  <c r="AM61" i="85"/>
  <c r="AM57" i="85"/>
  <c r="AM53" i="85"/>
  <c r="AM49" i="85"/>
  <c r="AM45" i="85"/>
  <c r="AM41" i="85"/>
  <c r="AM37" i="85"/>
  <c r="AM33" i="85"/>
  <c r="AI74" i="85"/>
  <c r="I27" i="85" s="1"/>
  <c r="BD106" i="85" l="1"/>
  <c r="AM74" i="85"/>
  <c r="E37" i="85" l="1"/>
  <c r="E36" i="85" s="1"/>
  <c r="E35" i="85" s="1"/>
  <c r="E34" i="85" s="1"/>
  <c r="E33" i="85" s="1"/>
  <c r="E32" i="85" s="1"/>
  <c r="E31" i="85" s="1"/>
  <c r="E30" i="85" s="1"/>
  <c r="E29" i="85" s="1"/>
  <c r="E28" i="85" s="1"/>
  <c r="E27" i="85" s="1"/>
  <c r="C51" i="47" l="1"/>
  <c r="C52" i="47" s="1"/>
  <c r="C53" i="47" s="1"/>
  <c r="C54" i="47" s="1"/>
  <c r="F27" i="85" l="1"/>
  <c r="F28" i="85"/>
  <c r="F29" i="85"/>
  <c r="F30" i="85"/>
  <c r="F32" i="85"/>
  <c r="F63" i="85"/>
  <c r="F61" i="85"/>
  <c r="F60" i="85"/>
  <c r="F59" i="85"/>
  <c r="F58" i="85"/>
  <c r="K36" i="85"/>
  <c r="C38" i="85" s="1"/>
  <c r="F38" i="85" s="1"/>
  <c r="K35" i="85"/>
  <c r="C37" i="85" s="1"/>
  <c r="F37" i="85" s="1"/>
  <c r="K34" i="85"/>
  <c r="C36" i="85" s="1"/>
  <c r="F36" i="85" s="1"/>
  <c r="K33" i="85"/>
  <c r="K30" i="85"/>
  <c r="C35" i="85" s="1"/>
  <c r="F35" i="85" s="1"/>
  <c r="K29" i="85"/>
  <c r="C34" i="85" s="1"/>
  <c r="F34" i="85" s="1"/>
  <c r="K28" i="85"/>
  <c r="C33" i="85" s="1"/>
  <c r="F33" i="85" s="1"/>
  <c r="K27" i="85"/>
  <c r="C31" i="85" s="1"/>
  <c r="F69" i="85"/>
  <c r="C69" i="85"/>
  <c r="C68" i="85"/>
  <c r="F68" i="85" s="1"/>
  <c r="C67" i="85"/>
  <c r="F67" i="85" s="1"/>
  <c r="C66" i="85"/>
  <c r="F66" i="85" s="1"/>
  <c r="C65" i="85"/>
  <c r="F65" i="85" s="1"/>
  <c r="F64" i="85"/>
  <c r="P80" i="85"/>
  <c r="K80" i="85"/>
  <c r="F31" i="85" l="1"/>
  <c r="F39" i="85" s="1"/>
  <c r="F40" i="85"/>
  <c r="F71" i="85"/>
  <c r="P558" i="79" s="1"/>
  <c r="F72" i="85"/>
  <c r="F62" i="85"/>
  <c r="F70" i="85" s="1"/>
  <c r="O558" i="79" s="1"/>
  <c r="X358" i="79"/>
  <c r="W358" i="79"/>
  <c r="V358" i="79"/>
  <c r="U358" i="79"/>
  <c r="T358" i="79"/>
  <c r="S358" i="79"/>
  <c r="R358" i="79"/>
  <c r="Q358" i="79"/>
  <c r="P358" i="79"/>
  <c r="O358" i="79"/>
  <c r="X357" i="79"/>
  <c r="W357" i="79"/>
  <c r="V357" i="79"/>
  <c r="U357" i="79"/>
  <c r="T357" i="79"/>
  <c r="S357" i="79"/>
  <c r="R357" i="79"/>
  <c r="Q357" i="79"/>
  <c r="P357" i="79"/>
  <c r="O357" i="79"/>
  <c r="M358" i="79"/>
  <c r="L358" i="79"/>
  <c r="K358" i="79"/>
  <c r="J358" i="79"/>
  <c r="I358" i="79"/>
  <c r="H358" i="79"/>
  <c r="G358" i="79"/>
  <c r="F358" i="79"/>
  <c r="E358" i="79"/>
  <c r="D358" i="79"/>
  <c r="M357" i="79"/>
  <c r="L357" i="79"/>
  <c r="K357" i="79"/>
  <c r="J357" i="79"/>
  <c r="I357" i="79"/>
  <c r="H357" i="79"/>
  <c r="G357" i="79"/>
  <c r="F357" i="79"/>
  <c r="E357" i="79"/>
  <c r="D357" i="79"/>
  <c r="X541" i="79"/>
  <c r="W541" i="79"/>
  <c r="V541" i="79"/>
  <c r="U541" i="79"/>
  <c r="T541" i="79"/>
  <c r="S541" i="79"/>
  <c r="R541" i="79"/>
  <c r="Q541" i="79"/>
  <c r="P541" i="79"/>
  <c r="O541" i="79"/>
  <c r="X540" i="79"/>
  <c r="W540" i="79"/>
  <c r="V540" i="79"/>
  <c r="U540" i="79"/>
  <c r="T540" i="79"/>
  <c r="S540" i="79"/>
  <c r="R540" i="79"/>
  <c r="Q540" i="79"/>
  <c r="P540" i="79"/>
  <c r="O540" i="79"/>
  <c r="M541" i="79"/>
  <c r="L541" i="79"/>
  <c r="K541" i="79"/>
  <c r="J541" i="79"/>
  <c r="I541" i="79"/>
  <c r="H541" i="79"/>
  <c r="G541" i="79"/>
  <c r="F541" i="79"/>
  <c r="E541" i="79"/>
  <c r="D541" i="79"/>
  <c r="M540" i="79"/>
  <c r="L540" i="79"/>
  <c r="K540" i="79"/>
  <c r="J540" i="79"/>
  <c r="I540" i="79"/>
  <c r="H540" i="79"/>
  <c r="G540" i="79"/>
  <c r="F540" i="79"/>
  <c r="E540" i="79"/>
  <c r="D540" i="79"/>
  <c r="AY93" i="68"/>
  <c r="AY92" i="68"/>
  <c r="T92" i="68"/>
  <c r="AX91" i="68"/>
  <c r="AY91" i="68" s="1"/>
  <c r="T91" i="68"/>
  <c r="S91" i="68"/>
  <c r="AX90" i="68"/>
  <c r="AY90" i="68" s="1"/>
  <c r="AY88" i="68"/>
  <c r="AX88" i="68"/>
  <c r="AX87" i="68"/>
  <c r="AY87" i="68" s="1"/>
  <c r="AY84" i="68"/>
  <c r="AX84" i="68"/>
  <c r="AW84" i="68"/>
  <c r="S84" i="68"/>
  <c r="T84" i="68" s="1"/>
  <c r="R84" i="68"/>
  <c r="AW83" i="68"/>
  <c r="AX83" i="68" s="1"/>
  <c r="AY83" i="68" s="1"/>
  <c r="R83" i="68"/>
  <c r="S83" i="68" s="1"/>
  <c r="T83" i="68" s="1"/>
  <c r="AV81" i="68"/>
  <c r="AW81" i="68" s="1"/>
  <c r="AX81" i="68" s="1"/>
  <c r="AY81" i="68" s="1"/>
  <c r="Q81" i="68"/>
  <c r="R81" i="68" s="1"/>
  <c r="S81" i="68" s="1"/>
  <c r="T81" i="68" s="1"/>
  <c r="F73" i="85" l="1"/>
  <c r="Q558" i="79"/>
  <c r="X340" i="79"/>
  <c r="W340" i="79"/>
  <c r="V340" i="79"/>
  <c r="U340" i="79"/>
  <c r="T340" i="79"/>
  <c r="S340" i="79"/>
  <c r="R340" i="79"/>
  <c r="Q340" i="79"/>
  <c r="P340" i="79"/>
  <c r="O340" i="79"/>
  <c r="X339" i="79"/>
  <c r="W339" i="79"/>
  <c r="V339" i="79"/>
  <c r="U339" i="79"/>
  <c r="T339" i="79"/>
  <c r="S339" i="79"/>
  <c r="R339" i="79"/>
  <c r="Q339" i="79"/>
  <c r="P339" i="79"/>
  <c r="O339" i="79"/>
  <c r="M340" i="79"/>
  <c r="L340" i="79"/>
  <c r="K340" i="79"/>
  <c r="J340" i="79"/>
  <c r="I340" i="79"/>
  <c r="H340" i="79"/>
  <c r="G340" i="79"/>
  <c r="F340" i="79"/>
  <c r="E340" i="79"/>
  <c r="D340" i="79"/>
  <c r="M339" i="79"/>
  <c r="L339" i="79"/>
  <c r="K339" i="79"/>
  <c r="J339" i="79"/>
  <c r="I339" i="79"/>
  <c r="H339" i="79"/>
  <c r="G339" i="79"/>
  <c r="F339" i="79"/>
  <c r="E339" i="79"/>
  <c r="D339" i="79"/>
  <c r="X523" i="79"/>
  <c r="W523" i="79"/>
  <c r="V523" i="79"/>
  <c r="U523" i="79"/>
  <c r="T523" i="79"/>
  <c r="S523" i="79"/>
  <c r="R523" i="79"/>
  <c r="Q523" i="79"/>
  <c r="P523" i="79"/>
  <c r="O523" i="79"/>
  <c r="X522" i="79"/>
  <c r="W522" i="79"/>
  <c r="V522" i="79"/>
  <c r="U522" i="79"/>
  <c r="T522" i="79"/>
  <c r="S522" i="79"/>
  <c r="R522" i="79"/>
  <c r="Q522" i="79"/>
  <c r="P522" i="79"/>
  <c r="O522" i="79"/>
  <c r="M523" i="79"/>
  <c r="L523" i="79"/>
  <c r="K523" i="79"/>
  <c r="J523" i="79"/>
  <c r="I523" i="79"/>
  <c r="H523" i="79"/>
  <c r="G523" i="79"/>
  <c r="F523" i="79"/>
  <c r="E523" i="79"/>
  <c r="D523" i="79"/>
  <c r="M522" i="79"/>
  <c r="L522" i="79"/>
  <c r="K522" i="79"/>
  <c r="J522" i="79"/>
  <c r="I522" i="79"/>
  <c r="H522" i="79"/>
  <c r="G522" i="79"/>
  <c r="F522" i="79"/>
  <c r="E522" i="79"/>
  <c r="D522" i="79"/>
  <c r="X337" i="79"/>
  <c r="W337" i="79"/>
  <c r="V337" i="79"/>
  <c r="U337" i="79"/>
  <c r="T337" i="79"/>
  <c r="S337" i="79"/>
  <c r="R337" i="79"/>
  <c r="Q337" i="79"/>
  <c r="P337" i="79"/>
  <c r="O337" i="79"/>
  <c r="X336" i="79"/>
  <c r="W336" i="79"/>
  <c r="V336" i="79"/>
  <c r="U336" i="79"/>
  <c r="T336" i="79"/>
  <c r="S336" i="79"/>
  <c r="R336" i="79"/>
  <c r="Q336" i="79"/>
  <c r="P336" i="79"/>
  <c r="O336" i="79"/>
  <c r="M337" i="79"/>
  <c r="L337" i="79"/>
  <c r="K337" i="79"/>
  <c r="J337" i="79"/>
  <c r="I337" i="79"/>
  <c r="H337" i="79"/>
  <c r="G337" i="79"/>
  <c r="F337" i="79"/>
  <c r="E337" i="79"/>
  <c r="D337" i="79"/>
  <c r="M336" i="79"/>
  <c r="L336" i="79"/>
  <c r="K336" i="79"/>
  <c r="J336" i="79"/>
  <c r="I336" i="79"/>
  <c r="H336" i="79"/>
  <c r="G336" i="79"/>
  <c r="F336" i="79"/>
  <c r="E336" i="79"/>
  <c r="D336" i="79"/>
  <c r="X520" i="79"/>
  <c r="W520" i="79"/>
  <c r="V520" i="79"/>
  <c r="U520" i="79"/>
  <c r="T520" i="79"/>
  <c r="S520" i="79"/>
  <c r="R520" i="79"/>
  <c r="Q520" i="79"/>
  <c r="P520" i="79"/>
  <c r="O520" i="79"/>
  <c r="X519" i="79"/>
  <c r="W519" i="79"/>
  <c r="V519" i="79"/>
  <c r="U519" i="79"/>
  <c r="T519" i="79"/>
  <c r="S519" i="79"/>
  <c r="R519" i="79"/>
  <c r="Q519" i="79"/>
  <c r="P519" i="79"/>
  <c r="O519" i="79"/>
  <c r="M520" i="79"/>
  <c r="L520" i="79"/>
  <c r="K520" i="79"/>
  <c r="J520" i="79"/>
  <c r="I520" i="79"/>
  <c r="H520" i="79"/>
  <c r="G520" i="79"/>
  <c r="F520" i="79"/>
  <c r="E520" i="79"/>
  <c r="D520" i="79"/>
  <c r="M519" i="79"/>
  <c r="L519" i="79"/>
  <c r="K519" i="79"/>
  <c r="J519" i="79"/>
  <c r="I519" i="79"/>
  <c r="H519" i="79"/>
  <c r="G519" i="79"/>
  <c r="F519" i="79"/>
  <c r="E519" i="79"/>
  <c r="D519" i="79"/>
  <c r="F74" i="85" l="1"/>
  <c r="R558" i="79"/>
  <c r="M588" i="79"/>
  <c r="L588" i="79"/>
  <c r="K588" i="79"/>
  <c r="J588" i="79"/>
  <c r="I588" i="79"/>
  <c r="H588" i="79"/>
  <c r="G588" i="79"/>
  <c r="F588" i="79"/>
  <c r="M587" i="79"/>
  <c r="L587" i="79"/>
  <c r="K587" i="79"/>
  <c r="J587" i="79"/>
  <c r="I587" i="79"/>
  <c r="H587" i="79"/>
  <c r="G587" i="79"/>
  <c r="F587" i="79"/>
  <c r="E588" i="79"/>
  <c r="E587" i="79"/>
  <c r="X588" i="79"/>
  <c r="W588" i="79"/>
  <c r="V588" i="79"/>
  <c r="U588" i="79"/>
  <c r="T588" i="79"/>
  <c r="S588" i="79"/>
  <c r="R588" i="79"/>
  <c r="Q588" i="79"/>
  <c r="P588" i="79"/>
  <c r="X587" i="79"/>
  <c r="W587" i="79"/>
  <c r="V587" i="79"/>
  <c r="U587" i="79"/>
  <c r="T587" i="79"/>
  <c r="S587" i="79"/>
  <c r="R587" i="79"/>
  <c r="Q587" i="79"/>
  <c r="P587" i="79"/>
  <c r="O588" i="79"/>
  <c r="O587" i="79"/>
  <c r="X538" i="79"/>
  <c r="W538" i="79"/>
  <c r="V538" i="79"/>
  <c r="U538" i="79"/>
  <c r="T538" i="79"/>
  <c r="S538" i="79"/>
  <c r="R538" i="79"/>
  <c r="Q538" i="79"/>
  <c r="P538" i="79"/>
  <c r="O538" i="79"/>
  <c r="X537" i="79"/>
  <c r="W537" i="79"/>
  <c r="V537" i="79"/>
  <c r="U537" i="79"/>
  <c r="T537" i="79"/>
  <c r="S537" i="79"/>
  <c r="R537" i="79"/>
  <c r="Q537" i="79"/>
  <c r="P537" i="79"/>
  <c r="O537" i="79"/>
  <c r="X535" i="79"/>
  <c r="W535" i="79"/>
  <c r="V535" i="79"/>
  <c r="U535" i="79"/>
  <c r="T535" i="79"/>
  <c r="S535" i="79"/>
  <c r="R535" i="79"/>
  <c r="Q535" i="79"/>
  <c r="P535" i="79"/>
  <c r="O535" i="79"/>
  <c r="X534" i="79"/>
  <c r="W534" i="79"/>
  <c r="V534" i="79"/>
  <c r="U534" i="79"/>
  <c r="T534" i="79"/>
  <c r="S534" i="79"/>
  <c r="R534" i="79"/>
  <c r="Q534" i="79"/>
  <c r="P534" i="79"/>
  <c r="O534" i="79"/>
  <c r="X516" i="79"/>
  <c r="W516" i="79"/>
  <c r="V516" i="79"/>
  <c r="U516" i="79"/>
  <c r="T516" i="79"/>
  <c r="S516" i="79"/>
  <c r="R516" i="79"/>
  <c r="Q516" i="79"/>
  <c r="P516" i="79"/>
  <c r="O516" i="79"/>
  <c r="X515" i="79"/>
  <c r="W515" i="79"/>
  <c r="V515" i="79"/>
  <c r="U515" i="79"/>
  <c r="T515" i="79"/>
  <c r="S515" i="79"/>
  <c r="R515" i="79"/>
  <c r="Q515" i="79"/>
  <c r="P515" i="79"/>
  <c r="O515" i="79"/>
  <c r="X513" i="79"/>
  <c r="W513" i="79"/>
  <c r="V513" i="79"/>
  <c r="U513" i="79"/>
  <c r="T513" i="79"/>
  <c r="S513" i="79"/>
  <c r="R513" i="79"/>
  <c r="Q513" i="79"/>
  <c r="P513" i="79"/>
  <c r="O513" i="79"/>
  <c r="X512" i="79"/>
  <c r="W512" i="79"/>
  <c r="V512" i="79"/>
  <c r="U512" i="79"/>
  <c r="T512" i="79"/>
  <c r="S512" i="79"/>
  <c r="R512" i="79"/>
  <c r="Q512" i="79"/>
  <c r="P512" i="79"/>
  <c r="O512" i="79"/>
  <c r="X510" i="79"/>
  <c r="W510" i="79"/>
  <c r="V510" i="79"/>
  <c r="U510" i="79"/>
  <c r="T510" i="79"/>
  <c r="S510" i="79"/>
  <c r="R510" i="79"/>
  <c r="Q510" i="79"/>
  <c r="P510" i="79"/>
  <c r="O510" i="79"/>
  <c r="X509" i="79"/>
  <c r="W509" i="79"/>
  <c r="V509" i="79"/>
  <c r="U509" i="79"/>
  <c r="T509" i="79"/>
  <c r="S509" i="79"/>
  <c r="R509" i="79"/>
  <c r="Q509" i="79"/>
  <c r="P509" i="79"/>
  <c r="O509" i="79"/>
  <c r="X506" i="79"/>
  <c r="W506" i="79"/>
  <c r="V506" i="79"/>
  <c r="U506" i="79"/>
  <c r="T506" i="79"/>
  <c r="S506" i="79"/>
  <c r="R506" i="79"/>
  <c r="Q506" i="79"/>
  <c r="P506" i="79"/>
  <c r="O506" i="79"/>
  <c r="X505" i="79"/>
  <c r="W505" i="79"/>
  <c r="V505" i="79"/>
  <c r="U505" i="79"/>
  <c r="T505" i="79"/>
  <c r="S505" i="79"/>
  <c r="R505" i="79"/>
  <c r="Q505" i="79"/>
  <c r="P505" i="79"/>
  <c r="O505" i="79"/>
  <c r="X503" i="79"/>
  <c r="W503" i="79"/>
  <c r="V503" i="79"/>
  <c r="U503" i="79"/>
  <c r="T503" i="79"/>
  <c r="S503" i="79"/>
  <c r="R503" i="79"/>
  <c r="Q503" i="79"/>
  <c r="P503" i="79"/>
  <c r="O503" i="79"/>
  <c r="X502" i="79"/>
  <c r="W502" i="79"/>
  <c r="V502" i="79"/>
  <c r="U502" i="79"/>
  <c r="T502" i="79"/>
  <c r="S502" i="79"/>
  <c r="R502" i="79"/>
  <c r="Q502" i="79"/>
  <c r="P502" i="79"/>
  <c r="O502" i="79"/>
  <c r="X500" i="79"/>
  <c r="W500" i="79"/>
  <c r="V500" i="79"/>
  <c r="U500" i="79"/>
  <c r="T500" i="79"/>
  <c r="S500" i="79"/>
  <c r="R500" i="79"/>
  <c r="Q500" i="79"/>
  <c r="P500" i="79"/>
  <c r="O500" i="79"/>
  <c r="X499" i="79"/>
  <c r="W499" i="79"/>
  <c r="V499" i="79"/>
  <c r="U499" i="79"/>
  <c r="T499" i="79"/>
  <c r="S499" i="79"/>
  <c r="R499" i="79"/>
  <c r="Q499" i="79"/>
  <c r="P499" i="79"/>
  <c r="O499" i="79"/>
  <c r="X497" i="79"/>
  <c r="W497" i="79"/>
  <c r="V497" i="79"/>
  <c r="U497" i="79"/>
  <c r="T497" i="79"/>
  <c r="S497" i="79"/>
  <c r="R497" i="79"/>
  <c r="Q497" i="79"/>
  <c r="P497" i="79"/>
  <c r="O497" i="79"/>
  <c r="X496" i="79"/>
  <c r="W496" i="79"/>
  <c r="V496" i="79"/>
  <c r="U496" i="79"/>
  <c r="T496" i="79"/>
  <c r="S496" i="79"/>
  <c r="R496" i="79"/>
  <c r="Q496" i="79"/>
  <c r="P496" i="79"/>
  <c r="O496" i="79"/>
  <c r="X494" i="79"/>
  <c r="W494" i="79"/>
  <c r="V494" i="79"/>
  <c r="U494" i="79"/>
  <c r="T494" i="79"/>
  <c r="S494" i="79"/>
  <c r="R494" i="79"/>
  <c r="Q494" i="79"/>
  <c r="P494" i="79"/>
  <c r="O494" i="79"/>
  <c r="X493" i="79"/>
  <c r="W493" i="79"/>
  <c r="V493" i="79"/>
  <c r="U493" i="79"/>
  <c r="T493" i="79"/>
  <c r="S493" i="79"/>
  <c r="R493" i="79"/>
  <c r="Q493" i="79"/>
  <c r="P493" i="79"/>
  <c r="O493" i="79"/>
  <c r="X491" i="79"/>
  <c r="W491" i="79"/>
  <c r="V491" i="79"/>
  <c r="U491" i="79"/>
  <c r="T491" i="79"/>
  <c r="S491" i="79"/>
  <c r="R491" i="79"/>
  <c r="Q491" i="79"/>
  <c r="P491" i="79"/>
  <c r="O491" i="79"/>
  <c r="X490" i="79"/>
  <c r="W490" i="79"/>
  <c r="V490" i="79"/>
  <c r="U490" i="79"/>
  <c r="T490" i="79"/>
  <c r="S490" i="79"/>
  <c r="R490" i="79"/>
  <c r="Q490" i="79"/>
  <c r="P490" i="79"/>
  <c r="O490" i="79"/>
  <c r="X488" i="79"/>
  <c r="W488" i="79"/>
  <c r="V488" i="79"/>
  <c r="U488" i="79"/>
  <c r="T488" i="79"/>
  <c r="S488" i="79"/>
  <c r="R488" i="79"/>
  <c r="Q488" i="79"/>
  <c r="P488" i="79"/>
  <c r="O488" i="79"/>
  <c r="X487" i="79"/>
  <c r="W487" i="79"/>
  <c r="V487" i="79"/>
  <c r="U487" i="79"/>
  <c r="T487" i="79"/>
  <c r="S487" i="79"/>
  <c r="R487" i="79"/>
  <c r="Q487" i="79"/>
  <c r="P487" i="79"/>
  <c r="O487" i="79"/>
  <c r="X485" i="79"/>
  <c r="W485" i="79"/>
  <c r="V485" i="79"/>
  <c r="U485" i="79"/>
  <c r="T485" i="79"/>
  <c r="S485" i="79"/>
  <c r="R485" i="79"/>
  <c r="Q485" i="79"/>
  <c r="P485" i="79"/>
  <c r="O485" i="79"/>
  <c r="X484" i="79"/>
  <c r="W484" i="79"/>
  <c r="V484" i="79"/>
  <c r="U484" i="79"/>
  <c r="T484" i="79"/>
  <c r="S484" i="79"/>
  <c r="R484" i="79"/>
  <c r="Q484" i="79"/>
  <c r="P484" i="79"/>
  <c r="O484" i="79"/>
  <c r="X481" i="79"/>
  <c r="W481" i="79"/>
  <c r="V481" i="79"/>
  <c r="U481" i="79"/>
  <c r="T481" i="79"/>
  <c r="S481" i="79"/>
  <c r="R481" i="79"/>
  <c r="Q481" i="79"/>
  <c r="P481" i="79"/>
  <c r="O481" i="79"/>
  <c r="X480" i="79"/>
  <c r="W480" i="79"/>
  <c r="V480" i="79"/>
  <c r="U480" i="79"/>
  <c r="T480" i="79"/>
  <c r="S480" i="79"/>
  <c r="R480" i="79"/>
  <c r="Q480" i="79"/>
  <c r="P480" i="79"/>
  <c r="O480" i="79"/>
  <c r="X478" i="79"/>
  <c r="W478" i="79"/>
  <c r="V478" i="79"/>
  <c r="U478" i="79"/>
  <c r="T478" i="79"/>
  <c r="S478" i="79"/>
  <c r="R478" i="79"/>
  <c r="Q478" i="79"/>
  <c r="P478" i="79"/>
  <c r="O478" i="79"/>
  <c r="X477" i="79"/>
  <c r="W477" i="79"/>
  <c r="V477" i="79"/>
  <c r="U477" i="79"/>
  <c r="T477" i="79"/>
  <c r="S477" i="79"/>
  <c r="R477" i="79"/>
  <c r="Q477" i="79"/>
  <c r="P477" i="79"/>
  <c r="O477" i="79"/>
  <c r="X475" i="79"/>
  <c r="W475" i="79"/>
  <c r="V475" i="79"/>
  <c r="U475" i="79"/>
  <c r="T475" i="79"/>
  <c r="S475" i="79"/>
  <c r="R475" i="79"/>
  <c r="Q475" i="79"/>
  <c r="P475" i="79"/>
  <c r="O475" i="79"/>
  <c r="X474" i="79"/>
  <c r="W474" i="79"/>
  <c r="V474" i="79"/>
  <c r="U474" i="79"/>
  <c r="T474" i="79"/>
  <c r="S474" i="79"/>
  <c r="R474" i="79"/>
  <c r="Q474" i="79"/>
  <c r="P474" i="79"/>
  <c r="O474" i="79"/>
  <c r="X472" i="79"/>
  <c r="W472" i="79"/>
  <c r="V472" i="79"/>
  <c r="U472" i="79"/>
  <c r="T472" i="79"/>
  <c r="S472" i="79"/>
  <c r="R472" i="79"/>
  <c r="Q472" i="79"/>
  <c r="P472" i="79"/>
  <c r="O472" i="79"/>
  <c r="X471" i="79"/>
  <c r="W471" i="79"/>
  <c r="V471" i="79"/>
  <c r="U471" i="79"/>
  <c r="T471" i="79"/>
  <c r="S471" i="79"/>
  <c r="R471" i="79"/>
  <c r="Q471" i="79"/>
  <c r="P471" i="79"/>
  <c r="O471" i="79"/>
  <c r="X467" i="79"/>
  <c r="W467" i="79"/>
  <c r="V467" i="79"/>
  <c r="U467" i="79"/>
  <c r="T467" i="79"/>
  <c r="S467" i="79"/>
  <c r="R467" i="79"/>
  <c r="Q467" i="79"/>
  <c r="P467" i="79"/>
  <c r="O467" i="79"/>
  <c r="X466" i="79"/>
  <c r="W466" i="79"/>
  <c r="V466" i="79"/>
  <c r="U466" i="79"/>
  <c r="T466" i="79"/>
  <c r="S466" i="79"/>
  <c r="R466" i="79"/>
  <c r="Q466" i="79"/>
  <c r="P466" i="79"/>
  <c r="O466" i="79"/>
  <c r="X464" i="79"/>
  <c r="W464" i="79"/>
  <c r="V464" i="79"/>
  <c r="U464" i="79"/>
  <c r="T464" i="79"/>
  <c r="S464" i="79"/>
  <c r="R464" i="79"/>
  <c r="Q464" i="79"/>
  <c r="P464" i="79"/>
  <c r="O464" i="79"/>
  <c r="X463" i="79"/>
  <c r="W463" i="79"/>
  <c r="V463" i="79"/>
  <c r="U463" i="79"/>
  <c r="T463" i="79"/>
  <c r="S463" i="79"/>
  <c r="R463" i="79"/>
  <c r="Q463" i="79"/>
  <c r="P463" i="79"/>
  <c r="O463" i="79"/>
  <c r="X461" i="79"/>
  <c r="W461" i="79"/>
  <c r="V461" i="79"/>
  <c r="U461" i="79"/>
  <c r="T461" i="79"/>
  <c r="S461" i="79"/>
  <c r="R461" i="79"/>
  <c r="Q461" i="79"/>
  <c r="P461" i="79"/>
  <c r="O461" i="79"/>
  <c r="X460" i="79"/>
  <c r="W460" i="79"/>
  <c r="V460" i="79"/>
  <c r="U460" i="79"/>
  <c r="T460" i="79"/>
  <c r="S460" i="79"/>
  <c r="R460" i="79"/>
  <c r="Q460" i="79"/>
  <c r="P460" i="79"/>
  <c r="O460" i="79"/>
  <c r="X458" i="79"/>
  <c r="W458" i="79"/>
  <c r="V458" i="79"/>
  <c r="U458" i="79"/>
  <c r="T458" i="79"/>
  <c r="S458" i="79"/>
  <c r="R458" i="79"/>
  <c r="Q458" i="79"/>
  <c r="P458" i="79"/>
  <c r="O458" i="79"/>
  <c r="X457" i="79"/>
  <c r="W457" i="79"/>
  <c r="V457" i="79"/>
  <c r="U457" i="79"/>
  <c r="T457" i="79"/>
  <c r="S457" i="79"/>
  <c r="R457" i="79"/>
  <c r="Q457" i="79"/>
  <c r="P457" i="79"/>
  <c r="O457" i="79"/>
  <c r="X454" i="79"/>
  <c r="W454" i="79"/>
  <c r="V454" i="79"/>
  <c r="U454" i="79"/>
  <c r="T454" i="79"/>
  <c r="S454" i="79"/>
  <c r="R454" i="79"/>
  <c r="Q454" i="79"/>
  <c r="P454" i="79"/>
  <c r="O454" i="79"/>
  <c r="X453" i="79"/>
  <c r="W453" i="79"/>
  <c r="V453" i="79"/>
  <c r="U453" i="79"/>
  <c r="T453" i="79"/>
  <c r="S453" i="79"/>
  <c r="R453" i="79"/>
  <c r="Q453" i="79"/>
  <c r="P453" i="79"/>
  <c r="O453" i="79"/>
  <c r="X451" i="79"/>
  <c r="W451" i="79"/>
  <c r="V451" i="79"/>
  <c r="U451" i="79"/>
  <c r="T451" i="79"/>
  <c r="S451" i="79"/>
  <c r="R451" i="79"/>
  <c r="Q451" i="79"/>
  <c r="P451" i="79"/>
  <c r="O451" i="79"/>
  <c r="X450" i="79"/>
  <c r="W450" i="79"/>
  <c r="V450" i="79"/>
  <c r="U450" i="79"/>
  <c r="T450" i="79"/>
  <c r="S450" i="79"/>
  <c r="R450" i="79"/>
  <c r="Q450" i="79"/>
  <c r="P450" i="79"/>
  <c r="O450" i="79"/>
  <c r="X447" i="79"/>
  <c r="W447" i="79"/>
  <c r="V447" i="79"/>
  <c r="U447" i="79"/>
  <c r="T447" i="79"/>
  <c r="S447" i="79"/>
  <c r="R447" i="79"/>
  <c r="Q447" i="79"/>
  <c r="P447" i="79"/>
  <c r="O447" i="79"/>
  <c r="X446" i="79"/>
  <c r="W446" i="79"/>
  <c r="V446" i="79"/>
  <c r="U446" i="79"/>
  <c r="T446" i="79"/>
  <c r="S446" i="79"/>
  <c r="R446" i="79"/>
  <c r="Q446" i="79"/>
  <c r="P446" i="79"/>
  <c r="O446" i="79"/>
  <c r="X443" i="79"/>
  <c r="W443" i="79"/>
  <c r="V443" i="79"/>
  <c r="U443" i="79"/>
  <c r="T443" i="79"/>
  <c r="S443" i="79"/>
  <c r="R443" i="79"/>
  <c r="Q443" i="79"/>
  <c r="P443" i="79"/>
  <c r="O443" i="79"/>
  <c r="X442" i="79"/>
  <c r="W442" i="79"/>
  <c r="V442" i="79"/>
  <c r="U442" i="79"/>
  <c r="T442" i="79"/>
  <c r="S442" i="79"/>
  <c r="R442" i="79"/>
  <c r="Q442" i="79"/>
  <c r="P442" i="79"/>
  <c r="O442" i="79"/>
  <c r="X440" i="79"/>
  <c r="W440" i="79"/>
  <c r="V440" i="79"/>
  <c r="U440" i="79"/>
  <c r="T440" i="79"/>
  <c r="S440" i="79"/>
  <c r="R440" i="79"/>
  <c r="Q440" i="79"/>
  <c r="P440" i="79"/>
  <c r="O440" i="79"/>
  <c r="X439" i="79"/>
  <c r="W439" i="79"/>
  <c r="V439" i="79"/>
  <c r="U439" i="79"/>
  <c r="T439" i="79"/>
  <c r="S439" i="79"/>
  <c r="R439" i="79"/>
  <c r="Q439" i="79"/>
  <c r="P439" i="79"/>
  <c r="O439" i="79"/>
  <c r="X437" i="79"/>
  <c r="W437" i="79"/>
  <c r="V437" i="79"/>
  <c r="U437" i="79"/>
  <c r="T437" i="79"/>
  <c r="S437" i="79"/>
  <c r="R437" i="79"/>
  <c r="Q437" i="79"/>
  <c r="P437" i="79"/>
  <c r="O437" i="79"/>
  <c r="X436" i="79"/>
  <c r="W436" i="79"/>
  <c r="V436" i="79"/>
  <c r="U436" i="79"/>
  <c r="T436" i="79"/>
  <c r="S436" i="79"/>
  <c r="R436" i="79"/>
  <c r="Q436" i="79"/>
  <c r="P436" i="79"/>
  <c r="O436" i="79"/>
  <c r="X433" i="79"/>
  <c r="W433" i="79"/>
  <c r="V433" i="79"/>
  <c r="U433" i="79"/>
  <c r="T433" i="79"/>
  <c r="S433" i="79"/>
  <c r="R433" i="79"/>
  <c r="Q433" i="79"/>
  <c r="P433" i="79"/>
  <c r="O433" i="79"/>
  <c r="X432" i="79"/>
  <c r="W432" i="79"/>
  <c r="V432" i="79"/>
  <c r="U432" i="79"/>
  <c r="T432" i="79"/>
  <c r="S432" i="79"/>
  <c r="R432" i="79"/>
  <c r="Q432" i="79"/>
  <c r="P432" i="79"/>
  <c r="O432" i="79"/>
  <c r="X430" i="79"/>
  <c r="W430" i="79"/>
  <c r="V430" i="79"/>
  <c r="U430" i="79"/>
  <c r="T430" i="79"/>
  <c r="S430" i="79"/>
  <c r="R430" i="79"/>
  <c r="Q430" i="79"/>
  <c r="P430" i="79"/>
  <c r="O430" i="79"/>
  <c r="X429" i="79"/>
  <c r="W429" i="79"/>
  <c r="V429" i="79"/>
  <c r="U429" i="79"/>
  <c r="T429" i="79"/>
  <c r="S429" i="79"/>
  <c r="R429" i="79"/>
  <c r="Q429" i="79"/>
  <c r="P429" i="79"/>
  <c r="O429" i="79"/>
  <c r="X427" i="79"/>
  <c r="W427" i="79"/>
  <c r="V427" i="79"/>
  <c r="U427" i="79"/>
  <c r="T427" i="79"/>
  <c r="S427" i="79"/>
  <c r="R427" i="79"/>
  <c r="Q427" i="79"/>
  <c r="P427" i="79"/>
  <c r="O427" i="79"/>
  <c r="X426" i="79"/>
  <c r="W426" i="79"/>
  <c r="V426" i="79"/>
  <c r="U426" i="79"/>
  <c r="T426" i="79"/>
  <c r="S426" i="79"/>
  <c r="R426" i="79"/>
  <c r="Q426" i="79"/>
  <c r="P426" i="79"/>
  <c r="O426" i="79"/>
  <c r="X424" i="79"/>
  <c r="W424" i="79"/>
  <c r="V424" i="79"/>
  <c r="U424" i="79"/>
  <c r="T424" i="79"/>
  <c r="S424" i="79"/>
  <c r="R424" i="79"/>
  <c r="Q424" i="79"/>
  <c r="P424" i="79"/>
  <c r="O424" i="79"/>
  <c r="X423" i="79"/>
  <c r="W423" i="79"/>
  <c r="V423" i="79"/>
  <c r="U423" i="79"/>
  <c r="T423" i="79"/>
  <c r="S423" i="79"/>
  <c r="R423" i="79"/>
  <c r="Q423" i="79"/>
  <c r="P423" i="79"/>
  <c r="O423" i="79"/>
  <c r="X421" i="79"/>
  <c r="W421" i="79"/>
  <c r="V421" i="79"/>
  <c r="U421" i="79"/>
  <c r="T421" i="79"/>
  <c r="S421" i="79"/>
  <c r="R421" i="79"/>
  <c r="Q421" i="79"/>
  <c r="P421" i="79"/>
  <c r="O421" i="79"/>
  <c r="X420" i="79"/>
  <c r="W420" i="79"/>
  <c r="V420" i="79"/>
  <c r="U420" i="79"/>
  <c r="T420" i="79"/>
  <c r="S420" i="79"/>
  <c r="R420" i="79"/>
  <c r="Q420" i="79"/>
  <c r="P420" i="79"/>
  <c r="O420" i="79"/>
  <c r="X417" i="79"/>
  <c r="W417" i="79"/>
  <c r="V417" i="79"/>
  <c r="U417" i="79"/>
  <c r="T417" i="79"/>
  <c r="S417" i="79"/>
  <c r="R417" i="79"/>
  <c r="Q417" i="79"/>
  <c r="P417" i="79"/>
  <c r="O417" i="79"/>
  <c r="X416" i="79"/>
  <c r="W416" i="79"/>
  <c r="V416" i="79"/>
  <c r="U416" i="79"/>
  <c r="T416" i="79"/>
  <c r="S416" i="79"/>
  <c r="R416" i="79"/>
  <c r="Q416" i="79"/>
  <c r="P416" i="79"/>
  <c r="O416" i="79"/>
  <c r="X414" i="79"/>
  <c r="W414" i="79"/>
  <c r="V414" i="79"/>
  <c r="U414" i="79"/>
  <c r="T414" i="79"/>
  <c r="S414" i="79"/>
  <c r="R414" i="79"/>
  <c r="Q414" i="79"/>
  <c r="P414" i="79"/>
  <c r="O414" i="79"/>
  <c r="X413" i="79"/>
  <c r="W413" i="79"/>
  <c r="V413" i="79"/>
  <c r="U413" i="79"/>
  <c r="T413" i="79"/>
  <c r="S413" i="79"/>
  <c r="R413" i="79"/>
  <c r="Q413" i="79"/>
  <c r="P413" i="79"/>
  <c r="O413" i="79"/>
  <c r="X411" i="79"/>
  <c r="W411" i="79"/>
  <c r="V411" i="79"/>
  <c r="U411" i="79"/>
  <c r="T411" i="79"/>
  <c r="S411" i="79"/>
  <c r="R411" i="79"/>
  <c r="Q411" i="79"/>
  <c r="P411" i="79"/>
  <c r="O411" i="79"/>
  <c r="X410" i="79"/>
  <c r="W410" i="79"/>
  <c r="V410" i="79"/>
  <c r="U410" i="79"/>
  <c r="T410" i="79"/>
  <c r="S410" i="79"/>
  <c r="R410" i="79"/>
  <c r="Q410" i="79"/>
  <c r="P410" i="79"/>
  <c r="O410" i="79"/>
  <c r="X408" i="79"/>
  <c r="W408" i="79"/>
  <c r="V408" i="79"/>
  <c r="U408" i="79"/>
  <c r="T408" i="79"/>
  <c r="S408" i="79"/>
  <c r="R408" i="79"/>
  <c r="Q408" i="79"/>
  <c r="P408" i="79"/>
  <c r="O408" i="79"/>
  <c r="X407" i="79"/>
  <c r="W407" i="79"/>
  <c r="V407" i="79"/>
  <c r="U407" i="79"/>
  <c r="T407" i="79"/>
  <c r="S407" i="79"/>
  <c r="R407" i="79"/>
  <c r="Q407" i="79"/>
  <c r="P407" i="79"/>
  <c r="O407" i="79"/>
  <c r="X355" i="79"/>
  <c r="W355" i="79"/>
  <c r="V355" i="79"/>
  <c r="U355" i="79"/>
  <c r="T355" i="79"/>
  <c r="S355" i="79"/>
  <c r="R355" i="79"/>
  <c r="Q355" i="79"/>
  <c r="P355" i="79"/>
  <c r="O355" i="79"/>
  <c r="X354" i="79"/>
  <c r="W354" i="79"/>
  <c r="V354" i="79"/>
  <c r="U354" i="79"/>
  <c r="T354" i="79"/>
  <c r="S354" i="79"/>
  <c r="R354" i="79"/>
  <c r="Q354" i="79"/>
  <c r="P354" i="79"/>
  <c r="O354" i="79"/>
  <c r="X352" i="79"/>
  <c r="W352" i="79"/>
  <c r="V352" i="79"/>
  <c r="U352" i="79"/>
  <c r="T352" i="79"/>
  <c r="S352" i="79"/>
  <c r="R352" i="79"/>
  <c r="Q352" i="79"/>
  <c r="P352" i="79"/>
  <c r="O352" i="79"/>
  <c r="X351" i="79"/>
  <c r="W351" i="79"/>
  <c r="V351" i="79"/>
  <c r="U351" i="79"/>
  <c r="T351" i="79"/>
  <c r="S351" i="79"/>
  <c r="R351" i="79"/>
  <c r="Q351" i="79"/>
  <c r="P351" i="79"/>
  <c r="O351" i="79"/>
  <c r="M355" i="79"/>
  <c r="L355" i="79"/>
  <c r="K355" i="79"/>
  <c r="J355" i="79"/>
  <c r="I355" i="79"/>
  <c r="H355" i="79"/>
  <c r="G355" i="79"/>
  <c r="F355" i="79"/>
  <c r="E355" i="79"/>
  <c r="D355" i="79"/>
  <c r="M354" i="79"/>
  <c r="L354" i="79"/>
  <c r="K354" i="79"/>
  <c r="J354" i="79"/>
  <c r="I354" i="79"/>
  <c r="H354" i="79"/>
  <c r="G354" i="79"/>
  <c r="F354" i="79"/>
  <c r="E354" i="79"/>
  <c r="D354" i="79"/>
  <c r="M352" i="79"/>
  <c r="L352" i="79"/>
  <c r="K352" i="79"/>
  <c r="J352" i="79"/>
  <c r="I352" i="79"/>
  <c r="H352" i="79"/>
  <c r="G352" i="79"/>
  <c r="F352" i="79"/>
  <c r="E352" i="79"/>
  <c r="D352" i="79"/>
  <c r="M351" i="79"/>
  <c r="L351" i="79"/>
  <c r="K351" i="79"/>
  <c r="J351" i="79"/>
  <c r="I351" i="79"/>
  <c r="H351" i="79"/>
  <c r="G351" i="79"/>
  <c r="F351" i="79"/>
  <c r="E351" i="79"/>
  <c r="D351" i="79"/>
  <c r="D332" i="79"/>
  <c r="E332" i="79"/>
  <c r="F332" i="79"/>
  <c r="G332" i="79"/>
  <c r="H332" i="79"/>
  <c r="I332" i="79"/>
  <c r="J332" i="79"/>
  <c r="K332" i="79"/>
  <c r="L332" i="79"/>
  <c r="M332" i="79"/>
  <c r="D333" i="79"/>
  <c r="E333" i="79"/>
  <c r="F333" i="79"/>
  <c r="G333" i="79"/>
  <c r="H333" i="79"/>
  <c r="I333" i="79"/>
  <c r="J333" i="79"/>
  <c r="K333" i="79"/>
  <c r="L333" i="79"/>
  <c r="M333" i="79"/>
  <c r="M538" i="79"/>
  <c r="L538" i="79"/>
  <c r="K538" i="79"/>
  <c r="J538" i="79"/>
  <c r="I538" i="79"/>
  <c r="H538" i="79"/>
  <c r="G538" i="79"/>
  <c r="F538" i="79"/>
  <c r="E538" i="79"/>
  <c r="D538" i="79"/>
  <c r="M537" i="79"/>
  <c r="L537" i="79"/>
  <c r="K537" i="79"/>
  <c r="J537" i="79"/>
  <c r="I537" i="79"/>
  <c r="H537" i="79"/>
  <c r="G537" i="79"/>
  <c r="F537" i="79"/>
  <c r="E537" i="79"/>
  <c r="D537" i="79"/>
  <c r="M535" i="79"/>
  <c r="L535" i="79"/>
  <c r="K535" i="79"/>
  <c r="J535" i="79"/>
  <c r="I535" i="79"/>
  <c r="H535" i="79"/>
  <c r="G535" i="79"/>
  <c r="F535" i="79"/>
  <c r="E535" i="79"/>
  <c r="D535" i="79"/>
  <c r="M534" i="79"/>
  <c r="L534" i="79"/>
  <c r="K534" i="79"/>
  <c r="J534" i="79"/>
  <c r="I534" i="79"/>
  <c r="H534" i="79"/>
  <c r="G534" i="79"/>
  <c r="F534" i="79"/>
  <c r="E534" i="79"/>
  <c r="D534" i="79"/>
  <c r="M516" i="79"/>
  <c r="L516" i="79"/>
  <c r="K516" i="79"/>
  <c r="J516" i="79"/>
  <c r="I516" i="79"/>
  <c r="H516" i="79"/>
  <c r="G516" i="79"/>
  <c r="F516" i="79"/>
  <c r="E516" i="79"/>
  <c r="D516" i="79"/>
  <c r="M515" i="79"/>
  <c r="L515" i="79"/>
  <c r="K515" i="79"/>
  <c r="J515" i="79"/>
  <c r="I515" i="79"/>
  <c r="H515" i="79"/>
  <c r="G515" i="79"/>
  <c r="F515" i="79"/>
  <c r="E515" i="79"/>
  <c r="D515" i="79"/>
  <c r="M513" i="79"/>
  <c r="L513" i="79"/>
  <c r="K513" i="79"/>
  <c r="J513" i="79"/>
  <c r="I513" i="79"/>
  <c r="H513" i="79"/>
  <c r="G513" i="79"/>
  <c r="F513" i="79"/>
  <c r="E513" i="79"/>
  <c r="D513" i="79"/>
  <c r="M512" i="79"/>
  <c r="L512" i="79"/>
  <c r="K512" i="79"/>
  <c r="J512" i="79"/>
  <c r="I512" i="79"/>
  <c r="H512" i="79"/>
  <c r="G512" i="79"/>
  <c r="F512" i="79"/>
  <c r="E512" i="79"/>
  <c r="D512" i="79"/>
  <c r="M510" i="79"/>
  <c r="L510" i="79"/>
  <c r="K510" i="79"/>
  <c r="J510" i="79"/>
  <c r="I510" i="79"/>
  <c r="H510" i="79"/>
  <c r="G510" i="79"/>
  <c r="F510" i="79"/>
  <c r="E510" i="79"/>
  <c r="D510" i="79"/>
  <c r="M509" i="79"/>
  <c r="L509" i="79"/>
  <c r="K509" i="79"/>
  <c r="J509" i="79"/>
  <c r="I509" i="79"/>
  <c r="H509" i="79"/>
  <c r="G509" i="79"/>
  <c r="F509" i="79"/>
  <c r="E509" i="79"/>
  <c r="D509" i="79"/>
  <c r="M506" i="79"/>
  <c r="L506" i="79"/>
  <c r="K506" i="79"/>
  <c r="J506" i="79"/>
  <c r="I506" i="79"/>
  <c r="H506" i="79"/>
  <c r="G506" i="79"/>
  <c r="F506" i="79"/>
  <c r="E506" i="79"/>
  <c r="D506" i="79"/>
  <c r="M505" i="79"/>
  <c r="L505" i="79"/>
  <c r="K505" i="79"/>
  <c r="J505" i="79"/>
  <c r="I505" i="79"/>
  <c r="H505" i="79"/>
  <c r="G505" i="79"/>
  <c r="F505" i="79"/>
  <c r="E505" i="79"/>
  <c r="D505" i="79"/>
  <c r="M503" i="79"/>
  <c r="L503" i="79"/>
  <c r="K503" i="79"/>
  <c r="J503" i="79"/>
  <c r="I503" i="79"/>
  <c r="H503" i="79"/>
  <c r="G503" i="79"/>
  <c r="F503" i="79"/>
  <c r="E503" i="79"/>
  <c r="D503" i="79"/>
  <c r="M502" i="79"/>
  <c r="L502" i="79"/>
  <c r="K502" i="79"/>
  <c r="J502" i="79"/>
  <c r="I502" i="79"/>
  <c r="H502" i="79"/>
  <c r="G502" i="79"/>
  <c r="F502" i="79"/>
  <c r="E502" i="79"/>
  <c r="D502" i="79"/>
  <c r="M500" i="79"/>
  <c r="L500" i="79"/>
  <c r="K500" i="79"/>
  <c r="J500" i="79"/>
  <c r="I500" i="79"/>
  <c r="H500" i="79"/>
  <c r="G500" i="79"/>
  <c r="F500" i="79"/>
  <c r="E500" i="79"/>
  <c r="D500" i="79"/>
  <c r="M499" i="79"/>
  <c r="L499" i="79"/>
  <c r="K499" i="79"/>
  <c r="J499" i="79"/>
  <c r="I499" i="79"/>
  <c r="H499" i="79"/>
  <c r="G499" i="79"/>
  <c r="F499" i="79"/>
  <c r="E499" i="79"/>
  <c r="D499" i="79"/>
  <c r="M497" i="79"/>
  <c r="L497" i="79"/>
  <c r="K497" i="79"/>
  <c r="J497" i="79"/>
  <c r="I497" i="79"/>
  <c r="H497" i="79"/>
  <c r="G497" i="79"/>
  <c r="F497" i="79"/>
  <c r="E497" i="79"/>
  <c r="D497" i="79"/>
  <c r="M496" i="79"/>
  <c r="L496" i="79"/>
  <c r="K496" i="79"/>
  <c r="J496" i="79"/>
  <c r="I496" i="79"/>
  <c r="H496" i="79"/>
  <c r="G496" i="79"/>
  <c r="F496" i="79"/>
  <c r="E496" i="79"/>
  <c r="D496" i="79"/>
  <c r="M494" i="79"/>
  <c r="L494" i="79"/>
  <c r="K494" i="79"/>
  <c r="J494" i="79"/>
  <c r="I494" i="79"/>
  <c r="H494" i="79"/>
  <c r="G494" i="79"/>
  <c r="F494" i="79"/>
  <c r="E494" i="79"/>
  <c r="D494" i="79"/>
  <c r="M493" i="79"/>
  <c r="L493" i="79"/>
  <c r="K493" i="79"/>
  <c r="J493" i="79"/>
  <c r="I493" i="79"/>
  <c r="H493" i="79"/>
  <c r="G493" i="79"/>
  <c r="F493" i="79"/>
  <c r="E493" i="79"/>
  <c r="D493" i="79"/>
  <c r="M491" i="79"/>
  <c r="L491" i="79"/>
  <c r="K491" i="79"/>
  <c r="J491" i="79"/>
  <c r="I491" i="79"/>
  <c r="H491" i="79"/>
  <c r="G491" i="79"/>
  <c r="F491" i="79"/>
  <c r="E491" i="79"/>
  <c r="D491" i="79"/>
  <c r="M490" i="79"/>
  <c r="L490" i="79"/>
  <c r="K490" i="79"/>
  <c r="J490" i="79"/>
  <c r="I490" i="79"/>
  <c r="H490" i="79"/>
  <c r="G490" i="79"/>
  <c r="F490" i="79"/>
  <c r="E490" i="79"/>
  <c r="D490" i="79"/>
  <c r="M488" i="79"/>
  <c r="L488" i="79"/>
  <c r="K488" i="79"/>
  <c r="J488" i="79"/>
  <c r="I488" i="79"/>
  <c r="H488" i="79"/>
  <c r="G488" i="79"/>
  <c r="F488" i="79"/>
  <c r="E488" i="79"/>
  <c r="D488" i="79"/>
  <c r="M487" i="79"/>
  <c r="L487" i="79"/>
  <c r="K487" i="79"/>
  <c r="J487" i="79"/>
  <c r="I487" i="79"/>
  <c r="H487" i="79"/>
  <c r="G487" i="79"/>
  <c r="F487" i="79"/>
  <c r="E487" i="79"/>
  <c r="D487" i="79"/>
  <c r="M485" i="79"/>
  <c r="L485" i="79"/>
  <c r="K485" i="79"/>
  <c r="J485" i="79"/>
  <c r="I485" i="79"/>
  <c r="H485" i="79"/>
  <c r="G485" i="79"/>
  <c r="F485" i="79"/>
  <c r="E485" i="79"/>
  <c r="D485" i="79"/>
  <c r="M484" i="79"/>
  <c r="L484" i="79"/>
  <c r="K484" i="79"/>
  <c r="J484" i="79"/>
  <c r="I484" i="79"/>
  <c r="H484" i="79"/>
  <c r="G484" i="79"/>
  <c r="F484" i="79"/>
  <c r="E484" i="79"/>
  <c r="D484" i="79"/>
  <c r="M481" i="79"/>
  <c r="L481" i="79"/>
  <c r="K481" i="79"/>
  <c r="J481" i="79"/>
  <c r="I481" i="79"/>
  <c r="H481" i="79"/>
  <c r="G481" i="79"/>
  <c r="F481" i="79"/>
  <c r="E481" i="79"/>
  <c r="D481" i="79"/>
  <c r="M480" i="79"/>
  <c r="L480" i="79"/>
  <c r="K480" i="79"/>
  <c r="J480" i="79"/>
  <c r="I480" i="79"/>
  <c r="H480" i="79"/>
  <c r="G480" i="79"/>
  <c r="F480" i="79"/>
  <c r="E480" i="79"/>
  <c r="D480" i="79"/>
  <c r="M478" i="79"/>
  <c r="L478" i="79"/>
  <c r="K478" i="79"/>
  <c r="J478" i="79"/>
  <c r="I478" i="79"/>
  <c r="H478" i="79"/>
  <c r="G478" i="79"/>
  <c r="F478" i="79"/>
  <c r="E478" i="79"/>
  <c r="D478" i="79"/>
  <c r="M477" i="79"/>
  <c r="L477" i="79"/>
  <c r="K477" i="79"/>
  <c r="J477" i="79"/>
  <c r="I477" i="79"/>
  <c r="H477" i="79"/>
  <c r="G477" i="79"/>
  <c r="F477" i="79"/>
  <c r="E477" i="79"/>
  <c r="D477" i="79"/>
  <c r="M475" i="79"/>
  <c r="L475" i="79"/>
  <c r="K475" i="79"/>
  <c r="J475" i="79"/>
  <c r="I475" i="79"/>
  <c r="H475" i="79"/>
  <c r="G475" i="79"/>
  <c r="F475" i="79"/>
  <c r="E475" i="79"/>
  <c r="D475" i="79"/>
  <c r="M474" i="79"/>
  <c r="L474" i="79"/>
  <c r="K474" i="79"/>
  <c r="J474" i="79"/>
  <c r="I474" i="79"/>
  <c r="H474" i="79"/>
  <c r="G474" i="79"/>
  <c r="F474" i="79"/>
  <c r="E474" i="79"/>
  <c r="D474" i="79"/>
  <c r="M472" i="79"/>
  <c r="L472" i="79"/>
  <c r="K472" i="79"/>
  <c r="J472" i="79"/>
  <c r="I472" i="79"/>
  <c r="H472" i="79"/>
  <c r="G472" i="79"/>
  <c r="F472" i="79"/>
  <c r="E472" i="79"/>
  <c r="D472" i="79"/>
  <c r="M471" i="79"/>
  <c r="L471" i="79"/>
  <c r="K471" i="79"/>
  <c r="J471" i="79"/>
  <c r="I471" i="79"/>
  <c r="H471" i="79"/>
  <c r="G471" i="79"/>
  <c r="F471" i="79"/>
  <c r="E471" i="79"/>
  <c r="D471" i="79"/>
  <c r="M467" i="79"/>
  <c r="L467" i="79"/>
  <c r="K467" i="79"/>
  <c r="J467" i="79"/>
  <c r="I467" i="79"/>
  <c r="H467" i="79"/>
  <c r="G467" i="79"/>
  <c r="F467" i="79"/>
  <c r="E467" i="79"/>
  <c r="D467" i="79"/>
  <c r="M466" i="79"/>
  <c r="L466" i="79"/>
  <c r="K466" i="79"/>
  <c r="J466" i="79"/>
  <c r="I466" i="79"/>
  <c r="H466" i="79"/>
  <c r="G466" i="79"/>
  <c r="F466" i="79"/>
  <c r="E466" i="79"/>
  <c r="D466" i="79"/>
  <c r="M464" i="79"/>
  <c r="L464" i="79"/>
  <c r="K464" i="79"/>
  <c r="J464" i="79"/>
  <c r="I464" i="79"/>
  <c r="H464" i="79"/>
  <c r="G464" i="79"/>
  <c r="F464" i="79"/>
  <c r="E464" i="79"/>
  <c r="D464" i="79"/>
  <c r="M463" i="79"/>
  <c r="L463" i="79"/>
  <c r="K463" i="79"/>
  <c r="J463" i="79"/>
  <c r="I463" i="79"/>
  <c r="H463" i="79"/>
  <c r="G463" i="79"/>
  <c r="F463" i="79"/>
  <c r="E463" i="79"/>
  <c r="D463" i="79"/>
  <c r="M461" i="79"/>
  <c r="L461" i="79"/>
  <c r="K461" i="79"/>
  <c r="J461" i="79"/>
  <c r="I461" i="79"/>
  <c r="H461" i="79"/>
  <c r="G461" i="79"/>
  <c r="F461" i="79"/>
  <c r="E461" i="79"/>
  <c r="D461" i="79"/>
  <c r="M460" i="79"/>
  <c r="L460" i="79"/>
  <c r="K460" i="79"/>
  <c r="J460" i="79"/>
  <c r="I460" i="79"/>
  <c r="H460" i="79"/>
  <c r="G460" i="79"/>
  <c r="F460" i="79"/>
  <c r="E460" i="79"/>
  <c r="D460" i="79"/>
  <c r="M458" i="79"/>
  <c r="L458" i="79"/>
  <c r="K458" i="79"/>
  <c r="J458" i="79"/>
  <c r="I458" i="79"/>
  <c r="H458" i="79"/>
  <c r="G458" i="79"/>
  <c r="F458" i="79"/>
  <c r="E458" i="79"/>
  <c r="D458" i="79"/>
  <c r="M457" i="79"/>
  <c r="L457" i="79"/>
  <c r="K457" i="79"/>
  <c r="J457" i="79"/>
  <c r="I457" i="79"/>
  <c r="H457" i="79"/>
  <c r="G457" i="79"/>
  <c r="F457" i="79"/>
  <c r="E457" i="79"/>
  <c r="D457" i="79"/>
  <c r="M454" i="79"/>
  <c r="L454" i="79"/>
  <c r="K454" i="79"/>
  <c r="J454" i="79"/>
  <c r="I454" i="79"/>
  <c r="H454" i="79"/>
  <c r="G454" i="79"/>
  <c r="F454" i="79"/>
  <c r="E454" i="79"/>
  <c r="D454" i="79"/>
  <c r="M453" i="79"/>
  <c r="L453" i="79"/>
  <c r="K453" i="79"/>
  <c r="J453" i="79"/>
  <c r="I453" i="79"/>
  <c r="H453" i="79"/>
  <c r="G453" i="79"/>
  <c r="F453" i="79"/>
  <c r="E453" i="79"/>
  <c r="D453" i="79"/>
  <c r="M451" i="79"/>
  <c r="L451" i="79"/>
  <c r="K451" i="79"/>
  <c r="J451" i="79"/>
  <c r="I451" i="79"/>
  <c r="H451" i="79"/>
  <c r="G451" i="79"/>
  <c r="F451" i="79"/>
  <c r="E451" i="79"/>
  <c r="D451" i="79"/>
  <c r="M450" i="79"/>
  <c r="L450" i="79"/>
  <c r="K450" i="79"/>
  <c r="J450" i="79"/>
  <c r="I450" i="79"/>
  <c r="H450" i="79"/>
  <c r="G450" i="79"/>
  <c r="F450" i="79"/>
  <c r="E450" i="79"/>
  <c r="D450" i="79"/>
  <c r="M447" i="79"/>
  <c r="L447" i="79"/>
  <c r="K447" i="79"/>
  <c r="J447" i="79"/>
  <c r="I447" i="79"/>
  <c r="H447" i="79"/>
  <c r="G447" i="79"/>
  <c r="F447" i="79"/>
  <c r="E447" i="79"/>
  <c r="D447" i="79"/>
  <c r="M446" i="79"/>
  <c r="L446" i="79"/>
  <c r="K446" i="79"/>
  <c r="J446" i="79"/>
  <c r="I446" i="79"/>
  <c r="H446" i="79"/>
  <c r="G446" i="79"/>
  <c r="F446" i="79"/>
  <c r="E446" i="79"/>
  <c r="D446" i="79"/>
  <c r="M443" i="79"/>
  <c r="L443" i="79"/>
  <c r="K443" i="79"/>
  <c r="J443" i="79"/>
  <c r="I443" i="79"/>
  <c r="H443" i="79"/>
  <c r="G443" i="79"/>
  <c r="F443" i="79"/>
  <c r="E443" i="79"/>
  <c r="D443" i="79"/>
  <c r="M442" i="79"/>
  <c r="L442" i="79"/>
  <c r="K442" i="79"/>
  <c r="J442" i="79"/>
  <c r="I442" i="79"/>
  <c r="H442" i="79"/>
  <c r="G442" i="79"/>
  <c r="F442" i="79"/>
  <c r="E442" i="79"/>
  <c r="D442" i="79"/>
  <c r="M440" i="79"/>
  <c r="L440" i="79"/>
  <c r="K440" i="79"/>
  <c r="J440" i="79"/>
  <c r="I440" i="79"/>
  <c r="H440" i="79"/>
  <c r="G440" i="79"/>
  <c r="F440" i="79"/>
  <c r="E440" i="79"/>
  <c r="D440" i="79"/>
  <c r="M439" i="79"/>
  <c r="L439" i="79"/>
  <c r="K439" i="79"/>
  <c r="J439" i="79"/>
  <c r="I439" i="79"/>
  <c r="H439" i="79"/>
  <c r="G439" i="79"/>
  <c r="F439" i="79"/>
  <c r="E439" i="79"/>
  <c r="D439" i="79"/>
  <c r="M437" i="79"/>
  <c r="L437" i="79"/>
  <c r="K437" i="79"/>
  <c r="J437" i="79"/>
  <c r="I437" i="79"/>
  <c r="H437" i="79"/>
  <c r="G437" i="79"/>
  <c r="F437" i="79"/>
  <c r="E437" i="79"/>
  <c r="D437" i="79"/>
  <c r="M436" i="79"/>
  <c r="L436" i="79"/>
  <c r="K436" i="79"/>
  <c r="J436" i="79"/>
  <c r="I436" i="79"/>
  <c r="H436" i="79"/>
  <c r="G436" i="79"/>
  <c r="F436" i="79"/>
  <c r="E436" i="79"/>
  <c r="D436" i="79"/>
  <c r="M433" i="79"/>
  <c r="L433" i="79"/>
  <c r="K433" i="79"/>
  <c r="J433" i="79"/>
  <c r="I433" i="79"/>
  <c r="H433" i="79"/>
  <c r="G433" i="79"/>
  <c r="F433" i="79"/>
  <c r="E433" i="79"/>
  <c r="D433" i="79"/>
  <c r="M432" i="79"/>
  <c r="L432" i="79"/>
  <c r="K432" i="79"/>
  <c r="J432" i="79"/>
  <c r="I432" i="79"/>
  <c r="H432" i="79"/>
  <c r="G432" i="79"/>
  <c r="F432" i="79"/>
  <c r="E432" i="79"/>
  <c r="D432" i="79"/>
  <c r="M430" i="79"/>
  <c r="L430" i="79"/>
  <c r="K430" i="79"/>
  <c r="J430" i="79"/>
  <c r="I430" i="79"/>
  <c r="H430" i="79"/>
  <c r="G430" i="79"/>
  <c r="F430" i="79"/>
  <c r="E430" i="79"/>
  <c r="D430" i="79"/>
  <c r="M429" i="79"/>
  <c r="L429" i="79"/>
  <c r="K429" i="79"/>
  <c r="J429" i="79"/>
  <c r="I429" i="79"/>
  <c r="H429" i="79"/>
  <c r="G429" i="79"/>
  <c r="F429" i="79"/>
  <c r="E429" i="79"/>
  <c r="D429" i="79"/>
  <c r="M427" i="79"/>
  <c r="L427" i="79"/>
  <c r="K427" i="79"/>
  <c r="J427" i="79"/>
  <c r="I427" i="79"/>
  <c r="H427" i="79"/>
  <c r="G427" i="79"/>
  <c r="F427" i="79"/>
  <c r="E427" i="79"/>
  <c r="D427" i="79"/>
  <c r="M426" i="79"/>
  <c r="L426" i="79"/>
  <c r="K426" i="79"/>
  <c r="J426" i="79"/>
  <c r="I426" i="79"/>
  <c r="H426" i="79"/>
  <c r="G426" i="79"/>
  <c r="F426" i="79"/>
  <c r="E426" i="79"/>
  <c r="D426" i="79"/>
  <c r="M424" i="79"/>
  <c r="L424" i="79"/>
  <c r="K424" i="79"/>
  <c r="J424" i="79"/>
  <c r="I424" i="79"/>
  <c r="H424" i="79"/>
  <c r="G424" i="79"/>
  <c r="F424" i="79"/>
  <c r="E424" i="79"/>
  <c r="D424" i="79"/>
  <c r="M423" i="79"/>
  <c r="L423" i="79"/>
  <c r="K423" i="79"/>
  <c r="J423" i="79"/>
  <c r="I423" i="79"/>
  <c r="H423" i="79"/>
  <c r="G423" i="79"/>
  <c r="F423" i="79"/>
  <c r="E423" i="79"/>
  <c r="D423" i="79"/>
  <c r="M421" i="79"/>
  <c r="L421" i="79"/>
  <c r="K421" i="79"/>
  <c r="J421" i="79"/>
  <c r="I421" i="79"/>
  <c r="H421" i="79"/>
  <c r="G421" i="79"/>
  <c r="F421" i="79"/>
  <c r="E421" i="79"/>
  <c r="D421" i="79"/>
  <c r="M420" i="79"/>
  <c r="L420" i="79"/>
  <c r="K420" i="79"/>
  <c r="J420" i="79"/>
  <c r="I420" i="79"/>
  <c r="H420" i="79"/>
  <c r="G420" i="79"/>
  <c r="F420" i="79"/>
  <c r="E420" i="79"/>
  <c r="D420" i="79"/>
  <c r="M417" i="79"/>
  <c r="L417" i="79"/>
  <c r="K417" i="79"/>
  <c r="J417" i="79"/>
  <c r="I417" i="79"/>
  <c r="H417" i="79"/>
  <c r="G417" i="79"/>
  <c r="F417" i="79"/>
  <c r="E417" i="79"/>
  <c r="D417" i="79"/>
  <c r="M416" i="79"/>
  <c r="L416" i="79"/>
  <c r="K416" i="79"/>
  <c r="J416" i="79"/>
  <c r="I416" i="79"/>
  <c r="H416" i="79"/>
  <c r="G416" i="79"/>
  <c r="F416" i="79"/>
  <c r="E416" i="79"/>
  <c r="D416" i="79"/>
  <c r="M414" i="79"/>
  <c r="L414" i="79"/>
  <c r="K414" i="79"/>
  <c r="J414" i="79"/>
  <c r="I414" i="79"/>
  <c r="H414" i="79"/>
  <c r="G414" i="79"/>
  <c r="F414" i="79"/>
  <c r="E414" i="79"/>
  <c r="D414" i="79"/>
  <c r="M413" i="79"/>
  <c r="L413" i="79"/>
  <c r="K413" i="79"/>
  <c r="J413" i="79"/>
  <c r="I413" i="79"/>
  <c r="H413" i="79"/>
  <c r="G413" i="79"/>
  <c r="F413" i="79"/>
  <c r="E413" i="79"/>
  <c r="D413" i="79"/>
  <c r="M411" i="79"/>
  <c r="L411" i="79"/>
  <c r="K411" i="79"/>
  <c r="J411" i="79"/>
  <c r="I411" i="79"/>
  <c r="H411" i="79"/>
  <c r="G411" i="79"/>
  <c r="F411" i="79"/>
  <c r="E411" i="79"/>
  <c r="D411" i="79"/>
  <c r="M410" i="79"/>
  <c r="L410" i="79"/>
  <c r="K410" i="79"/>
  <c r="J410" i="79"/>
  <c r="I410" i="79"/>
  <c r="H410" i="79"/>
  <c r="G410" i="79"/>
  <c r="F410" i="79"/>
  <c r="E410" i="79"/>
  <c r="D410" i="79"/>
  <c r="M408" i="79"/>
  <c r="L408" i="79"/>
  <c r="K408" i="79"/>
  <c r="J408" i="79"/>
  <c r="I408" i="79"/>
  <c r="H408" i="79"/>
  <c r="G408" i="79"/>
  <c r="F408" i="79"/>
  <c r="E408" i="79"/>
  <c r="D408" i="79"/>
  <c r="M407" i="79"/>
  <c r="L407" i="79"/>
  <c r="K407" i="79"/>
  <c r="J407" i="79"/>
  <c r="I407" i="79"/>
  <c r="H407" i="79"/>
  <c r="G407" i="79"/>
  <c r="F407" i="79"/>
  <c r="E407" i="79"/>
  <c r="D407" i="79"/>
  <c r="X405" i="79"/>
  <c r="W405" i="79"/>
  <c r="V405" i="79"/>
  <c r="U405" i="79"/>
  <c r="T405" i="79"/>
  <c r="S405" i="79"/>
  <c r="R405" i="79"/>
  <c r="Q405" i="79"/>
  <c r="P405" i="79"/>
  <c r="X404" i="79"/>
  <c r="W404" i="79"/>
  <c r="V404" i="79"/>
  <c r="U404" i="79"/>
  <c r="T404" i="79"/>
  <c r="S404" i="79"/>
  <c r="R404" i="79"/>
  <c r="Q404" i="79"/>
  <c r="P404" i="79"/>
  <c r="O405" i="79"/>
  <c r="O404" i="79"/>
  <c r="M405" i="79"/>
  <c r="L405" i="79"/>
  <c r="K405" i="79"/>
  <c r="J405" i="79"/>
  <c r="I405" i="79"/>
  <c r="H405" i="79"/>
  <c r="G405" i="79"/>
  <c r="F405" i="79"/>
  <c r="E405" i="79"/>
  <c r="M404" i="79"/>
  <c r="L404" i="79"/>
  <c r="K404" i="79"/>
  <c r="J404" i="79"/>
  <c r="I404" i="79"/>
  <c r="H404" i="79"/>
  <c r="G404" i="79"/>
  <c r="F404" i="79"/>
  <c r="E404" i="79"/>
  <c r="D405" i="79"/>
  <c r="D404" i="79"/>
  <c r="C50" i="47" l="1"/>
  <c r="C49" i="47"/>
  <c r="X333" i="79"/>
  <c r="W333" i="79"/>
  <c r="V333" i="79"/>
  <c r="U333" i="79"/>
  <c r="T333" i="79"/>
  <c r="S333" i="79"/>
  <c r="R333" i="79"/>
  <c r="Q333" i="79"/>
  <c r="P333" i="79"/>
  <c r="O333" i="79"/>
  <c r="X332" i="79"/>
  <c r="W332" i="79"/>
  <c r="V332" i="79"/>
  <c r="U332" i="79"/>
  <c r="T332" i="79"/>
  <c r="S332" i="79"/>
  <c r="R332" i="79"/>
  <c r="Q332" i="79"/>
  <c r="P332" i="79"/>
  <c r="O332" i="79"/>
  <c r="X330" i="79"/>
  <c r="W330" i="79"/>
  <c r="V330" i="79"/>
  <c r="U330" i="79"/>
  <c r="T330" i="79"/>
  <c r="S330" i="79"/>
  <c r="R330" i="79"/>
  <c r="Q330" i="79"/>
  <c r="P330" i="79"/>
  <c r="O330" i="79"/>
  <c r="X329" i="79"/>
  <c r="W329" i="79"/>
  <c r="V329" i="79"/>
  <c r="U329" i="79"/>
  <c r="T329" i="79"/>
  <c r="S329" i="79"/>
  <c r="R329" i="79"/>
  <c r="Q329" i="79"/>
  <c r="P329" i="79"/>
  <c r="O329" i="79"/>
  <c r="X327" i="79"/>
  <c r="W327" i="79"/>
  <c r="V327" i="79"/>
  <c r="U327" i="79"/>
  <c r="T327" i="79"/>
  <c r="S327" i="79"/>
  <c r="R327" i="79"/>
  <c r="Q327" i="79"/>
  <c r="P327" i="79"/>
  <c r="O327" i="79"/>
  <c r="X326" i="79"/>
  <c r="W326" i="79"/>
  <c r="V326" i="79"/>
  <c r="U326" i="79"/>
  <c r="T326" i="79"/>
  <c r="S326" i="79"/>
  <c r="R326" i="79"/>
  <c r="Q326" i="79"/>
  <c r="P326" i="79"/>
  <c r="O326" i="79"/>
  <c r="X323" i="79"/>
  <c r="W323" i="79"/>
  <c r="V323" i="79"/>
  <c r="U323" i="79"/>
  <c r="T323" i="79"/>
  <c r="S323" i="79"/>
  <c r="R323" i="79"/>
  <c r="Q323" i="79"/>
  <c r="P323" i="79"/>
  <c r="O323" i="79"/>
  <c r="X322" i="79"/>
  <c r="W322" i="79"/>
  <c r="V322" i="79"/>
  <c r="U322" i="79"/>
  <c r="T322" i="79"/>
  <c r="S322" i="79"/>
  <c r="R322" i="79"/>
  <c r="Q322" i="79"/>
  <c r="P322" i="79"/>
  <c r="O322" i="79"/>
  <c r="X320" i="79"/>
  <c r="W320" i="79"/>
  <c r="V320" i="79"/>
  <c r="U320" i="79"/>
  <c r="T320" i="79"/>
  <c r="S320" i="79"/>
  <c r="R320" i="79"/>
  <c r="Q320" i="79"/>
  <c r="P320" i="79"/>
  <c r="O320" i="79"/>
  <c r="X319" i="79"/>
  <c r="W319" i="79"/>
  <c r="V319" i="79"/>
  <c r="U319" i="79"/>
  <c r="T319" i="79"/>
  <c r="S319" i="79"/>
  <c r="R319" i="79"/>
  <c r="Q319" i="79"/>
  <c r="P319" i="79"/>
  <c r="O319" i="79"/>
  <c r="X317" i="79"/>
  <c r="W317" i="79"/>
  <c r="V317" i="79"/>
  <c r="U317" i="79"/>
  <c r="T317" i="79"/>
  <c r="S317" i="79"/>
  <c r="R317" i="79"/>
  <c r="Q317" i="79"/>
  <c r="P317" i="79"/>
  <c r="O317" i="79"/>
  <c r="X316" i="79"/>
  <c r="W316" i="79"/>
  <c r="V316" i="79"/>
  <c r="U316" i="79"/>
  <c r="T316" i="79"/>
  <c r="S316" i="79"/>
  <c r="R316" i="79"/>
  <c r="Q316" i="79"/>
  <c r="P316" i="79"/>
  <c r="O316" i="79"/>
  <c r="X314" i="79"/>
  <c r="W314" i="79"/>
  <c r="V314" i="79"/>
  <c r="U314" i="79"/>
  <c r="T314" i="79"/>
  <c r="S314" i="79"/>
  <c r="R314" i="79"/>
  <c r="Q314" i="79"/>
  <c r="P314" i="79"/>
  <c r="O314" i="79"/>
  <c r="X313" i="79"/>
  <c r="W313" i="79"/>
  <c r="V313" i="79"/>
  <c r="U313" i="79"/>
  <c r="T313" i="79"/>
  <c r="S313" i="79"/>
  <c r="R313" i="79"/>
  <c r="Q313" i="79"/>
  <c r="P313" i="79"/>
  <c r="O313" i="79"/>
  <c r="X311" i="79"/>
  <c r="W311" i="79"/>
  <c r="V311" i="79"/>
  <c r="U311" i="79"/>
  <c r="T311" i="79"/>
  <c r="S311" i="79"/>
  <c r="R311" i="79"/>
  <c r="Q311" i="79"/>
  <c r="P311" i="79"/>
  <c r="O311" i="79"/>
  <c r="X310" i="79"/>
  <c r="W310" i="79"/>
  <c r="V310" i="79"/>
  <c r="U310" i="79"/>
  <c r="T310" i="79"/>
  <c r="S310" i="79"/>
  <c r="R310" i="79"/>
  <c r="Q310" i="79"/>
  <c r="P310" i="79"/>
  <c r="O310" i="79"/>
  <c r="X308" i="79"/>
  <c r="W308" i="79"/>
  <c r="V308" i="79"/>
  <c r="U308" i="79"/>
  <c r="T308" i="79"/>
  <c r="S308" i="79"/>
  <c r="R308" i="79"/>
  <c r="Q308" i="79"/>
  <c r="P308" i="79"/>
  <c r="O308" i="79"/>
  <c r="X307" i="79"/>
  <c r="W307" i="79"/>
  <c r="V307" i="79"/>
  <c r="U307" i="79"/>
  <c r="T307" i="79"/>
  <c r="S307" i="79"/>
  <c r="R307" i="79"/>
  <c r="Q307" i="79"/>
  <c r="P307" i="79"/>
  <c r="O307" i="79"/>
  <c r="X305" i="79"/>
  <c r="W305" i="79"/>
  <c r="V305" i="79"/>
  <c r="U305" i="79"/>
  <c r="T305" i="79"/>
  <c r="S305" i="79"/>
  <c r="R305" i="79"/>
  <c r="Q305" i="79"/>
  <c r="P305" i="79"/>
  <c r="O305" i="79"/>
  <c r="X304" i="79"/>
  <c r="W304" i="79"/>
  <c r="V304" i="79"/>
  <c r="U304" i="79"/>
  <c r="T304" i="79"/>
  <c r="S304" i="79"/>
  <c r="R304" i="79"/>
  <c r="Q304" i="79"/>
  <c r="P304" i="79"/>
  <c r="O304" i="79"/>
  <c r="X302" i="79"/>
  <c r="W302" i="79"/>
  <c r="V302" i="79"/>
  <c r="U302" i="79"/>
  <c r="T302" i="79"/>
  <c r="S302" i="79"/>
  <c r="R302" i="79"/>
  <c r="Q302" i="79"/>
  <c r="P302" i="79"/>
  <c r="O302" i="79"/>
  <c r="X301" i="79"/>
  <c r="W301" i="79"/>
  <c r="V301" i="79"/>
  <c r="U301" i="79"/>
  <c r="T301" i="79"/>
  <c r="S301" i="79"/>
  <c r="R301" i="79"/>
  <c r="Q301" i="79"/>
  <c r="P301" i="79"/>
  <c r="O301" i="79"/>
  <c r="X298" i="79"/>
  <c r="W298" i="79"/>
  <c r="V298" i="79"/>
  <c r="U298" i="79"/>
  <c r="T298" i="79"/>
  <c r="S298" i="79"/>
  <c r="R298" i="79"/>
  <c r="Q298" i="79"/>
  <c r="P298" i="79"/>
  <c r="O298" i="79"/>
  <c r="X297" i="79"/>
  <c r="W297" i="79"/>
  <c r="V297" i="79"/>
  <c r="U297" i="79"/>
  <c r="T297" i="79"/>
  <c r="S297" i="79"/>
  <c r="R297" i="79"/>
  <c r="Q297" i="79"/>
  <c r="P297" i="79"/>
  <c r="O297" i="79"/>
  <c r="X295" i="79"/>
  <c r="W295" i="79"/>
  <c r="V295" i="79"/>
  <c r="U295" i="79"/>
  <c r="T295" i="79"/>
  <c r="S295" i="79"/>
  <c r="R295" i="79"/>
  <c r="Q295" i="79"/>
  <c r="P295" i="79"/>
  <c r="O295" i="79"/>
  <c r="X294" i="79"/>
  <c r="W294" i="79"/>
  <c r="V294" i="79"/>
  <c r="U294" i="79"/>
  <c r="T294" i="79"/>
  <c r="S294" i="79"/>
  <c r="R294" i="79"/>
  <c r="Q294" i="79"/>
  <c r="P294" i="79"/>
  <c r="O294" i="79"/>
  <c r="X292" i="79"/>
  <c r="W292" i="79"/>
  <c r="V292" i="79"/>
  <c r="U292" i="79"/>
  <c r="T292" i="79"/>
  <c r="S292" i="79"/>
  <c r="R292" i="79"/>
  <c r="Q292" i="79"/>
  <c r="P292" i="79"/>
  <c r="O292" i="79"/>
  <c r="X291" i="79"/>
  <c r="W291" i="79"/>
  <c r="V291" i="79"/>
  <c r="U291" i="79"/>
  <c r="T291" i="79"/>
  <c r="S291" i="79"/>
  <c r="R291" i="79"/>
  <c r="Q291" i="79"/>
  <c r="P291" i="79"/>
  <c r="O291" i="79"/>
  <c r="X289" i="79"/>
  <c r="W289" i="79"/>
  <c r="V289" i="79"/>
  <c r="U289" i="79"/>
  <c r="T289" i="79"/>
  <c r="S289" i="79"/>
  <c r="R289" i="79"/>
  <c r="Q289" i="79"/>
  <c r="P289" i="79"/>
  <c r="O289" i="79"/>
  <c r="X288" i="79"/>
  <c r="W288" i="79"/>
  <c r="V288" i="79"/>
  <c r="U288" i="79"/>
  <c r="T288" i="79"/>
  <c r="S288" i="79"/>
  <c r="R288" i="79"/>
  <c r="Q288" i="79"/>
  <c r="P288" i="79"/>
  <c r="O288" i="79"/>
  <c r="X284" i="79"/>
  <c r="W284" i="79"/>
  <c r="V284" i="79"/>
  <c r="U284" i="79"/>
  <c r="T284" i="79"/>
  <c r="S284" i="79"/>
  <c r="R284" i="79"/>
  <c r="Q284" i="79"/>
  <c r="P284" i="79"/>
  <c r="O284" i="79"/>
  <c r="X283" i="79"/>
  <c r="W283" i="79"/>
  <c r="V283" i="79"/>
  <c r="U283" i="79"/>
  <c r="T283" i="79"/>
  <c r="S283" i="79"/>
  <c r="R283" i="79"/>
  <c r="Q283" i="79"/>
  <c r="P283" i="79"/>
  <c r="O283" i="79"/>
  <c r="X281" i="79"/>
  <c r="W281" i="79"/>
  <c r="V281" i="79"/>
  <c r="U281" i="79"/>
  <c r="T281" i="79"/>
  <c r="S281" i="79"/>
  <c r="R281" i="79"/>
  <c r="Q281" i="79"/>
  <c r="P281" i="79"/>
  <c r="O281" i="79"/>
  <c r="X280" i="79"/>
  <c r="W280" i="79"/>
  <c r="V280" i="79"/>
  <c r="U280" i="79"/>
  <c r="T280" i="79"/>
  <c r="S280" i="79"/>
  <c r="R280" i="79"/>
  <c r="Q280" i="79"/>
  <c r="P280" i="79"/>
  <c r="O280" i="79"/>
  <c r="X278" i="79"/>
  <c r="W278" i="79"/>
  <c r="V278" i="79"/>
  <c r="U278" i="79"/>
  <c r="T278" i="79"/>
  <c r="S278" i="79"/>
  <c r="R278" i="79"/>
  <c r="Q278" i="79"/>
  <c r="P278" i="79"/>
  <c r="O278" i="79"/>
  <c r="X277" i="79"/>
  <c r="W277" i="79"/>
  <c r="V277" i="79"/>
  <c r="U277" i="79"/>
  <c r="T277" i="79"/>
  <c r="S277" i="79"/>
  <c r="R277" i="79"/>
  <c r="Q277" i="79"/>
  <c r="P277" i="79"/>
  <c r="O277" i="79"/>
  <c r="X275" i="79"/>
  <c r="W275" i="79"/>
  <c r="V275" i="79"/>
  <c r="U275" i="79"/>
  <c r="T275" i="79"/>
  <c r="S275" i="79"/>
  <c r="R275" i="79"/>
  <c r="Q275" i="79"/>
  <c r="P275" i="79"/>
  <c r="O275" i="79"/>
  <c r="X274" i="79"/>
  <c r="W274" i="79"/>
  <c r="V274" i="79"/>
  <c r="U274" i="79"/>
  <c r="T274" i="79"/>
  <c r="S274" i="79"/>
  <c r="R274" i="79"/>
  <c r="Q274" i="79"/>
  <c r="P274" i="79"/>
  <c r="O274" i="79"/>
  <c r="X271" i="79"/>
  <c r="W271" i="79"/>
  <c r="V271" i="79"/>
  <c r="U271" i="79"/>
  <c r="T271" i="79"/>
  <c r="S271" i="79"/>
  <c r="R271" i="79"/>
  <c r="Q271" i="79"/>
  <c r="P271" i="79"/>
  <c r="O271" i="79"/>
  <c r="X270" i="79"/>
  <c r="W270" i="79"/>
  <c r="V270" i="79"/>
  <c r="U270" i="79"/>
  <c r="T270" i="79"/>
  <c r="S270" i="79"/>
  <c r="R270" i="79"/>
  <c r="Q270" i="79"/>
  <c r="P270" i="79"/>
  <c r="O270" i="79"/>
  <c r="X268" i="79"/>
  <c r="W268" i="79"/>
  <c r="V268" i="79"/>
  <c r="U268" i="79"/>
  <c r="T268" i="79"/>
  <c r="S268" i="79"/>
  <c r="R268" i="79"/>
  <c r="Q268" i="79"/>
  <c r="P268" i="79"/>
  <c r="O268" i="79"/>
  <c r="X267" i="79"/>
  <c r="W267" i="79"/>
  <c r="V267" i="79"/>
  <c r="U267" i="79"/>
  <c r="T267" i="79"/>
  <c r="S267" i="79"/>
  <c r="R267" i="79"/>
  <c r="Q267" i="79"/>
  <c r="P267" i="79"/>
  <c r="O267" i="79"/>
  <c r="X264" i="79"/>
  <c r="W264" i="79"/>
  <c r="V264" i="79"/>
  <c r="U264" i="79"/>
  <c r="T264" i="79"/>
  <c r="S264" i="79"/>
  <c r="R264" i="79"/>
  <c r="Q264" i="79"/>
  <c r="P264" i="79"/>
  <c r="O264" i="79"/>
  <c r="X263" i="79"/>
  <c r="W263" i="79"/>
  <c r="V263" i="79"/>
  <c r="U263" i="79"/>
  <c r="T263" i="79"/>
  <c r="S263" i="79"/>
  <c r="R263" i="79"/>
  <c r="Q263" i="79"/>
  <c r="P263" i="79"/>
  <c r="O263" i="79"/>
  <c r="X260" i="79"/>
  <c r="W260" i="79"/>
  <c r="V260" i="79"/>
  <c r="U260" i="79"/>
  <c r="T260" i="79"/>
  <c r="S260" i="79"/>
  <c r="R260" i="79"/>
  <c r="Q260" i="79"/>
  <c r="P260" i="79"/>
  <c r="O260" i="79"/>
  <c r="X259" i="79"/>
  <c r="W259" i="79"/>
  <c r="V259" i="79"/>
  <c r="U259" i="79"/>
  <c r="T259" i="79"/>
  <c r="S259" i="79"/>
  <c r="R259" i="79"/>
  <c r="Q259" i="79"/>
  <c r="P259" i="79"/>
  <c r="O259" i="79"/>
  <c r="X257" i="79"/>
  <c r="W257" i="79"/>
  <c r="V257" i="79"/>
  <c r="U257" i="79"/>
  <c r="T257" i="79"/>
  <c r="S257" i="79"/>
  <c r="R257" i="79"/>
  <c r="Q257" i="79"/>
  <c r="P257" i="79"/>
  <c r="O257" i="79"/>
  <c r="X256" i="79"/>
  <c r="W256" i="79"/>
  <c r="V256" i="79"/>
  <c r="U256" i="79"/>
  <c r="T256" i="79"/>
  <c r="S256" i="79"/>
  <c r="R256" i="79"/>
  <c r="Q256" i="79"/>
  <c r="P256" i="79"/>
  <c r="O256" i="79"/>
  <c r="X254" i="79"/>
  <c r="W254" i="79"/>
  <c r="V254" i="79"/>
  <c r="U254" i="79"/>
  <c r="T254" i="79"/>
  <c r="S254" i="79"/>
  <c r="R254" i="79"/>
  <c r="Q254" i="79"/>
  <c r="P254" i="79"/>
  <c r="O254" i="79"/>
  <c r="X253" i="79"/>
  <c r="W253" i="79"/>
  <c r="V253" i="79"/>
  <c r="U253" i="79"/>
  <c r="T253" i="79"/>
  <c r="S253" i="79"/>
  <c r="R253" i="79"/>
  <c r="Q253" i="79"/>
  <c r="P253" i="79"/>
  <c r="O253" i="79"/>
  <c r="X250" i="79"/>
  <c r="W250" i="79"/>
  <c r="V250" i="79"/>
  <c r="U250" i="79"/>
  <c r="T250" i="79"/>
  <c r="S250" i="79"/>
  <c r="R250" i="79"/>
  <c r="Q250" i="79"/>
  <c r="P250" i="79"/>
  <c r="O250" i="79"/>
  <c r="X249" i="79"/>
  <c r="W249" i="79"/>
  <c r="V249" i="79"/>
  <c r="U249" i="79"/>
  <c r="T249" i="79"/>
  <c r="S249" i="79"/>
  <c r="R249" i="79"/>
  <c r="Q249" i="79"/>
  <c r="P249" i="79"/>
  <c r="O249" i="79"/>
  <c r="X247" i="79"/>
  <c r="W247" i="79"/>
  <c r="V247" i="79"/>
  <c r="U247" i="79"/>
  <c r="T247" i="79"/>
  <c r="S247" i="79"/>
  <c r="R247" i="79"/>
  <c r="Q247" i="79"/>
  <c r="P247" i="79"/>
  <c r="O247" i="79"/>
  <c r="X246" i="79"/>
  <c r="W246" i="79"/>
  <c r="V246" i="79"/>
  <c r="U246" i="79"/>
  <c r="T246" i="79"/>
  <c r="S246" i="79"/>
  <c r="R246" i="79"/>
  <c r="Q246" i="79"/>
  <c r="P246" i="79"/>
  <c r="O246" i="79"/>
  <c r="X244" i="79"/>
  <c r="W244" i="79"/>
  <c r="V244" i="79"/>
  <c r="U244" i="79"/>
  <c r="T244" i="79"/>
  <c r="S244" i="79"/>
  <c r="R244" i="79"/>
  <c r="Q244" i="79"/>
  <c r="P244" i="79"/>
  <c r="O244" i="79"/>
  <c r="X243" i="79"/>
  <c r="W243" i="79"/>
  <c r="V243" i="79"/>
  <c r="U243" i="79"/>
  <c r="T243" i="79"/>
  <c r="S243" i="79"/>
  <c r="R243" i="79"/>
  <c r="Q243" i="79"/>
  <c r="P243" i="79"/>
  <c r="O243" i="79"/>
  <c r="X241" i="79"/>
  <c r="W241" i="79"/>
  <c r="V241" i="79"/>
  <c r="U241" i="79"/>
  <c r="T241" i="79"/>
  <c r="S241" i="79"/>
  <c r="R241" i="79"/>
  <c r="Q241" i="79"/>
  <c r="P241" i="79"/>
  <c r="O241" i="79"/>
  <c r="X240" i="79"/>
  <c r="W240" i="79"/>
  <c r="V240" i="79"/>
  <c r="U240" i="79"/>
  <c r="T240" i="79"/>
  <c r="S240" i="79"/>
  <c r="R240" i="79"/>
  <c r="Q240" i="79"/>
  <c r="P240" i="79"/>
  <c r="O240" i="79"/>
  <c r="X238" i="79"/>
  <c r="W238" i="79"/>
  <c r="V238" i="79"/>
  <c r="U238" i="79"/>
  <c r="T238" i="79"/>
  <c r="S238" i="79"/>
  <c r="R238" i="79"/>
  <c r="Q238" i="79"/>
  <c r="P238" i="79"/>
  <c r="O238" i="79"/>
  <c r="X237" i="79"/>
  <c r="W237" i="79"/>
  <c r="V237" i="79"/>
  <c r="U237" i="79"/>
  <c r="T237" i="79"/>
  <c r="S237" i="79"/>
  <c r="R237" i="79"/>
  <c r="Q237" i="79"/>
  <c r="P237" i="79"/>
  <c r="O237" i="79"/>
  <c r="X234" i="79"/>
  <c r="W234" i="79"/>
  <c r="V234" i="79"/>
  <c r="U234" i="79"/>
  <c r="T234" i="79"/>
  <c r="S234" i="79"/>
  <c r="R234" i="79"/>
  <c r="Q234" i="79"/>
  <c r="P234" i="79"/>
  <c r="O234" i="79"/>
  <c r="X233" i="79"/>
  <c r="W233" i="79"/>
  <c r="V233" i="79"/>
  <c r="U233" i="79"/>
  <c r="T233" i="79"/>
  <c r="S233" i="79"/>
  <c r="R233" i="79"/>
  <c r="Q233" i="79"/>
  <c r="P233" i="79"/>
  <c r="O233" i="79"/>
  <c r="X231" i="79"/>
  <c r="W231" i="79"/>
  <c r="V231" i="79"/>
  <c r="U231" i="79"/>
  <c r="T231" i="79"/>
  <c r="S231" i="79"/>
  <c r="R231" i="79"/>
  <c r="Q231" i="79"/>
  <c r="P231" i="79"/>
  <c r="O231" i="79"/>
  <c r="X230" i="79"/>
  <c r="W230" i="79"/>
  <c r="V230" i="79"/>
  <c r="U230" i="79"/>
  <c r="T230" i="79"/>
  <c r="S230" i="79"/>
  <c r="R230" i="79"/>
  <c r="Q230" i="79"/>
  <c r="P230" i="79"/>
  <c r="O230" i="79"/>
  <c r="X228" i="79"/>
  <c r="W228" i="79"/>
  <c r="V228" i="79"/>
  <c r="U228" i="79"/>
  <c r="T228" i="79"/>
  <c r="S228" i="79"/>
  <c r="R228" i="79"/>
  <c r="Q228" i="79"/>
  <c r="P228" i="79"/>
  <c r="O228" i="79"/>
  <c r="X227" i="79"/>
  <c r="W227" i="79"/>
  <c r="V227" i="79"/>
  <c r="U227" i="79"/>
  <c r="T227" i="79"/>
  <c r="S227" i="79"/>
  <c r="R227" i="79"/>
  <c r="Q227" i="79"/>
  <c r="P227" i="79"/>
  <c r="O227" i="79"/>
  <c r="X225" i="79"/>
  <c r="W225" i="79"/>
  <c r="V225" i="79"/>
  <c r="U225" i="79"/>
  <c r="T225" i="79"/>
  <c r="S225" i="79"/>
  <c r="R225" i="79"/>
  <c r="Q225" i="79"/>
  <c r="P225" i="79"/>
  <c r="O225" i="79"/>
  <c r="X224" i="79"/>
  <c r="W224" i="79"/>
  <c r="V224" i="79"/>
  <c r="U224" i="79"/>
  <c r="T224" i="79"/>
  <c r="S224" i="79"/>
  <c r="R224" i="79"/>
  <c r="Q224" i="79"/>
  <c r="P224" i="79"/>
  <c r="O224" i="79"/>
  <c r="M330" i="79"/>
  <c r="L330" i="79"/>
  <c r="K330" i="79"/>
  <c r="J330" i="79"/>
  <c r="I330" i="79"/>
  <c r="H330" i="79"/>
  <c r="G330" i="79"/>
  <c r="F330" i="79"/>
  <c r="E330" i="79"/>
  <c r="D330" i="79"/>
  <c r="M329" i="79"/>
  <c r="L329" i="79"/>
  <c r="K329" i="79"/>
  <c r="J329" i="79"/>
  <c r="I329" i="79"/>
  <c r="H329" i="79"/>
  <c r="G329" i="79"/>
  <c r="F329" i="79"/>
  <c r="E329" i="79"/>
  <c r="D329" i="79"/>
  <c r="M327" i="79"/>
  <c r="L327" i="79"/>
  <c r="K327" i="79"/>
  <c r="J327" i="79"/>
  <c r="I327" i="79"/>
  <c r="H327" i="79"/>
  <c r="G327" i="79"/>
  <c r="F327" i="79"/>
  <c r="E327" i="79"/>
  <c r="D327" i="79"/>
  <c r="M326" i="79"/>
  <c r="L326" i="79"/>
  <c r="K326" i="79"/>
  <c r="J326" i="79"/>
  <c r="I326" i="79"/>
  <c r="H326" i="79"/>
  <c r="G326" i="79"/>
  <c r="F326" i="79"/>
  <c r="E326" i="79"/>
  <c r="D326" i="79"/>
  <c r="M323" i="79"/>
  <c r="L323" i="79"/>
  <c r="K323" i="79"/>
  <c r="J323" i="79"/>
  <c r="I323" i="79"/>
  <c r="H323" i="79"/>
  <c r="G323" i="79"/>
  <c r="F323" i="79"/>
  <c r="E323" i="79"/>
  <c r="D323" i="79"/>
  <c r="M322" i="79"/>
  <c r="L322" i="79"/>
  <c r="K322" i="79"/>
  <c r="J322" i="79"/>
  <c r="I322" i="79"/>
  <c r="H322" i="79"/>
  <c r="G322" i="79"/>
  <c r="F322" i="79"/>
  <c r="E322" i="79"/>
  <c r="D322" i="79"/>
  <c r="M320" i="79"/>
  <c r="L320" i="79"/>
  <c r="K320" i="79"/>
  <c r="J320" i="79"/>
  <c r="I320" i="79"/>
  <c r="H320" i="79"/>
  <c r="G320" i="79"/>
  <c r="F320" i="79"/>
  <c r="E320" i="79"/>
  <c r="D320" i="79"/>
  <c r="M319" i="79"/>
  <c r="L319" i="79"/>
  <c r="K319" i="79"/>
  <c r="J319" i="79"/>
  <c r="I319" i="79"/>
  <c r="H319" i="79"/>
  <c r="G319" i="79"/>
  <c r="F319" i="79"/>
  <c r="E319" i="79"/>
  <c r="D319" i="79"/>
  <c r="M317" i="79"/>
  <c r="L317" i="79"/>
  <c r="K317" i="79"/>
  <c r="J317" i="79"/>
  <c r="I317" i="79"/>
  <c r="H317" i="79"/>
  <c r="G317" i="79"/>
  <c r="F317" i="79"/>
  <c r="E317" i="79"/>
  <c r="D317" i="79"/>
  <c r="M316" i="79"/>
  <c r="L316" i="79"/>
  <c r="K316" i="79"/>
  <c r="J316" i="79"/>
  <c r="I316" i="79"/>
  <c r="H316" i="79"/>
  <c r="G316" i="79"/>
  <c r="F316" i="79"/>
  <c r="E316" i="79"/>
  <c r="D316" i="79"/>
  <c r="M314" i="79"/>
  <c r="L314" i="79"/>
  <c r="K314" i="79"/>
  <c r="J314" i="79"/>
  <c r="I314" i="79"/>
  <c r="H314" i="79"/>
  <c r="G314" i="79"/>
  <c r="F314" i="79"/>
  <c r="E314" i="79"/>
  <c r="D314" i="79"/>
  <c r="M313" i="79"/>
  <c r="L313" i="79"/>
  <c r="K313" i="79"/>
  <c r="J313" i="79"/>
  <c r="I313" i="79"/>
  <c r="H313" i="79"/>
  <c r="G313" i="79"/>
  <c r="F313" i="79"/>
  <c r="E313" i="79"/>
  <c r="D313" i="79"/>
  <c r="M311" i="79"/>
  <c r="L311" i="79"/>
  <c r="K311" i="79"/>
  <c r="J311" i="79"/>
  <c r="I311" i="79"/>
  <c r="H311" i="79"/>
  <c r="G311" i="79"/>
  <c r="F311" i="79"/>
  <c r="E311" i="79"/>
  <c r="D311" i="79"/>
  <c r="M310" i="79"/>
  <c r="L310" i="79"/>
  <c r="K310" i="79"/>
  <c r="J310" i="79"/>
  <c r="I310" i="79"/>
  <c r="H310" i="79"/>
  <c r="G310" i="79"/>
  <c r="F310" i="79"/>
  <c r="E310" i="79"/>
  <c r="D310" i="79"/>
  <c r="M308" i="79"/>
  <c r="L308" i="79"/>
  <c r="K308" i="79"/>
  <c r="J308" i="79"/>
  <c r="I308" i="79"/>
  <c r="H308" i="79"/>
  <c r="G308" i="79"/>
  <c r="F308" i="79"/>
  <c r="E308" i="79"/>
  <c r="D308" i="79"/>
  <c r="M307" i="79"/>
  <c r="L307" i="79"/>
  <c r="K307" i="79"/>
  <c r="J307" i="79"/>
  <c r="I307" i="79"/>
  <c r="H307" i="79"/>
  <c r="G307" i="79"/>
  <c r="F307" i="79"/>
  <c r="E307" i="79"/>
  <c r="D307" i="79"/>
  <c r="M305" i="79"/>
  <c r="L305" i="79"/>
  <c r="K305" i="79"/>
  <c r="J305" i="79"/>
  <c r="I305" i="79"/>
  <c r="H305" i="79"/>
  <c r="G305" i="79"/>
  <c r="F305" i="79"/>
  <c r="E305" i="79"/>
  <c r="D305" i="79"/>
  <c r="M304" i="79"/>
  <c r="L304" i="79"/>
  <c r="K304" i="79"/>
  <c r="J304" i="79"/>
  <c r="I304" i="79"/>
  <c r="H304" i="79"/>
  <c r="G304" i="79"/>
  <c r="F304" i="79"/>
  <c r="E304" i="79"/>
  <c r="D304" i="79"/>
  <c r="M302" i="79"/>
  <c r="L302" i="79"/>
  <c r="K302" i="79"/>
  <c r="J302" i="79"/>
  <c r="I302" i="79"/>
  <c r="H302" i="79"/>
  <c r="G302" i="79"/>
  <c r="F302" i="79"/>
  <c r="E302" i="79"/>
  <c r="D302" i="79"/>
  <c r="M301" i="79"/>
  <c r="L301" i="79"/>
  <c r="K301" i="79"/>
  <c r="J301" i="79"/>
  <c r="I301" i="79"/>
  <c r="H301" i="79"/>
  <c r="G301" i="79"/>
  <c r="F301" i="79"/>
  <c r="E301" i="79"/>
  <c r="D301" i="79"/>
  <c r="M298" i="79"/>
  <c r="L298" i="79"/>
  <c r="K298" i="79"/>
  <c r="J298" i="79"/>
  <c r="I298" i="79"/>
  <c r="H298" i="79"/>
  <c r="G298" i="79"/>
  <c r="F298" i="79"/>
  <c r="E298" i="79"/>
  <c r="D298" i="79"/>
  <c r="M297" i="79"/>
  <c r="L297" i="79"/>
  <c r="K297" i="79"/>
  <c r="J297" i="79"/>
  <c r="I297" i="79"/>
  <c r="H297" i="79"/>
  <c r="G297" i="79"/>
  <c r="F297" i="79"/>
  <c r="E297" i="79"/>
  <c r="D297" i="79"/>
  <c r="M295" i="79"/>
  <c r="L295" i="79"/>
  <c r="K295" i="79"/>
  <c r="J295" i="79"/>
  <c r="I295" i="79"/>
  <c r="H295" i="79"/>
  <c r="G295" i="79"/>
  <c r="F295" i="79"/>
  <c r="E295" i="79"/>
  <c r="D295" i="79"/>
  <c r="M294" i="79"/>
  <c r="L294" i="79"/>
  <c r="K294" i="79"/>
  <c r="J294" i="79"/>
  <c r="I294" i="79"/>
  <c r="H294" i="79"/>
  <c r="G294" i="79"/>
  <c r="F294" i="79"/>
  <c r="E294" i="79"/>
  <c r="D294" i="79"/>
  <c r="M292" i="79"/>
  <c r="L292" i="79"/>
  <c r="K292" i="79"/>
  <c r="J292" i="79"/>
  <c r="I292" i="79"/>
  <c r="H292" i="79"/>
  <c r="G292" i="79"/>
  <c r="F292" i="79"/>
  <c r="E292" i="79"/>
  <c r="D292" i="79"/>
  <c r="M291" i="79"/>
  <c r="L291" i="79"/>
  <c r="K291" i="79"/>
  <c r="J291" i="79"/>
  <c r="I291" i="79"/>
  <c r="H291" i="79"/>
  <c r="G291" i="79"/>
  <c r="F291" i="79"/>
  <c r="E291" i="79"/>
  <c r="D291" i="79"/>
  <c r="M289" i="79"/>
  <c r="L289" i="79"/>
  <c r="K289" i="79"/>
  <c r="J289" i="79"/>
  <c r="I289" i="79"/>
  <c r="H289" i="79"/>
  <c r="G289" i="79"/>
  <c r="F289" i="79"/>
  <c r="E289" i="79"/>
  <c r="D289" i="79"/>
  <c r="M288" i="79"/>
  <c r="L288" i="79"/>
  <c r="K288" i="79"/>
  <c r="J288" i="79"/>
  <c r="I288" i="79"/>
  <c r="H288" i="79"/>
  <c r="G288" i="79"/>
  <c r="F288" i="79"/>
  <c r="E288" i="79"/>
  <c r="D288" i="79"/>
  <c r="M284" i="79"/>
  <c r="L284" i="79"/>
  <c r="K284" i="79"/>
  <c r="J284" i="79"/>
  <c r="I284" i="79"/>
  <c r="H284" i="79"/>
  <c r="G284" i="79"/>
  <c r="F284" i="79"/>
  <c r="E284" i="79"/>
  <c r="D284" i="79"/>
  <c r="M283" i="79"/>
  <c r="L283" i="79"/>
  <c r="K283" i="79"/>
  <c r="J283" i="79"/>
  <c r="I283" i="79"/>
  <c r="H283" i="79"/>
  <c r="G283" i="79"/>
  <c r="F283" i="79"/>
  <c r="E283" i="79"/>
  <c r="D283" i="79"/>
  <c r="M281" i="79"/>
  <c r="L281" i="79"/>
  <c r="K281" i="79"/>
  <c r="J281" i="79"/>
  <c r="I281" i="79"/>
  <c r="H281" i="79"/>
  <c r="G281" i="79"/>
  <c r="F281" i="79"/>
  <c r="E281" i="79"/>
  <c r="D281" i="79"/>
  <c r="M280" i="79"/>
  <c r="L280" i="79"/>
  <c r="K280" i="79"/>
  <c r="J280" i="79"/>
  <c r="I280" i="79"/>
  <c r="H280" i="79"/>
  <c r="G280" i="79"/>
  <c r="F280" i="79"/>
  <c r="E280" i="79"/>
  <c r="D280" i="79"/>
  <c r="M278" i="79"/>
  <c r="L278" i="79"/>
  <c r="K278" i="79"/>
  <c r="J278" i="79"/>
  <c r="I278" i="79"/>
  <c r="H278" i="79"/>
  <c r="G278" i="79"/>
  <c r="F278" i="79"/>
  <c r="E278" i="79"/>
  <c r="D278" i="79"/>
  <c r="M277" i="79"/>
  <c r="L277" i="79"/>
  <c r="K277" i="79"/>
  <c r="J277" i="79"/>
  <c r="I277" i="79"/>
  <c r="H277" i="79"/>
  <c r="G277" i="79"/>
  <c r="F277" i="79"/>
  <c r="E277" i="79"/>
  <c r="D277" i="79"/>
  <c r="M275" i="79"/>
  <c r="L275" i="79"/>
  <c r="K275" i="79"/>
  <c r="J275" i="79"/>
  <c r="I275" i="79"/>
  <c r="H275" i="79"/>
  <c r="G275" i="79"/>
  <c r="F275" i="79"/>
  <c r="E275" i="79"/>
  <c r="D275" i="79"/>
  <c r="M274" i="79"/>
  <c r="L274" i="79"/>
  <c r="K274" i="79"/>
  <c r="J274" i="79"/>
  <c r="I274" i="79"/>
  <c r="H274" i="79"/>
  <c r="G274" i="79"/>
  <c r="F274" i="79"/>
  <c r="E274" i="79"/>
  <c r="D274" i="79"/>
  <c r="M271" i="79"/>
  <c r="L271" i="79"/>
  <c r="K271" i="79"/>
  <c r="J271" i="79"/>
  <c r="I271" i="79"/>
  <c r="H271" i="79"/>
  <c r="G271" i="79"/>
  <c r="F271" i="79"/>
  <c r="E271" i="79"/>
  <c r="D271" i="79"/>
  <c r="M270" i="79"/>
  <c r="L270" i="79"/>
  <c r="K270" i="79"/>
  <c r="J270" i="79"/>
  <c r="I270" i="79"/>
  <c r="H270" i="79"/>
  <c r="G270" i="79"/>
  <c r="F270" i="79"/>
  <c r="E270" i="79"/>
  <c r="D270" i="79"/>
  <c r="M268" i="79"/>
  <c r="L268" i="79"/>
  <c r="K268" i="79"/>
  <c r="J268" i="79"/>
  <c r="I268" i="79"/>
  <c r="H268" i="79"/>
  <c r="G268" i="79"/>
  <c r="F268" i="79"/>
  <c r="E268" i="79"/>
  <c r="D268" i="79"/>
  <c r="M267" i="79"/>
  <c r="L267" i="79"/>
  <c r="K267" i="79"/>
  <c r="J267" i="79"/>
  <c r="I267" i="79"/>
  <c r="H267" i="79"/>
  <c r="G267" i="79"/>
  <c r="F267" i="79"/>
  <c r="E267" i="79"/>
  <c r="D267" i="79"/>
  <c r="M264" i="79"/>
  <c r="L264" i="79"/>
  <c r="K264" i="79"/>
  <c r="J264" i="79"/>
  <c r="I264" i="79"/>
  <c r="H264" i="79"/>
  <c r="G264" i="79"/>
  <c r="F264" i="79"/>
  <c r="E264" i="79"/>
  <c r="D264" i="79"/>
  <c r="M263" i="79"/>
  <c r="L263" i="79"/>
  <c r="K263" i="79"/>
  <c r="J263" i="79"/>
  <c r="I263" i="79"/>
  <c r="H263" i="79"/>
  <c r="G263" i="79"/>
  <c r="F263" i="79"/>
  <c r="E263" i="79"/>
  <c r="D263" i="79"/>
  <c r="M260" i="79"/>
  <c r="L260" i="79"/>
  <c r="K260" i="79"/>
  <c r="J260" i="79"/>
  <c r="I260" i="79"/>
  <c r="H260" i="79"/>
  <c r="G260" i="79"/>
  <c r="F260" i="79"/>
  <c r="E260" i="79"/>
  <c r="D260" i="79"/>
  <c r="M259" i="79"/>
  <c r="L259" i="79"/>
  <c r="K259" i="79"/>
  <c r="J259" i="79"/>
  <c r="I259" i="79"/>
  <c r="H259" i="79"/>
  <c r="G259" i="79"/>
  <c r="F259" i="79"/>
  <c r="E259" i="79"/>
  <c r="D259" i="79"/>
  <c r="M257" i="79"/>
  <c r="L257" i="79"/>
  <c r="K257" i="79"/>
  <c r="J257" i="79"/>
  <c r="I257" i="79"/>
  <c r="H257" i="79"/>
  <c r="G257" i="79"/>
  <c r="F257" i="79"/>
  <c r="E257" i="79"/>
  <c r="D257" i="79"/>
  <c r="M256" i="79"/>
  <c r="L256" i="79"/>
  <c r="K256" i="79"/>
  <c r="J256" i="79"/>
  <c r="I256" i="79"/>
  <c r="H256" i="79"/>
  <c r="G256" i="79"/>
  <c r="F256" i="79"/>
  <c r="E256" i="79"/>
  <c r="D256" i="79"/>
  <c r="M254" i="79"/>
  <c r="L254" i="79"/>
  <c r="K254" i="79"/>
  <c r="J254" i="79"/>
  <c r="I254" i="79"/>
  <c r="H254" i="79"/>
  <c r="G254" i="79"/>
  <c r="F254" i="79"/>
  <c r="E254" i="79"/>
  <c r="D254" i="79"/>
  <c r="M253" i="79"/>
  <c r="L253" i="79"/>
  <c r="K253" i="79"/>
  <c r="J253" i="79"/>
  <c r="I253" i="79"/>
  <c r="H253" i="79"/>
  <c r="G253" i="79"/>
  <c r="F253" i="79"/>
  <c r="E253" i="79"/>
  <c r="D253" i="79"/>
  <c r="M250" i="79"/>
  <c r="L250" i="79"/>
  <c r="K250" i="79"/>
  <c r="J250" i="79"/>
  <c r="I250" i="79"/>
  <c r="H250" i="79"/>
  <c r="G250" i="79"/>
  <c r="F250" i="79"/>
  <c r="E250" i="79"/>
  <c r="D250" i="79"/>
  <c r="M249" i="79"/>
  <c r="L249" i="79"/>
  <c r="K249" i="79"/>
  <c r="J249" i="79"/>
  <c r="I249" i="79"/>
  <c r="H249" i="79"/>
  <c r="G249" i="79"/>
  <c r="F249" i="79"/>
  <c r="E249" i="79"/>
  <c r="D249" i="79"/>
  <c r="M247" i="79"/>
  <c r="L247" i="79"/>
  <c r="K247" i="79"/>
  <c r="J247" i="79"/>
  <c r="I247" i="79"/>
  <c r="H247" i="79"/>
  <c r="G247" i="79"/>
  <c r="F247" i="79"/>
  <c r="E247" i="79"/>
  <c r="D247" i="79"/>
  <c r="M246" i="79"/>
  <c r="L246" i="79"/>
  <c r="K246" i="79"/>
  <c r="J246" i="79"/>
  <c r="I246" i="79"/>
  <c r="H246" i="79"/>
  <c r="G246" i="79"/>
  <c r="F246" i="79"/>
  <c r="E246" i="79"/>
  <c r="D246" i="79"/>
  <c r="M244" i="79"/>
  <c r="L244" i="79"/>
  <c r="K244" i="79"/>
  <c r="J244" i="79"/>
  <c r="I244" i="79"/>
  <c r="H244" i="79"/>
  <c r="G244" i="79"/>
  <c r="F244" i="79"/>
  <c r="E244" i="79"/>
  <c r="D244" i="79"/>
  <c r="M243" i="79"/>
  <c r="L243" i="79"/>
  <c r="K243" i="79"/>
  <c r="J243" i="79"/>
  <c r="I243" i="79"/>
  <c r="H243" i="79"/>
  <c r="G243" i="79"/>
  <c r="F243" i="79"/>
  <c r="E243" i="79"/>
  <c r="D243" i="79"/>
  <c r="M241" i="79"/>
  <c r="L241" i="79"/>
  <c r="K241" i="79"/>
  <c r="J241" i="79"/>
  <c r="I241" i="79"/>
  <c r="H241" i="79"/>
  <c r="G241" i="79"/>
  <c r="F241" i="79"/>
  <c r="E241" i="79"/>
  <c r="D241" i="79"/>
  <c r="M240" i="79"/>
  <c r="L240" i="79"/>
  <c r="K240" i="79"/>
  <c r="J240" i="79"/>
  <c r="I240" i="79"/>
  <c r="H240" i="79"/>
  <c r="G240" i="79"/>
  <c r="F240" i="79"/>
  <c r="E240" i="79"/>
  <c r="D240" i="79"/>
  <c r="M238" i="79"/>
  <c r="L238" i="79"/>
  <c r="K238" i="79"/>
  <c r="J238" i="79"/>
  <c r="I238" i="79"/>
  <c r="H238" i="79"/>
  <c r="G238" i="79"/>
  <c r="F238" i="79"/>
  <c r="E238" i="79"/>
  <c r="D238" i="79"/>
  <c r="M237" i="79"/>
  <c r="L237" i="79"/>
  <c r="K237" i="79"/>
  <c r="J237" i="79"/>
  <c r="I237" i="79"/>
  <c r="H237" i="79"/>
  <c r="G237" i="79"/>
  <c r="F237" i="79"/>
  <c r="E237" i="79"/>
  <c r="D237" i="79"/>
  <c r="M234" i="79"/>
  <c r="L234" i="79"/>
  <c r="K234" i="79"/>
  <c r="J234" i="79"/>
  <c r="I234" i="79"/>
  <c r="H234" i="79"/>
  <c r="G234" i="79"/>
  <c r="F234" i="79"/>
  <c r="E234" i="79"/>
  <c r="D234" i="79"/>
  <c r="M233" i="79"/>
  <c r="L233" i="79"/>
  <c r="K233" i="79"/>
  <c r="J233" i="79"/>
  <c r="I233" i="79"/>
  <c r="H233" i="79"/>
  <c r="G233" i="79"/>
  <c r="F233" i="79"/>
  <c r="E233" i="79"/>
  <c r="D233" i="79"/>
  <c r="M231" i="79"/>
  <c r="L231" i="79"/>
  <c r="K231" i="79"/>
  <c r="J231" i="79"/>
  <c r="I231" i="79"/>
  <c r="H231" i="79"/>
  <c r="G231" i="79"/>
  <c r="F231" i="79"/>
  <c r="E231" i="79"/>
  <c r="D231" i="79"/>
  <c r="M230" i="79"/>
  <c r="L230" i="79"/>
  <c r="K230" i="79"/>
  <c r="J230" i="79"/>
  <c r="I230" i="79"/>
  <c r="H230" i="79"/>
  <c r="G230" i="79"/>
  <c r="F230" i="79"/>
  <c r="E230" i="79"/>
  <c r="D230" i="79"/>
  <c r="M228" i="79"/>
  <c r="L228" i="79"/>
  <c r="K228" i="79"/>
  <c r="J228" i="79"/>
  <c r="I228" i="79"/>
  <c r="H228" i="79"/>
  <c r="G228" i="79"/>
  <c r="F228" i="79"/>
  <c r="E228" i="79"/>
  <c r="D228" i="79"/>
  <c r="M227" i="79"/>
  <c r="L227" i="79"/>
  <c r="K227" i="79"/>
  <c r="J227" i="79"/>
  <c r="I227" i="79"/>
  <c r="H227" i="79"/>
  <c r="G227" i="79"/>
  <c r="F227" i="79"/>
  <c r="E227" i="79"/>
  <c r="D227" i="79"/>
  <c r="M225" i="79"/>
  <c r="L225" i="79"/>
  <c r="K225" i="79"/>
  <c r="J225" i="79"/>
  <c r="I225" i="79"/>
  <c r="H225" i="79"/>
  <c r="G225" i="79"/>
  <c r="F225" i="79"/>
  <c r="E225" i="79"/>
  <c r="D225" i="79"/>
  <c r="M224" i="79"/>
  <c r="L224" i="79"/>
  <c r="K224" i="79"/>
  <c r="J224" i="79"/>
  <c r="I224" i="79"/>
  <c r="H224" i="79"/>
  <c r="G224" i="79"/>
  <c r="F224" i="79"/>
  <c r="E224" i="79"/>
  <c r="D224" i="79"/>
  <c r="X222" i="79"/>
  <c r="W222" i="79"/>
  <c r="V222" i="79"/>
  <c r="U222" i="79"/>
  <c r="T222" i="79"/>
  <c r="S222" i="79"/>
  <c r="R222" i="79"/>
  <c r="Q222" i="79"/>
  <c r="P222" i="79"/>
  <c r="X221" i="79"/>
  <c r="W221" i="79"/>
  <c r="V221" i="79"/>
  <c r="U221" i="79"/>
  <c r="T221" i="79"/>
  <c r="S221" i="79"/>
  <c r="R221" i="79"/>
  <c r="Q221" i="79"/>
  <c r="P221" i="79"/>
  <c r="O222" i="79"/>
  <c r="O221" i="79"/>
  <c r="M222" i="79"/>
  <c r="L222" i="79"/>
  <c r="K222" i="79"/>
  <c r="J222" i="79"/>
  <c r="I222" i="79"/>
  <c r="H222" i="79"/>
  <c r="G222" i="79"/>
  <c r="F222" i="79"/>
  <c r="E222" i="79"/>
  <c r="M221" i="79"/>
  <c r="L221" i="79"/>
  <c r="K221" i="79"/>
  <c r="J221" i="79"/>
  <c r="I221" i="79"/>
  <c r="H221" i="79"/>
  <c r="G221" i="79"/>
  <c r="F221" i="79"/>
  <c r="E221" i="79"/>
  <c r="D222" i="79"/>
  <c r="D221" i="79"/>
  <c r="X190" i="79"/>
  <c r="W190" i="79"/>
  <c r="V190" i="79"/>
  <c r="U190" i="79"/>
  <c r="T190" i="79"/>
  <c r="S190" i="79"/>
  <c r="R190" i="79"/>
  <c r="Q190" i="79"/>
  <c r="P190" i="79"/>
  <c r="O190" i="79"/>
  <c r="X189" i="79"/>
  <c r="W189" i="79"/>
  <c r="V189" i="79"/>
  <c r="U189" i="79"/>
  <c r="T189" i="79"/>
  <c r="S189" i="79"/>
  <c r="R189" i="79"/>
  <c r="Q189" i="79"/>
  <c r="P189" i="79"/>
  <c r="O189" i="79"/>
  <c r="X187" i="79"/>
  <c r="W187" i="79"/>
  <c r="V187" i="79"/>
  <c r="U187" i="79"/>
  <c r="T187" i="79"/>
  <c r="S187" i="79"/>
  <c r="R187" i="79"/>
  <c r="Q187" i="79"/>
  <c r="P187" i="79"/>
  <c r="O187" i="79"/>
  <c r="X186" i="79"/>
  <c r="W186" i="79"/>
  <c r="V186" i="79"/>
  <c r="U186" i="79"/>
  <c r="T186" i="79"/>
  <c r="S186" i="79"/>
  <c r="R186" i="79"/>
  <c r="Q186" i="79"/>
  <c r="P186" i="79"/>
  <c r="O186" i="79"/>
  <c r="X184" i="79"/>
  <c r="W184" i="79"/>
  <c r="V184" i="79"/>
  <c r="U184" i="79"/>
  <c r="T184" i="79"/>
  <c r="S184" i="79"/>
  <c r="R184" i="79"/>
  <c r="Q184" i="79"/>
  <c r="P184" i="79"/>
  <c r="O184" i="79"/>
  <c r="X183" i="79"/>
  <c r="W183" i="79"/>
  <c r="V183" i="79"/>
  <c r="U183" i="79"/>
  <c r="T183" i="79"/>
  <c r="S183" i="79"/>
  <c r="R183" i="79"/>
  <c r="Q183" i="79"/>
  <c r="P183" i="79"/>
  <c r="O183" i="79"/>
  <c r="X181" i="79"/>
  <c r="W181" i="79"/>
  <c r="V181" i="79"/>
  <c r="U181" i="79"/>
  <c r="T181" i="79"/>
  <c r="S181" i="79"/>
  <c r="R181" i="79"/>
  <c r="Q181" i="79"/>
  <c r="P181" i="79"/>
  <c r="O181" i="79"/>
  <c r="X180" i="79"/>
  <c r="W180" i="79"/>
  <c r="V180" i="79"/>
  <c r="U180" i="79"/>
  <c r="T180" i="79"/>
  <c r="S180" i="79"/>
  <c r="R180" i="79"/>
  <c r="Q180" i="79"/>
  <c r="P180" i="79"/>
  <c r="O180" i="79"/>
  <c r="X178" i="79"/>
  <c r="W178" i="79"/>
  <c r="V178" i="79"/>
  <c r="U178" i="79"/>
  <c r="T178" i="79"/>
  <c r="S178" i="79"/>
  <c r="R178" i="79"/>
  <c r="Q178" i="79"/>
  <c r="P178" i="79"/>
  <c r="O178" i="79"/>
  <c r="X177" i="79"/>
  <c r="W177" i="79"/>
  <c r="V177" i="79"/>
  <c r="U177" i="79"/>
  <c r="T177" i="79"/>
  <c r="S177" i="79"/>
  <c r="R177" i="79"/>
  <c r="Q177" i="79"/>
  <c r="P177" i="79"/>
  <c r="O177" i="79"/>
  <c r="X175" i="79"/>
  <c r="W175" i="79"/>
  <c r="V175" i="79"/>
  <c r="U175" i="79"/>
  <c r="T175" i="79"/>
  <c r="S175" i="79"/>
  <c r="R175" i="79"/>
  <c r="Q175" i="79"/>
  <c r="P175" i="79"/>
  <c r="O175" i="79"/>
  <c r="X174" i="79"/>
  <c r="W174" i="79"/>
  <c r="V174" i="79"/>
  <c r="U174" i="79"/>
  <c r="T174" i="79"/>
  <c r="S174" i="79"/>
  <c r="R174" i="79"/>
  <c r="Q174" i="79"/>
  <c r="P174" i="79"/>
  <c r="O174" i="79"/>
  <c r="X172" i="79"/>
  <c r="W172" i="79"/>
  <c r="V172" i="79"/>
  <c r="U172" i="79"/>
  <c r="T172" i="79"/>
  <c r="S172" i="79"/>
  <c r="R172" i="79"/>
  <c r="Q172" i="79"/>
  <c r="P172" i="79"/>
  <c r="O172" i="79"/>
  <c r="X171" i="79"/>
  <c r="W171" i="79"/>
  <c r="V171" i="79"/>
  <c r="U171" i="79"/>
  <c r="T171" i="79"/>
  <c r="S171" i="79"/>
  <c r="R171" i="79"/>
  <c r="Q171" i="79"/>
  <c r="P171" i="79"/>
  <c r="O171" i="79"/>
  <c r="X169" i="79"/>
  <c r="W169" i="79"/>
  <c r="V169" i="79"/>
  <c r="U169" i="79"/>
  <c r="T169" i="79"/>
  <c r="S169" i="79"/>
  <c r="R169" i="79"/>
  <c r="Q169" i="79"/>
  <c r="P169" i="79"/>
  <c r="O169" i="79"/>
  <c r="X168" i="79"/>
  <c r="W168" i="79"/>
  <c r="V168" i="79"/>
  <c r="U168" i="79"/>
  <c r="T168" i="79"/>
  <c r="S168" i="79"/>
  <c r="R168" i="79"/>
  <c r="Q168" i="79"/>
  <c r="P168" i="79"/>
  <c r="O168" i="79"/>
  <c r="X166" i="79"/>
  <c r="W166" i="79"/>
  <c r="V166" i="79"/>
  <c r="U166" i="79"/>
  <c r="T166" i="79"/>
  <c r="S166" i="79"/>
  <c r="R166" i="79"/>
  <c r="Q166" i="79"/>
  <c r="P166" i="79"/>
  <c r="O166" i="79"/>
  <c r="X165" i="79"/>
  <c r="W165" i="79"/>
  <c r="V165" i="79"/>
  <c r="U165" i="79"/>
  <c r="T165" i="79"/>
  <c r="S165" i="79"/>
  <c r="R165" i="79"/>
  <c r="Q165" i="79"/>
  <c r="P165" i="79"/>
  <c r="O165" i="79"/>
  <c r="X163" i="79"/>
  <c r="W163" i="79"/>
  <c r="V163" i="79"/>
  <c r="U163" i="79"/>
  <c r="T163" i="79"/>
  <c r="S163" i="79"/>
  <c r="R163" i="79"/>
  <c r="Q163" i="79"/>
  <c r="P163" i="79"/>
  <c r="O163" i="79"/>
  <c r="X162" i="79"/>
  <c r="W162" i="79"/>
  <c r="V162" i="79"/>
  <c r="U162" i="79"/>
  <c r="T162" i="79"/>
  <c r="S162" i="79"/>
  <c r="R162" i="79"/>
  <c r="Q162" i="79"/>
  <c r="P162" i="79"/>
  <c r="O162" i="79"/>
  <c r="X160" i="79"/>
  <c r="W160" i="79"/>
  <c r="V160" i="79"/>
  <c r="U160" i="79"/>
  <c r="T160" i="79"/>
  <c r="S160" i="79"/>
  <c r="R160" i="79"/>
  <c r="Q160" i="79"/>
  <c r="P160" i="79"/>
  <c r="O160" i="79"/>
  <c r="X159" i="79"/>
  <c r="W159" i="79"/>
  <c r="V159" i="79"/>
  <c r="U159" i="79"/>
  <c r="T159" i="79"/>
  <c r="S159" i="79"/>
  <c r="R159" i="79"/>
  <c r="Q159" i="79"/>
  <c r="P159" i="79"/>
  <c r="O159" i="79"/>
  <c r="X157" i="79"/>
  <c r="W157" i="79"/>
  <c r="V157" i="79"/>
  <c r="U157" i="79"/>
  <c r="T157" i="79"/>
  <c r="S157" i="79"/>
  <c r="R157" i="79"/>
  <c r="Q157" i="79"/>
  <c r="P157" i="79"/>
  <c r="O157" i="79"/>
  <c r="X156" i="79"/>
  <c r="W156" i="79"/>
  <c r="V156" i="79"/>
  <c r="U156" i="79"/>
  <c r="T156" i="79"/>
  <c r="S156" i="79"/>
  <c r="R156" i="79"/>
  <c r="Q156" i="79"/>
  <c r="P156" i="79"/>
  <c r="O156" i="79"/>
  <c r="X154" i="79"/>
  <c r="W154" i="79"/>
  <c r="V154" i="79"/>
  <c r="U154" i="79"/>
  <c r="T154" i="79"/>
  <c r="S154" i="79"/>
  <c r="R154" i="79"/>
  <c r="Q154" i="79"/>
  <c r="P154" i="79"/>
  <c r="O154" i="79"/>
  <c r="X153" i="79"/>
  <c r="W153" i="79"/>
  <c r="V153" i="79"/>
  <c r="U153" i="79"/>
  <c r="T153" i="79"/>
  <c r="S153" i="79"/>
  <c r="R153" i="79"/>
  <c r="Q153" i="79"/>
  <c r="P153" i="79"/>
  <c r="O153" i="79"/>
  <c r="X150" i="79"/>
  <c r="W150" i="79"/>
  <c r="V150" i="79"/>
  <c r="U150" i="79"/>
  <c r="T150" i="79"/>
  <c r="S150" i="79"/>
  <c r="R150" i="79"/>
  <c r="Q150" i="79"/>
  <c r="P150" i="79"/>
  <c r="O150" i="79"/>
  <c r="X149" i="79"/>
  <c r="W149" i="79"/>
  <c r="V149" i="79"/>
  <c r="U149" i="79"/>
  <c r="T149" i="79"/>
  <c r="S149" i="79"/>
  <c r="R149" i="79"/>
  <c r="Q149" i="79"/>
  <c r="P149" i="79"/>
  <c r="O149" i="79"/>
  <c r="X147" i="79"/>
  <c r="W147" i="79"/>
  <c r="V147" i="79"/>
  <c r="U147" i="79"/>
  <c r="T147" i="79"/>
  <c r="S147" i="79"/>
  <c r="R147" i="79"/>
  <c r="Q147" i="79"/>
  <c r="P147" i="79"/>
  <c r="O147" i="79"/>
  <c r="X146" i="79"/>
  <c r="W146" i="79"/>
  <c r="V146" i="79"/>
  <c r="U146" i="79"/>
  <c r="T146" i="79"/>
  <c r="S146" i="79"/>
  <c r="R146" i="79"/>
  <c r="Q146" i="79"/>
  <c r="P146" i="79"/>
  <c r="O146" i="79"/>
  <c r="X144" i="79"/>
  <c r="W144" i="79"/>
  <c r="V144" i="79"/>
  <c r="U144" i="79"/>
  <c r="T144" i="79"/>
  <c r="S144" i="79"/>
  <c r="R144" i="79"/>
  <c r="Q144" i="79"/>
  <c r="P144" i="79"/>
  <c r="O144" i="79"/>
  <c r="X143" i="79"/>
  <c r="W143" i="79"/>
  <c r="V143" i="79"/>
  <c r="U143" i="79"/>
  <c r="T143" i="79"/>
  <c r="S143" i="79"/>
  <c r="R143" i="79"/>
  <c r="Q143" i="79"/>
  <c r="P143" i="79"/>
  <c r="O143" i="79"/>
  <c r="X140" i="79"/>
  <c r="W140" i="79"/>
  <c r="V140" i="79"/>
  <c r="U140" i="79"/>
  <c r="T140" i="79"/>
  <c r="S140" i="79"/>
  <c r="R140" i="79"/>
  <c r="Q140" i="79"/>
  <c r="P140" i="79"/>
  <c r="O140" i="79"/>
  <c r="X139" i="79"/>
  <c r="W139" i="79"/>
  <c r="V139" i="79"/>
  <c r="U139" i="79"/>
  <c r="T139" i="79"/>
  <c r="S139" i="79"/>
  <c r="R139" i="79"/>
  <c r="Q139" i="79"/>
  <c r="P139" i="79"/>
  <c r="O139" i="79"/>
  <c r="X137" i="79"/>
  <c r="W137" i="79"/>
  <c r="V137" i="79"/>
  <c r="U137" i="79"/>
  <c r="T137" i="79"/>
  <c r="S137" i="79"/>
  <c r="R137" i="79"/>
  <c r="Q137" i="79"/>
  <c r="P137" i="79"/>
  <c r="O137" i="79"/>
  <c r="X136" i="79"/>
  <c r="W136" i="79"/>
  <c r="V136" i="79"/>
  <c r="U136" i="79"/>
  <c r="T136" i="79"/>
  <c r="S136" i="79"/>
  <c r="R136" i="79"/>
  <c r="Q136" i="79"/>
  <c r="P136" i="79"/>
  <c r="O136" i="79"/>
  <c r="X134" i="79"/>
  <c r="W134" i="79"/>
  <c r="V134" i="79"/>
  <c r="U134" i="79"/>
  <c r="T134" i="79"/>
  <c r="S134" i="79"/>
  <c r="R134" i="79"/>
  <c r="Q134" i="79"/>
  <c r="P134" i="79"/>
  <c r="O134" i="79"/>
  <c r="X133" i="79"/>
  <c r="W133" i="79"/>
  <c r="V133" i="79"/>
  <c r="U133" i="79"/>
  <c r="T133" i="79"/>
  <c r="S133" i="79"/>
  <c r="R133" i="79"/>
  <c r="Q133" i="79"/>
  <c r="P133" i="79"/>
  <c r="O133" i="79"/>
  <c r="X131" i="79"/>
  <c r="W131" i="79"/>
  <c r="V131" i="79"/>
  <c r="U131" i="79"/>
  <c r="T131" i="79"/>
  <c r="S131" i="79"/>
  <c r="R131" i="79"/>
  <c r="Q131" i="79"/>
  <c r="P131" i="79"/>
  <c r="O131" i="79"/>
  <c r="X130" i="79"/>
  <c r="W130" i="79"/>
  <c r="V130" i="79"/>
  <c r="U130" i="79"/>
  <c r="T130" i="79"/>
  <c r="S130" i="79"/>
  <c r="R130" i="79"/>
  <c r="Q130" i="79"/>
  <c r="P130" i="79"/>
  <c r="O130" i="79"/>
  <c r="X128" i="79"/>
  <c r="W128" i="79"/>
  <c r="V128" i="79"/>
  <c r="U128" i="79"/>
  <c r="T128" i="79"/>
  <c r="S128" i="79"/>
  <c r="R128" i="79"/>
  <c r="Q128" i="79"/>
  <c r="P128" i="79"/>
  <c r="O128" i="79"/>
  <c r="X127" i="79"/>
  <c r="W127" i="79"/>
  <c r="V127" i="79"/>
  <c r="U127" i="79"/>
  <c r="T127" i="79"/>
  <c r="S127" i="79"/>
  <c r="R127" i="79"/>
  <c r="Q127" i="79"/>
  <c r="P127" i="79"/>
  <c r="O127" i="79"/>
  <c r="X125" i="79"/>
  <c r="W125" i="79"/>
  <c r="V125" i="79"/>
  <c r="U125" i="79"/>
  <c r="T125" i="79"/>
  <c r="S125" i="79"/>
  <c r="R125" i="79"/>
  <c r="Q125" i="79"/>
  <c r="P125" i="79"/>
  <c r="O125" i="79"/>
  <c r="X124" i="79"/>
  <c r="W124" i="79"/>
  <c r="V124" i="79"/>
  <c r="U124" i="79"/>
  <c r="T124" i="79"/>
  <c r="S124" i="79"/>
  <c r="R124" i="79"/>
  <c r="Q124" i="79"/>
  <c r="P124" i="79"/>
  <c r="O124" i="79"/>
  <c r="X122" i="79"/>
  <c r="W122" i="79"/>
  <c r="V122" i="79"/>
  <c r="U122" i="79"/>
  <c r="T122" i="79"/>
  <c r="S122" i="79"/>
  <c r="R122" i="79"/>
  <c r="Q122" i="79"/>
  <c r="P122" i="79"/>
  <c r="O122" i="79"/>
  <c r="X121" i="79"/>
  <c r="W121" i="79"/>
  <c r="V121" i="79"/>
  <c r="U121" i="79"/>
  <c r="T121" i="79"/>
  <c r="S121" i="79"/>
  <c r="R121" i="79"/>
  <c r="Q121" i="79"/>
  <c r="P121" i="79"/>
  <c r="O121" i="79"/>
  <c r="X119" i="79"/>
  <c r="W119" i="79"/>
  <c r="V119" i="79"/>
  <c r="U119" i="79"/>
  <c r="T119" i="79"/>
  <c r="S119" i="79"/>
  <c r="R119" i="79"/>
  <c r="Q119" i="79"/>
  <c r="P119" i="79"/>
  <c r="O119" i="79"/>
  <c r="X118" i="79"/>
  <c r="W118" i="79"/>
  <c r="V118" i="79"/>
  <c r="U118" i="79"/>
  <c r="T118" i="79"/>
  <c r="S118" i="79"/>
  <c r="R118" i="79"/>
  <c r="Q118" i="79"/>
  <c r="P118" i="79"/>
  <c r="O118" i="79"/>
  <c r="X115" i="79"/>
  <c r="W115" i="79"/>
  <c r="V115" i="79"/>
  <c r="U115" i="79"/>
  <c r="T115" i="79"/>
  <c r="S115" i="79"/>
  <c r="R115" i="79"/>
  <c r="Q115" i="79"/>
  <c r="P115" i="79"/>
  <c r="O115" i="79"/>
  <c r="X114" i="79"/>
  <c r="W114" i="79"/>
  <c r="V114" i="79"/>
  <c r="U114" i="79"/>
  <c r="T114" i="79"/>
  <c r="S114" i="79"/>
  <c r="R114" i="79"/>
  <c r="Q114" i="79"/>
  <c r="P114" i="79"/>
  <c r="O114" i="79"/>
  <c r="X112" i="79"/>
  <c r="W112" i="79"/>
  <c r="V112" i="79"/>
  <c r="U112" i="79"/>
  <c r="T112" i="79"/>
  <c r="S112" i="79"/>
  <c r="R112" i="79"/>
  <c r="Q112" i="79"/>
  <c r="P112" i="79"/>
  <c r="O112" i="79"/>
  <c r="X111" i="79"/>
  <c r="W111" i="79"/>
  <c r="V111" i="79"/>
  <c r="U111" i="79"/>
  <c r="T111" i="79"/>
  <c r="S111" i="79"/>
  <c r="R111" i="79"/>
  <c r="Q111" i="79"/>
  <c r="P111" i="79"/>
  <c r="O111" i="79"/>
  <c r="X109" i="79"/>
  <c r="W109" i="79"/>
  <c r="V109" i="79"/>
  <c r="U109" i="79"/>
  <c r="T109" i="79"/>
  <c r="S109" i="79"/>
  <c r="R109" i="79"/>
  <c r="Q109" i="79"/>
  <c r="P109" i="79"/>
  <c r="O109" i="79"/>
  <c r="X108" i="79"/>
  <c r="W108" i="79"/>
  <c r="V108" i="79"/>
  <c r="U108" i="79"/>
  <c r="T108" i="79"/>
  <c r="S108" i="79"/>
  <c r="R108" i="79"/>
  <c r="Q108" i="79"/>
  <c r="P108" i="79"/>
  <c r="O108" i="79"/>
  <c r="X106" i="79"/>
  <c r="W106" i="79"/>
  <c r="V106" i="79"/>
  <c r="U106" i="79"/>
  <c r="T106" i="79"/>
  <c r="S106" i="79"/>
  <c r="R106" i="79"/>
  <c r="Q106" i="79"/>
  <c r="P106" i="79"/>
  <c r="O106" i="79"/>
  <c r="X105" i="79"/>
  <c r="W105" i="79"/>
  <c r="V105" i="79"/>
  <c r="U105" i="79"/>
  <c r="T105" i="79"/>
  <c r="S105" i="79"/>
  <c r="R105" i="79"/>
  <c r="Q105" i="79"/>
  <c r="P105" i="79"/>
  <c r="O105" i="79"/>
  <c r="X101" i="79"/>
  <c r="W101" i="79"/>
  <c r="V101" i="79"/>
  <c r="U101" i="79"/>
  <c r="T101" i="79"/>
  <c r="S101" i="79"/>
  <c r="R101" i="79"/>
  <c r="Q101" i="79"/>
  <c r="P101" i="79"/>
  <c r="O101" i="79"/>
  <c r="X100" i="79"/>
  <c r="W100" i="79"/>
  <c r="V100" i="79"/>
  <c r="U100" i="79"/>
  <c r="T100" i="79"/>
  <c r="S100" i="79"/>
  <c r="R100" i="79"/>
  <c r="Q100" i="79"/>
  <c r="P100" i="79"/>
  <c r="O100" i="79"/>
  <c r="X98" i="79"/>
  <c r="W98" i="79"/>
  <c r="V98" i="79"/>
  <c r="U98" i="79"/>
  <c r="T98" i="79"/>
  <c r="S98" i="79"/>
  <c r="R98" i="79"/>
  <c r="Q98" i="79"/>
  <c r="P98" i="79"/>
  <c r="O98" i="79"/>
  <c r="X97" i="79"/>
  <c r="W97" i="79"/>
  <c r="V97" i="79"/>
  <c r="U97" i="79"/>
  <c r="T97" i="79"/>
  <c r="S97" i="79"/>
  <c r="R97" i="79"/>
  <c r="Q97" i="79"/>
  <c r="P97" i="79"/>
  <c r="O97" i="79"/>
  <c r="X95" i="79"/>
  <c r="W95" i="79"/>
  <c r="V95" i="79"/>
  <c r="U95" i="79"/>
  <c r="T95" i="79"/>
  <c r="S95" i="79"/>
  <c r="R95" i="79"/>
  <c r="Q95" i="79"/>
  <c r="P95" i="79"/>
  <c r="O95" i="79"/>
  <c r="X94" i="79"/>
  <c r="W94" i="79"/>
  <c r="V94" i="79"/>
  <c r="U94" i="79"/>
  <c r="T94" i="79"/>
  <c r="S94" i="79"/>
  <c r="R94" i="79"/>
  <c r="Q94" i="79"/>
  <c r="P94" i="79"/>
  <c r="O94" i="79"/>
  <c r="X92" i="79"/>
  <c r="W92" i="79"/>
  <c r="V92" i="79"/>
  <c r="U92" i="79"/>
  <c r="T92" i="79"/>
  <c r="S92" i="79"/>
  <c r="R92" i="79"/>
  <c r="Q92" i="79"/>
  <c r="P92" i="79"/>
  <c r="O92" i="79"/>
  <c r="X91" i="79"/>
  <c r="W91" i="79"/>
  <c r="V91" i="79"/>
  <c r="U91" i="79"/>
  <c r="T91" i="79"/>
  <c r="S91" i="79"/>
  <c r="R91" i="79"/>
  <c r="Q91" i="79"/>
  <c r="P91" i="79"/>
  <c r="O91" i="79"/>
  <c r="X88" i="79"/>
  <c r="W88" i="79"/>
  <c r="V88" i="79"/>
  <c r="U88" i="79"/>
  <c r="T88" i="79"/>
  <c r="S88" i="79"/>
  <c r="R88" i="79"/>
  <c r="Q88" i="79"/>
  <c r="P88" i="79"/>
  <c r="O88" i="79"/>
  <c r="X87" i="79"/>
  <c r="W87" i="79"/>
  <c r="V87" i="79"/>
  <c r="U87" i="79"/>
  <c r="T87" i="79"/>
  <c r="S87" i="79"/>
  <c r="R87" i="79"/>
  <c r="Q87" i="79"/>
  <c r="P87" i="79"/>
  <c r="O87" i="79"/>
  <c r="X85" i="79"/>
  <c r="W85" i="79"/>
  <c r="V85" i="79"/>
  <c r="U85" i="79"/>
  <c r="T85" i="79"/>
  <c r="S85" i="79"/>
  <c r="R85" i="79"/>
  <c r="Q85" i="79"/>
  <c r="P85" i="79"/>
  <c r="O85" i="79"/>
  <c r="X84" i="79"/>
  <c r="W84" i="79"/>
  <c r="V84" i="79"/>
  <c r="U84" i="79"/>
  <c r="T84" i="79"/>
  <c r="S84" i="79"/>
  <c r="R84" i="79"/>
  <c r="Q84" i="79"/>
  <c r="P84" i="79"/>
  <c r="O84" i="79"/>
  <c r="X81" i="79"/>
  <c r="W81" i="79"/>
  <c r="V81" i="79"/>
  <c r="U81" i="79"/>
  <c r="T81" i="79"/>
  <c r="S81" i="79"/>
  <c r="R81" i="79"/>
  <c r="Q81" i="79"/>
  <c r="P81" i="79"/>
  <c r="O81" i="79"/>
  <c r="X80" i="79"/>
  <c r="W80" i="79"/>
  <c r="V80" i="79"/>
  <c r="U80" i="79"/>
  <c r="T80" i="79"/>
  <c r="S80" i="79"/>
  <c r="R80" i="79"/>
  <c r="Q80" i="79"/>
  <c r="P80" i="79"/>
  <c r="O80" i="79"/>
  <c r="X77" i="79"/>
  <c r="W77" i="79"/>
  <c r="V77" i="79"/>
  <c r="U77" i="79"/>
  <c r="T77" i="79"/>
  <c r="S77" i="79"/>
  <c r="R77" i="79"/>
  <c r="Q77" i="79"/>
  <c r="P77" i="79"/>
  <c r="O77" i="79"/>
  <c r="X76" i="79"/>
  <c r="W76" i="79"/>
  <c r="V76" i="79"/>
  <c r="U76" i="79"/>
  <c r="T76" i="79"/>
  <c r="S76" i="79"/>
  <c r="R76" i="79"/>
  <c r="Q76" i="79"/>
  <c r="P76" i="79"/>
  <c r="O76" i="79"/>
  <c r="X74" i="79"/>
  <c r="W74" i="79"/>
  <c r="V74" i="79"/>
  <c r="U74" i="79"/>
  <c r="T74" i="79"/>
  <c r="S74" i="79"/>
  <c r="R74" i="79"/>
  <c r="Q74" i="79"/>
  <c r="P74" i="79"/>
  <c r="O74" i="79"/>
  <c r="X73" i="79"/>
  <c r="W73" i="79"/>
  <c r="V73" i="79"/>
  <c r="U73" i="79"/>
  <c r="T73" i="79"/>
  <c r="S73" i="79"/>
  <c r="R73" i="79"/>
  <c r="Q73" i="79"/>
  <c r="P73" i="79"/>
  <c r="O73" i="79"/>
  <c r="X71" i="79"/>
  <c r="W71" i="79"/>
  <c r="V71" i="79"/>
  <c r="U71" i="79"/>
  <c r="T71" i="79"/>
  <c r="S71" i="79"/>
  <c r="R71" i="79"/>
  <c r="Q71" i="79"/>
  <c r="P71" i="79"/>
  <c r="O71" i="79"/>
  <c r="X70" i="79"/>
  <c r="W70" i="79"/>
  <c r="V70" i="79"/>
  <c r="U70" i="79"/>
  <c r="T70" i="79"/>
  <c r="S70" i="79"/>
  <c r="R70" i="79"/>
  <c r="Q70" i="79"/>
  <c r="P70" i="79"/>
  <c r="O70" i="79"/>
  <c r="X67" i="79"/>
  <c r="W67" i="79"/>
  <c r="V67" i="79"/>
  <c r="U67" i="79"/>
  <c r="T67" i="79"/>
  <c r="S67" i="79"/>
  <c r="R67" i="79"/>
  <c r="Q67" i="79"/>
  <c r="P67" i="79"/>
  <c r="O67" i="79"/>
  <c r="X66" i="79"/>
  <c r="W66" i="79"/>
  <c r="V66" i="79"/>
  <c r="U66" i="79"/>
  <c r="T66" i="79"/>
  <c r="S66" i="79"/>
  <c r="R66" i="79"/>
  <c r="Q66" i="79"/>
  <c r="P66" i="79"/>
  <c r="O66" i="79"/>
  <c r="X64" i="79"/>
  <c r="W64" i="79"/>
  <c r="V64" i="79"/>
  <c r="U64" i="79"/>
  <c r="T64" i="79"/>
  <c r="S64" i="79"/>
  <c r="R64" i="79"/>
  <c r="Q64" i="79"/>
  <c r="P64" i="79"/>
  <c r="O64" i="79"/>
  <c r="X63" i="79"/>
  <c r="W63" i="79"/>
  <c r="V63" i="79"/>
  <c r="U63" i="79"/>
  <c r="T63" i="79"/>
  <c r="S63" i="79"/>
  <c r="R63" i="79"/>
  <c r="Q63" i="79"/>
  <c r="P63" i="79"/>
  <c r="O63" i="79"/>
  <c r="X61" i="79"/>
  <c r="W61" i="79"/>
  <c r="V61" i="79"/>
  <c r="U61" i="79"/>
  <c r="T61" i="79"/>
  <c r="S61" i="79"/>
  <c r="R61" i="79"/>
  <c r="Q61" i="79"/>
  <c r="P61" i="79"/>
  <c r="O61" i="79"/>
  <c r="X60" i="79"/>
  <c r="W60" i="79"/>
  <c r="V60" i="79"/>
  <c r="U60" i="79"/>
  <c r="T60" i="79"/>
  <c r="S60" i="79"/>
  <c r="R60" i="79"/>
  <c r="Q60" i="79"/>
  <c r="P60" i="79"/>
  <c r="O60" i="79"/>
  <c r="X58" i="79"/>
  <c r="W58" i="79"/>
  <c r="V58" i="79"/>
  <c r="U58" i="79"/>
  <c r="T58" i="79"/>
  <c r="S58" i="79"/>
  <c r="R58" i="79"/>
  <c r="Q58" i="79"/>
  <c r="P58" i="79"/>
  <c r="O58" i="79"/>
  <c r="X57" i="79"/>
  <c r="W57" i="79"/>
  <c r="V57" i="79"/>
  <c r="U57" i="79"/>
  <c r="T57" i="79"/>
  <c r="S57" i="79"/>
  <c r="R57" i="79"/>
  <c r="Q57" i="79"/>
  <c r="P57" i="79"/>
  <c r="O57" i="79"/>
  <c r="X55" i="79"/>
  <c r="W55" i="79"/>
  <c r="V55" i="79"/>
  <c r="U55" i="79"/>
  <c r="T55" i="79"/>
  <c r="S55" i="79"/>
  <c r="R55" i="79"/>
  <c r="Q55" i="79"/>
  <c r="P55" i="79"/>
  <c r="O55" i="79"/>
  <c r="X54" i="79"/>
  <c r="W54" i="79"/>
  <c r="V54" i="79"/>
  <c r="U54" i="79"/>
  <c r="T54" i="79"/>
  <c r="S54" i="79"/>
  <c r="R54" i="79"/>
  <c r="Q54" i="79"/>
  <c r="P54" i="79"/>
  <c r="O54" i="79"/>
  <c r="X51" i="79"/>
  <c r="W51" i="79"/>
  <c r="V51" i="79"/>
  <c r="U51" i="79"/>
  <c r="T51" i="79"/>
  <c r="S51" i="79"/>
  <c r="R51" i="79"/>
  <c r="Q51" i="79"/>
  <c r="P51" i="79"/>
  <c r="O51" i="79"/>
  <c r="X50" i="79"/>
  <c r="W50" i="79"/>
  <c r="V50" i="79"/>
  <c r="U50" i="79"/>
  <c r="T50" i="79"/>
  <c r="S50" i="79"/>
  <c r="R50" i="79"/>
  <c r="Q50" i="79"/>
  <c r="P50" i="79"/>
  <c r="O50" i="79"/>
  <c r="X48" i="79"/>
  <c r="W48" i="79"/>
  <c r="V48" i="79"/>
  <c r="U48" i="79"/>
  <c r="T48" i="79"/>
  <c r="S48" i="79"/>
  <c r="R48" i="79"/>
  <c r="Q48" i="79"/>
  <c r="P48" i="79"/>
  <c r="O48" i="79"/>
  <c r="X47" i="79"/>
  <c r="W47" i="79"/>
  <c r="V47" i="79"/>
  <c r="U47" i="79"/>
  <c r="T47" i="79"/>
  <c r="S47" i="79"/>
  <c r="R47" i="79"/>
  <c r="Q47" i="79"/>
  <c r="P47" i="79"/>
  <c r="O47" i="79"/>
  <c r="X45" i="79"/>
  <c r="W45" i="79"/>
  <c r="V45" i="79"/>
  <c r="U45" i="79"/>
  <c r="T45" i="79"/>
  <c r="S45" i="79"/>
  <c r="R45" i="79"/>
  <c r="Q45" i="79"/>
  <c r="P45" i="79"/>
  <c r="O45" i="79"/>
  <c r="X44" i="79"/>
  <c r="W44" i="79"/>
  <c r="V44" i="79"/>
  <c r="U44" i="79"/>
  <c r="T44" i="79"/>
  <c r="S44" i="79"/>
  <c r="R44" i="79"/>
  <c r="Q44" i="79"/>
  <c r="P44" i="79"/>
  <c r="O44" i="79"/>
  <c r="X42" i="79"/>
  <c r="W42" i="79"/>
  <c r="V42" i="79"/>
  <c r="U42" i="79"/>
  <c r="T42" i="79"/>
  <c r="S42" i="79"/>
  <c r="R42" i="79"/>
  <c r="Q42" i="79"/>
  <c r="P42" i="79"/>
  <c r="O42" i="79"/>
  <c r="X41" i="79"/>
  <c r="W41" i="79"/>
  <c r="V41" i="79"/>
  <c r="U41" i="79"/>
  <c r="T41" i="79"/>
  <c r="S41" i="79"/>
  <c r="R41" i="79"/>
  <c r="Q41" i="79"/>
  <c r="P41" i="79"/>
  <c r="O41" i="79"/>
  <c r="M190" i="79"/>
  <c r="L190" i="79"/>
  <c r="K190" i="79"/>
  <c r="J190" i="79"/>
  <c r="I190" i="79"/>
  <c r="H190" i="79"/>
  <c r="G190" i="79"/>
  <c r="F190" i="79"/>
  <c r="E190" i="79"/>
  <c r="D190" i="79"/>
  <c r="M189" i="79"/>
  <c r="L189" i="79"/>
  <c r="K189" i="79"/>
  <c r="J189" i="79"/>
  <c r="I189" i="79"/>
  <c r="H189" i="79"/>
  <c r="G189" i="79"/>
  <c r="F189" i="79"/>
  <c r="E189" i="79"/>
  <c r="D189" i="79"/>
  <c r="M187" i="79"/>
  <c r="L187" i="79"/>
  <c r="K187" i="79"/>
  <c r="J187" i="79"/>
  <c r="I187" i="79"/>
  <c r="H187" i="79"/>
  <c r="G187" i="79"/>
  <c r="F187" i="79"/>
  <c r="E187" i="79"/>
  <c r="D187" i="79"/>
  <c r="M186" i="79"/>
  <c r="L186" i="79"/>
  <c r="K186" i="79"/>
  <c r="J186" i="79"/>
  <c r="I186" i="79"/>
  <c r="H186" i="79"/>
  <c r="G186" i="79"/>
  <c r="F186" i="79"/>
  <c r="E186" i="79"/>
  <c r="D186" i="79"/>
  <c r="M184" i="79"/>
  <c r="L184" i="79"/>
  <c r="K184" i="79"/>
  <c r="J184" i="79"/>
  <c r="I184" i="79"/>
  <c r="H184" i="79"/>
  <c r="G184" i="79"/>
  <c r="F184" i="79"/>
  <c r="E184" i="79"/>
  <c r="D184" i="79"/>
  <c r="M183" i="79"/>
  <c r="L183" i="79"/>
  <c r="K183" i="79"/>
  <c r="J183" i="79"/>
  <c r="I183" i="79"/>
  <c r="H183" i="79"/>
  <c r="G183" i="79"/>
  <c r="F183" i="79"/>
  <c r="E183" i="79"/>
  <c r="D183" i="79"/>
  <c r="M181" i="79"/>
  <c r="L181" i="79"/>
  <c r="K181" i="79"/>
  <c r="J181" i="79"/>
  <c r="I181" i="79"/>
  <c r="H181" i="79"/>
  <c r="G181" i="79"/>
  <c r="F181" i="79"/>
  <c r="E181" i="79"/>
  <c r="D181" i="79"/>
  <c r="M180" i="79"/>
  <c r="L180" i="79"/>
  <c r="K180" i="79"/>
  <c r="J180" i="79"/>
  <c r="I180" i="79"/>
  <c r="H180" i="79"/>
  <c r="G180" i="79"/>
  <c r="F180" i="79"/>
  <c r="E180" i="79"/>
  <c r="D180" i="79"/>
  <c r="M178" i="79"/>
  <c r="L178" i="79"/>
  <c r="K178" i="79"/>
  <c r="J178" i="79"/>
  <c r="I178" i="79"/>
  <c r="H178" i="79"/>
  <c r="G178" i="79"/>
  <c r="F178" i="79"/>
  <c r="E178" i="79"/>
  <c r="D178" i="79"/>
  <c r="M177" i="79"/>
  <c r="L177" i="79"/>
  <c r="K177" i="79"/>
  <c r="J177" i="79"/>
  <c r="I177" i="79"/>
  <c r="H177" i="79"/>
  <c r="G177" i="79"/>
  <c r="F177" i="79"/>
  <c r="E177" i="79"/>
  <c r="D177" i="79"/>
  <c r="M175" i="79"/>
  <c r="L175" i="79"/>
  <c r="K175" i="79"/>
  <c r="J175" i="79"/>
  <c r="I175" i="79"/>
  <c r="H175" i="79"/>
  <c r="G175" i="79"/>
  <c r="F175" i="79"/>
  <c r="E175" i="79"/>
  <c r="D175" i="79"/>
  <c r="M174" i="79"/>
  <c r="L174" i="79"/>
  <c r="K174" i="79"/>
  <c r="J174" i="79"/>
  <c r="I174" i="79"/>
  <c r="H174" i="79"/>
  <c r="G174" i="79"/>
  <c r="F174" i="79"/>
  <c r="E174" i="79"/>
  <c r="D174" i="79"/>
  <c r="M172" i="79"/>
  <c r="L172" i="79"/>
  <c r="K172" i="79"/>
  <c r="J172" i="79"/>
  <c r="I172" i="79"/>
  <c r="H172" i="79"/>
  <c r="G172" i="79"/>
  <c r="F172" i="79"/>
  <c r="E172" i="79"/>
  <c r="D172" i="79"/>
  <c r="M171" i="79"/>
  <c r="L171" i="79"/>
  <c r="K171" i="79"/>
  <c r="J171" i="79"/>
  <c r="I171" i="79"/>
  <c r="H171" i="79"/>
  <c r="G171" i="79"/>
  <c r="F171" i="79"/>
  <c r="E171" i="79"/>
  <c r="D171" i="79"/>
  <c r="M169" i="79"/>
  <c r="L169" i="79"/>
  <c r="K169" i="79"/>
  <c r="J169" i="79"/>
  <c r="I169" i="79"/>
  <c r="H169" i="79"/>
  <c r="G169" i="79"/>
  <c r="F169" i="79"/>
  <c r="E169" i="79"/>
  <c r="D169" i="79"/>
  <c r="M168" i="79"/>
  <c r="L168" i="79"/>
  <c r="K168" i="79"/>
  <c r="J168" i="79"/>
  <c r="I168" i="79"/>
  <c r="H168" i="79"/>
  <c r="G168" i="79"/>
  <c r="F168" i="79"/>
  <c r="E168" i="79"/>
  <c r="D168" i="79"/>
  <c r="M166" i="79"/>
  <c r="L166" i="79"/>
  <c r="K166" i="79"/>
  <c r="J166" i="79"/>
  <c r="I166" i="79"/>
  <c r="H166" i="79"/>
  <c r="G166" i="79"/>
  <c r="F166" i="79"/>
  <c r="E166" i="79"/>
  <c r="D166" i="79"/>
  <c r="M165" i="79"/>
  <c r="L165" i="79"/>
  <c r="K165" i="79"/>
  <c r="J165" i="79"/>
  <c r="I165" i="79"/>
  <c r="H165" i="79"/>
  <c r="G165" i="79"/>
  <c r="F165" i="79"/>
  <c r="E165" i="79"/>
  <c r="D165" i="79"/>
  <c r="M163" i="79"/>
  <c r="L163" i="79"/>
  <c r="K163" i="79"/>
  <c r="J163" i="79"/>
  <c r="I163" i="79"/>
  <c r="H163" i="79"/>
  <c r="G163" i="79"/>
  <c r="F163" i="79"/>
  <c r="E163" i="79"/>
  <c r="D163" i="79"/>
  <c r="M162" i="79"/>
  <c r="L162" i="79"/>
  <c r="K162" i="79"/>
  <c r="J162" i="79"/>
  <c r="I162" i="79"/>
  <c r="H162" i="79"/>
  <c r="G162" i="79"/>
  <c r="F162" i="79"/>
  <c r="E162" i="79"/>
  <c r="D162" i="79"/>
  <c r="M160" i="79"/>
  <c r="L160" i="79"/>
  <c r="K160" i="79"/>
  <c r="J160" i="79"/>
  <c r="I160" i="79"/>
  <c r="H160" i="79"/>
  <c r="G160" i="79"/>
  <c r="F160" i="79"/>
  <c r="E160" i="79"/>
  <c r="D160" i="79"/>
  <c r="M159" i="79"/>
  <c r="L159" i="79"/>
  <c r="K159" i="79"/>
  <c r="J159" i="79"/>
  <c r="I159" i="79"/>
  <c r="H159" i="79"/>
  <c r="G159" i="79"/>
  <c r="F159" i="79"/>
  <c r="E159" i="79"/>
  <c r="D159" i="79"/>
  <c r="M157" i="79"/>
  <c r="L157" i="79"/>
  <c r="K157" i="79"/>
  <c r="J157" i="79"/>
  <c r="I157" i="79"/>
  <c r="H157" i="79"/>
  <c r="G157" i="79"/>
  <c r="F157" i="79"/>
  <c r="E157" i="79"/>
  <c r="D157" i="79"/>
  <c r="M156" i="79"/>
  <c r="L156" i="79"/>
  <c r="K156" i="79"/>
  <c r="J156" i="79"/>
  <c r="I156" i="79"/>
  <c r="H156" i="79"/>
  <c r="G156" i="79"/>
  <c r="F156" i="79"/>
  <c r="E156" i="79"/>
  <c r="D156" i="79"/>
  <c r="M154" i="79"/>
  <c r="L154" i="79"/>
  <c r="K154" i="79"/>
  <c r="J154" i="79"/>
  <c r="I154" i="79"/>
  <c r="H154" i="79"/>
  <c r="G154" i="79"/>
  <c r="F154" i="79"/>
  <c r="E154" i="79"/>
  <c r="D154" i="79"/>
  <c r="M153" i="79"/>
  <c r="L153" i="79"/>
  <c r="K153" i="79"/>
  <c r="J153" i="79"/>
  <c r="I153" i="79"/>
  <c r="H153" i="79"/>
  <c r="G153" i="79"/>
  <c r="F153" i="79"/>
  <c r="E153" i="79"/>
  <c r="D153" i="79"/>
  <c r="M150" i="79"/>
  <c r="L150" i="79"/>
  <c r="K150" i="79"/>
  <c r="J150" i="79"/>
  <c r="I150" i="79"/>
  <c r="H150" i="79"/>
  <c r="G150" i="79"/>
  <c r="F150" i="79"/>
  <c r="E150" i="79"/>
  <c r="D150" i="79"/>
  <c r="M149" i="79"/>
  <c r="L149" i="79"/>
  <c r="K149" i="79"/>
  <c r="J149" i="79"/>
  <c r="I149" i="79"/>
  <c r="H149" i="79"/>
  <c r="G149" i="79"/>
  <c r="F149" i="79"/>
  <c r="E149" i="79"/>
  <c r="D149" i="79"/>
  <c r="M147" i="79"/>
  <c r="L147" i="79"/>
  <c r="K147" i="79"/>
  <c r="J147" i="79"/>
  <c r="I147" i="79"/>
  <c r="H147" i="79"/>
  <c r="G147" i="79"/>
  <c r="F147" i="79"/>
  <c r="E147" i="79"/>
  <c r="D147" i="79"/>
  <c r="M146" i="79"/>
  <c r="L146" i="79"/>
  <c r="K146" i="79"/>
  <c r="J146" i="79"/>
  <c r="I146" i="79"/>
  <c r="H146" i="79"/>
  <c r="G146" i="79"/>
  <c r="F146" i="79"/>
  <c r="E146" i="79"/>
  <c r="D146" i="79"/>
  <c r="M144" i="79"/>
  <c r="L144" i="79"/>
  <c r="K144" i="79"/>
  <c r="J144" i="79"/>
  <c r="I144" i="79"/>
  <c r="H144" i="79"/>
  <c r="G144" i="79"/>
  <c r="F144" i="79"/>
  <c r="E144" i="79"/>
  <c r="D144" i="79"/>
  <c r="M143" i="79"/>
  <c r="L143" i="79"/>
  <c r="K143" i="79"/>
  <c r="J143" i="79"/>
  <c r="I143" i="79"/>
  <c r="H143" i="79"/>
  <c r="G143" i="79"/>
  <c r="F143" i="79"/>
  <c r="E143" i="79"/>
  <c r="D143" i="79"/>
  <c r="M140" i="79"/>
  <c r="L140" i="79"/>
  <c r="K140" i="79"/>
  <c r="J140" i="79"/>
  <c r="I140" i="79"/>
  <c r="H140" i="79"/>
  <c r="G140" i="79"/>
  <c r="F140" i="79"/>
  <c r="E140" i="79"/>
  <c r="D140" i="79"/>
  <c r="M139" i="79"/>
  <c r="L139" i="79"/>
  <c r="K139" i="79"/>
  <c r="J139" i="79"/>
  <c r="I139" i="79"/>
  <c r="H139" i="79"/>
  <c r="G139" i="79"/>
  <c r="F139" i="79"/>
  <c r="E139" i="79"/>
  <c r="D139" i="79"/>
  <c r="M137" i="79"/>
  <c r="L137" i="79"/>
  <c r="K137" i="79"/>
  <c r="J137" i="79"/>
  <c r="I137" i="79"/>
  <c r="H137" i="79"/>
  <c r="G137" i="79"/>
  <c r="F137" i="79"/>
  <c r="E137" i="79"/>
  <c r="D137" i="79"/>
  <c r="M136" i="79"/>
  <c r="L136" i="79"/>
  <c r="K136" i="79"/>
  <c r="J136" i="79"/>
  <c r="I136" i="79"/>
  <c r="H136" i="79"/>
  <c r="G136" i="79"/>
  <c r="F136" i="79"/>
  <c r="E136" i="79"/>
  <c r="D136" i="79"/>
  <c r="M134" i="79"/>
  <c r="L134" i="79"/>
  <c r="K134" i="79"/>
  <c r="J134" i="79"/>
  <c r="I134" i="79"/>
  <c r="H134" i="79"/>
  <c r="G134" i="79"/>
  <c r="F134" i="79"/>
  <c r="E134" i="79"/>
  <c r="D134" i="79"/>
  <c r="M133" i="79"/>
  <c r="L133" i="79"/>
  <c r="K133" i="79"/>
  <c r="J133" i="79"/>
  <c r="I133" i="79"/>
  <c r="H133" i="79"/>
  <c r="G133" i="79"/>
  <c r="F133" i="79"/>
  <c r="E133" i="79"/>
  <c r="D133" i="79"/>
  <c r="M131" i="79"/>
  <c r="L131" i="79"/>
  <c r="K131" i="79"/>
  <c r="J131" i="79"/>
  <c r="I131" i="79"/>
  <c r="H131" i="79"/>
  <c r="G131" i="79"/>
  <c r="F131" i="79"/>
  <c r="E131" i="79"/>
  <c r="D131" i="79"/>
  <c r="M130" i="79"/>
  <c r="L130" i="79"/>
  <c r="K130" i="79"/>
  <c r="J130" i="79"/>
  <c r="I130" i="79"/>
  <c r="H130" i="79"/>
  <c r="G130" i="79"/>
  <c r="F130" i="79"/>
  <c r="E130" i="79"/>
  <c r="D130" i="79"/>
  <c r="M128" i="79"/>
  <c r="L128" i="79"/>
  <c r="K128" i="79"/>
  <c r="J128" i="79"/>
  <c r="I128" i="79"/>
  <c r="H128" i="79"/>
  <c r="G128" i="79"/>
  <c r="F128" i="79"/>
  <c r="E128" i="79"/>
  <c r="D128" i="79"/>
  <c r="M127" i="79"/>
  <c r="L127" i="79"/>
  <c r="K127" i="79"/>
  <c r="J127" i="79"/>
  <c r="I127" i="79"/>
  <c r="H127" i="79"/>
  <c r="G127" i="79"/>
  <c r="F127" i="79"/>
  <c r="E127" i="79"/>
  <c r="D127" i="79"/>
  <c r="M125" i="79"/>
  <c r="L125" i="79"/>
  <c r="K125" i="79"/>
  <c r="J125" i="79"/>
  <c r="I125" i="79"/>
  <c r="H125" i="79"/>
  <c r="G125" i="79"/>
  <c r="F125" i="79"/>
  <c r="E125" i="79"/>
  <c r="D125" i="79"/>
  <c r="M124" i="79"/>
  <c r="L124" i="79"/>
  <c r="K124" i="79"/>
  <c r="J124" i="79"/>
  <c r="I124" i="79"/>
  <c r="H124" i="79"/>
  <c r="G124" i="79"/>
  <c r="F124" i="79"/>
  <c r="E124" i="79"/>
  <c r="D124" i="79"/>
  <c r="M122" i="79"/>
  <c r="L122" i="79"/>
  <c r="K122" i="79"/>
  <c r="J122" i="79"/>
  <c r="I122" i="79"/>
  <c r="H122" i="79"/>
  <c r="G122" i="79"/>
  <c r="F122" i="79"/>
  <c r="E122" i="79"/>
  <c r="D122" i="79"/>
  <c r="M121" i="79"/>
  <c r="L121" i="79"/>
  <c r="K121" i="79"/>
  <c r="J121" i="79"/>
  <c r="I121" i="79"/>
  <c r="H121" i="79"/>
  <c r="G121" i="79"/>
  <c r="F121" i="79"/>
  <c r="E121" i="79"/>
  <c r="D121" i="79"/>
  <c r="M119" i="79"/>
  <c r="L119" i="79"/>
  <c r="K119" i="79"/>
  <c r="J119" i="79"/>
  <c r="I119" i="79"/>
  <c r="H119" i="79"/>
  <c r="G119" i="79"/>
  <c r="F119" i="79"/>
  <c r="E119" i="79"/>
  <c r="D119" i="79"/>
  <c r="M118" i="79"/>
  <c r="L118" i="79"/>
  <c r="K118" i="79"/>
  <c r="J118" i="79"/>
  <c r="I118" i="79"/>
  <c r="H118" i="79"/>
  <c r="G118" i="79"/>
  <c r="F118" i="79"/>
  <c r="E118" i="79"/>
  <c r="D118" i="79"/>
  <c r="M115" i="79"/>
  <c r="L115" i="79"/>
  <c r="K115" i="79"/>
  <c r="J115" i="79"/>
  <c r="I115" i="79"/>
  <c r="H115" i="79"/>
  <c r="G115" i="79"/>
  <c r="F115" i="79"/>
  <c r="E115" i="79"/>
  <c r="D115" i="79"/>
  <c r="M114" i="79"/>
  <c r="L114" i="79"/>
  <c r="K114" i="79"/>
  <c r="J114" i="79"/>
  <c r="I114" i="79"/>
  <c r="H114" i="79"/>
  <c r="G114" i="79"/>
  <c r="F114" i="79"/>
  <c r="E114" i="79"/>
  <c r="D114" i="79"/>
  <c r="M112" i="79"/>
  <c r="L112" i="79"/>
  <c r="K112" i="79"/>
  <c r="J112" i="79"/>
  <c r="I112" i="79"/>
  <c r="H112" i="79"/>
  <c r="G112" i="79"/>
  <c r="F112" i="79"/>
  <c r="E112" i="79"/>
  <c r="D112" i="79"/>
  <c r="M111" i="79"/>
  <c r="L111" i="79"/>
  <c r="K111" i="79"/>
  <c r="J111" i="79"/>
  <c r="I111" i="79"/>
  <c r="H111" i="79"/>
  <c r="G111" i="79"/>
  <c r="F111" i="79"/>
  <c r="E111" i="79"/>
  <c r="D111" i="79"/>
  <c r="M109" i="79"/>
  <c r="L109" i="79"/>
  <c r="K109" i="79"/>
  <c r="J109" i="79"/>
  <c r="I109" i="79"/>
  <c r="H109" i="79"/>
  <c r="G109" i="79"/>
  <c r="F109" i="79"/>
  <c r="E109" i="79"/>
  <c r="D109" i="79"/>
  <c r="M108" i="79"/>
  <c r="L108" i="79"/>
  <c r="K108" i="79"/>
  <c r="J108" i="79"/>
  <c r="I108" i="79"/>
  <c r="H108" i="79"/>
  <c r="G108" i="79"/>
  <c r="F108" i="79"/>
  <c r="E108" i="79"/>
  <c r="D108" i="79"/>
  <c r="M106" i="79"/>
  <c r="L106" i="79"/>
  <c r="K106" i="79"/>
  <c r="J106" i="79"/>
  <c r="I106" i="79"/>
  <c r="H106" i="79"/>
  <c r="G106" i="79"/>
  <c r="F106" i="79"/>
  <c r="E106" i="79"/>
  <c r="D106" i="79"/>
  <c r="M105" i="79"/>
  <c r="L105" i="79"/>
  <c r="K105" i="79"/>
  <c r="J105" i="79"/>
  <c r="I105" i="79"/>
  <c r="H105" i="79"/>
  <c r="G105" i="79"/>
  <c r="F105" i="79"/>
  <c r="E105" i="79"/>
  <c r="D105" i="79"/>
  <c r="M101" i="79"/>
  <c r="L101" i="79"/>
  <c r="K101" i="79"/>
  <c r="J101" i="79"/>
  <c r="I101" i="79"/>
  <c r="H101" i="79"/>
  <c r="G101" i="79"/>
  <c r="F101" i="79"/>
  <c r="E101" i="79"/>
  <c r="D101" i="79"/>
  <c r="M100" i="79"/>
  <c r="L100" i="79"/>
  <c r="K100" i="79"/>
  <c r="J100" i="79"/>
  <c r="I100" i="79"/>
  <c r="H100" i="79"/>
  <c r="G100" i="79"/>
  <c r="F100" i="79"/>
  <c r="E100" i="79"/>
  <c r="D100" i="79"/>
  <c r="M98" i="79"/>
  <c r="L98" i="79"/>
  <c r="K98" i="79"/>
  <c r="J98" i="79"/>
  <c r="I98" i="79"/>
  <c r="H98" i="79"/>
  <c r="G98" i="79"/>
  <c r="F98" i="79"/>
  <c r="E98" i="79"/>
  <c r="D98" i="79"/>
  <c r="M97" i="79"/>
  <c r="L97" i="79"/>
  <c r="K97" i="79"/>
  <c r="J97" i="79"/>
  <c r="I97" i="79"/>
  <c r="H97" i="79"/>
  <c r="G97" i="79"/>
  <c r="F97" i="79"/>
  <c r="E97" i="79"/>
  <c r="D97" i="79"/>
  <c r="M95" i="79"/>
  <c r="L95" i="79"/>
  <c r="K95" i="79"/>
  <c r="J95" i="79"/>
  <c r="I95" i="79"/>
  <c r="H95" i="79"/>
  <c r="G95" i="79"/>
  <c r="F95" i="79"/>
  <c r="E95" i="79"/>
  <c r="D95" i="79"/>
  <c r="M94" i="79"/>
  <c r="L94" i="79"/>
  <c r="K94" i="79"/>
  <c r="J94" i="79"/>
  <c r="I94" i="79"/>
  <c r="H94" i="79"/>
  <c r="G94" i="79"/>
  <c r="F94" i="79"/>
  <c r="E94" i="79"/>
  <c r="D94" i="79"/>
  <c r="M92" i="79"/>
  <c r="L92" i="79"/>
  <c r="K92" i="79"/>
  <c r="J92" i="79"/>
  <c r="I92" i="79"/>
  <c r="H92" i="79"/>
  <c r="G92" i="79"/>
  <c r="F92" i="79"/>
  <c r="E92" i="79"/>
  <c r="D92" i="79"/>
  <c r="M91" i="79"/>
  <c r="L91" i="79"/>
  <c r="K91" i="79"/>
  <c r="J91" i="79"/>
  <c r="I91" i="79"/>
  <c r="H91" i="79"/>
  <c r="G91" i="79"/>
  <c r="F91" i="79"/>
  <c r="E91" i="79"/>
  <c r="D91" i="79"/>
  <c r="M88" i="79"/>
  <c r="L88" i="79"/>
  <c r="K88" i="79"/>
  <c r="J88" i="79"/>
  <c r="I88" i="79"/>
  <c r="H88" i="79"/>
  <c r="G88" i="79"/>
  <c r="F88" i="79"/>
  <c r="E88" i="79"/>
  <c r="D88" i="79"/>
  <c r="M87" i="79"/>
  <c r="L87" i="79"/>
  <c r="K87" i="79"/>
  <c r="J87" i="79"/>
  <c r="I87" i="79"/>
  <c r="H87" i="79"/>
  <c r="G87" i="79"/>
  <c r="F87" i="79"/>
  <c r="E87" i="79"/>
  <c r="D87" i="79"/>
  <c r="M85" i="79"/>
  <c r="L85" i="79"/>
  <c r="K85" i="79"/>
  <c r="J85" i="79"/>
  <c r="I85" i="79"/>
  <c r="H85" i="79"/>
  <c r="G85" i="79"/>
  <c r="F85" i="79"/>
  <c r="E85" i="79"/>
  <c r="D85" i="79"/>
  <c r="M84" i="79"/>
  <c r="L84" i="79"/>
  <c r="K84" i="79"/>
  <c r="J84" i="79"/>
  <c r="I84" i="79"/>
  <c r="H84" i="79"/>
  <c r="G84" i="79"/>
  <c r="F84" i="79"/>
  <c r="E84" i="79"/>
  <c r="D84" i="79"/>
  <c r="M81" i="79"/>
  <c r="L81" i="79"/>
  <c r="K81" i="79"/>
  <c r="J81" i="79"/>
  <c r="I81" i="79"/>
  <c r="H81" i="79"/>
  <c r="G81" i="79"/>
  <c r="F81" i="79"/>
  <c r="E81" i="79"/>
  <c r="D81" i="79"/>
  <c r="M80" i="79"/>
  <c r="L80" i="79"/>
  <c r="K80" i="79"/>
  <c r="J80" i="79"/>
  <c r="I80" i="79"/>
  <c r="H80" i="79"/>
  <c r="G80" i="79"/>
  <c r="F80" i="79"/>
  <c r="E80" i="79"/>
  <c r="D80" i="79"/>
  <c r="M77" i="79"/>
  <c r="L77" i="79"/>
  <c r="K77" i="79"/>
  <c r="J77" i="79"/>
  <c r="I77" i="79"/>
  <c r="H77" i="79"/>
  <c r="G77" i="79"/>
  <c r="F77" i="79"/>
  <c r="E77" i="79"/>
  <c r="D77" i="79"/>
  <c r="M76" i="79"/>
  <c r="L76" i="79"/>
  <c r="K76" i="79"/>
  <c r="J76" i="79"/>
  <c r="I76" i="79"/>
  <c r="H76" i="79"/>
  <c r="G76" i="79"/>
  <c r="F76" i="79"/>
  <c r="E76" i="79"/>
  <c r="D76" i="79"/>
  <c r="M74" i="79"/>
  <c r="L74" i="79"/>
  <c r="K74" i="79"/>
  <c r="J74" i="79"/>
  <c r="I74" i="79"/>
  <c r="H74" i="79"/>
  <c r="G74" i="79"/>
  <c r="F74" i="79"/>
  <c r="E74" i="79"/>
  <c r="D74" i="79"/>
  <c r="M73" i="79"/>
  <c r="L73" i="79"/>
  <c r="K73" i="79"/>
  <c r="J73" i="79"/>
  <c r="I73" i="79"/>
  <c r="H73" i="79"/>
  <c r="G73" i="79"/>
  <c r="F73" i="79"/>
  <c r="E73" i="79"/>
  <c r="D73" i="79"/>
  <c r="M71" i="79"/>
  <c r="L71" i="79"/>
  <c r="K71" i="79"/>
  <c r="J71" i="79"/>
  <c r="I71" i="79"/>
  <c r="H71" i="79"/>
  <c r="G71" i="79"/>
  <c r="F71" i="79"/>
  <c r="E71" i="79"/>
  <c r="D71" i="79"/>
  <c r="M70" i="79"/>
  <c r="L70" i="79"/>
  <c r="K70" i="79"/>
  <c r="J70" i="79"/>
  <c r="I70" i="79"/>
  <c r="H70" i="79"/>
  <c r="G70" i="79"/>
  <c r="F70" i="79"/>
  <c r="E70" i="79"/>
  <c r="D70" i="79"/>
  <c r="M67" i="79"/>
  <c r="L67" i="79"/>
  <c r="K67" i="79"/>
  <c r="J67" i="79"/>
  <c r="I67" i="79"/>
  <c r="H67" i="79"/>
  <c r="G67" i="79"/>
  <c r="F67" i="79"/>
  <c r="E67" i="79"/>
  <c r="D67" i="79"/>
  <c r="M66" i="79"/>
  <c r="L66" i="79"/>
  <c r="K66" i="79"/>
  <c r="J66" i="79"/>
  <c r="I66" i="79"/>
  <c r="H66" i="79"/>
  <c r="G66" i="79"/>
  <c r="F66" i="79"/>
  <c r="E66" i="79"/>
  <c r="D66" i="79"/>
  <c r="M64" i="79"/>
  <c r="L64" i="79"/>
  <c r="K64" i="79"/>
  <c r="J64" i="79"/>
  <c r="I64" i="79"/>
  <c r="H64" i="79"/>
  <c r="G64" i="79"/>
  <c r="F64" i="79"/>
  <c r="E64" i="79"/>
  <c r="D64" i="79"/>
  <c r="M63" i="79"/>
  <c r="L63" i="79"/>
  <c r="K63" i="79"/>
  <c r="J63" i="79"/>
  <c r="I63" i="79"/>
  <c r="H63" i="79"/>
  <c r="G63" i="79"/>
  <c r="F63" i="79"/>
  <c r="E63" i="79"/>
  <c r="D63" i="79"/>
  <c r="M61" i="79"/>
  <c r="L61" i="79"/>
  <c r="K61" i="79"/>
  <c r="J61" i="79"/>
  <c r="I61" i="79"/>
  <c r="H61" i="79"/>
  <c r="G61" i="79"/>
  <c r="F61" i="79"/>
  <c r="E61" i="79"/>
  <c r="D61" i="79"/>
  <c r="M60" i="79"/>
  <c r="L60" i="79"/>
  <c r="K60" i="79"/>
  <c r="J60" i="79"/>
  <c r="I60" i="79"/>
  <c r="H60" i="79"/>
  <c r="G60" i="79"/>
  <c r="F60" i="79"/>
  <c r="E60" i="79"/>
  <c r="D60" i="79"/>
  <c r="M58" i="79"/>
  <c r="L58" i="79"/>
  <c r="K58" i="79"/>
  <c r="J58" i="79"/>
  <c r="I58" i="79"/>
  <c r="H58" i="79"/>
  <c r="G58" i="79"/>
  <c r="F58" i="79"/>
  <c r="E58" i="79"/>
  <c r="D58" i="79"/>
  <c r="M57" i="79"/>
  <c r="L57" i="79"/>
  <c r="K57" i="79"/>
  <c r="J57" i="79"/>
  <c r="I57" i="79"/>
  <c r="H57" i="79"/>
  <c r="G57" i="79"/>
  <c r="F57" i="79"/>
  <c r="E57" i="79"/>
  <c r="D57" i="79"/>
  <c r="M55" i="79"/>
  <c r="L55" i="79"/>
  <c r="K55" i="79"/>
  <c r="J55" i="79"/>
  <c r="I55" i="79"/>
  <c r="H55" i="79"/>
  <c r="G55" i="79"/>
  <c r="F55" i="79"/>
  <c r="E55" i="79"/>
  <c r="D55" i="79"/>
  <c r="M54" i="79"/>
  <c r="L54" i="79"/>
  <c r="K54" i="79"/>
  <c r="J54" i="79"/>
  <c r="I54" i="79"/>
  <c r="H54" i="79"/>
  <c r="G54" i="79"/>
  <c r="F54" i="79"/>
  <c r="E54" i="79"/>
  <c r="D54" i="79"/>
  <c r="M51" i="79"/>
  <c r="L51" i="79"/>
  <c r="K51" i="79"/>
  <c r="J51" i="79"/>
  <c r="I51" i="79"/>
  <c r="H51" i="79"/>
  <c r="G51" i="79"/>
  <c r="F51" i="79"/>
  <c r="E51" i="79"/>
  <c r="D51" i="79"/>
  <c r="M50" i="79"/>
  <c r="L50" i="79"/>
  <c r="K50" i="79"/>
  <c r="J50" i="79"/>
  <c r="I50" i="79"/>
  <c r="H50" i="79"/>
  <c r="G50" i="79"/>
  <c r="F50" i="79"/>
  <c r="E50" i="79"/>
  <c r="D50" i="79"/>
  <c r="M48" i="79"/>
  <c r="L48" i="79"/>
  <c r="K48" i="79"/>
  <c r="J48" i="79"/>
  <c r="I48" i="79"/>
  <c r="H48" i="79"/>
  <c r="G48" i="79"/>
  <c r="F48" i="79"/>
  <c r="E48" i="79"/>
  <c r="D48" i="79"/>
  <c r="M47" i="79"/>
  <c r="L47" i="79"/>
  <c r="K47" i="79"/>
  <c r="J47" i="79"/>
  <c r="I47" i="79"/>
  <c r="H47" i="79"/>
  <c r="G47" i="79"/>
  <c r="F47" i="79"/>
  <c r="E47" i="79"/>
  <c r="D47" i="79"/>
  <c r="M45" i="79"/>
  <c r="L45" i="79"/>
  <c r="K45" i="79"/>
  <c r="J45" i="79"/>
  <c r="I45" i="79"/>
  <c r="H45" i="79"/>
  <c r="G45" i="79"/>
  <c r="F45" i="79"/>
  <c r="E45" i="79"/>
  <c r="D45" i="79"/>
  <c r="M44" i="79"/>
  <c r="L44" i="79"/>
  <c r="K44" i="79"/>
  <c r="J44" i="79"/>
  <c r="I44" i="79"/>
  <c r="H44" i="79"/>
  <c r="G44" i="79"/>
  <c r="F44" i="79"/>
  <c r="E44" i="79"/>
  <c r="D44" i="79"/>
  <c r="M42" i="79"/>
  <c r="L42" i="79"/>
  <c r="K42" i="79"/>
  <c r="J42" i="79"/>
  <c r="I42" i="79"/>
  <c r="H42" i="79"/>
  <c r="G42" i="79"/>
  <c r="F42" i="79"/>
  <c r="E42" i="79"/>
  <c r="D42" i="79"/>
  <c r="M41" i="79"/>
  <c r="L41" i="79"/>
  <c r="K41" i="79"/>
  <c r="J41" i="79"/>
  <c r="I41" i="79"/>
  <c r="H41" i="79"/>
  <c r="G41" i="79"/>
  <c r="F41" i="79"/>
  <c r="E41" i="79"/>
  <c r="D41" i="79"/>
  <c r="X39" i="79"/>
  <c r="W39" i="79"/>
  <c r="V39" i="79"/>
  <c r="U39" i="79"/>
  <c r="T39" i="79"/>
  <c r="S39" i="79"/>
  <c r="R39" i="79"/>
  <c r="Q39" i="79"/>
  <c r="P39" i="79"/>
  <c r="X38" i="79"/>
  <c r="W38" i="79"/>
  <c r="V38" i="79"/>
  <c r="U38" i="79"/>
  <c r="T38" i="79"/>
  <c r="S38" i="79"/>
  <c r="R38" i="79"/>
  <c r="Q38" i="79"/>
  <c r="P38" i="79"/>
  <c r="O39" i="79"/>
  <c r="O38" i="79"/>
  <c r="M39" i="79"/>
  <c r="L39" i="79"/>
  <c r="K39" i="79"/>
  <c r="J39" i="79"/>
  <c r="I39" i="79"/>
  <c r="H39" i="79"/>
  <c r="G39" i="79"/>
  <c r="F39" i="79"/>
  <c r="E39" i="79"/>
  <c r="M38" i="79"/>
  <c r="L38" i="79"/>
  <c r="K38" i="79"/>
  <c r="J38" i="79"/>
  <c r="I38" i="79"/>
  <c r="H38" i="79"/>
  <c r="G38" i="79"/>
  <c r="F38" i="79"/>
  <c r="E38" i="79"/>
  <c r="D38" i="79"/>
  <c r="D39" i="79"/>
  <c r="AD195" i="79" l="1"/>
  <c r="P49" i="85"/>
  <c r="K49" i="85" l="1"/>
  <c r="O375" i="79" l="1"/>
  <c r="I50" i="44"/>
  <c r="H50" i="44"/>
  <c r="G50" i="44"/>
  <c r="F41" i="85" l="1"/>
  <c r="P375" i="79"/>
  <c r="N184" i="79"/>
  <c r="F42" i="85" l="1"/>
  <c r="Q375" i="79"/>
  <c r="D22" i="45"/>
  <c r="F43" i="85" l="1"/>
  <c r="S375" i="79" s="1"/>
  <c r="R375" i="79"/>
  <c r="O927" i="79"/>
  <c r="E44" i="44" l="1"/>
  <c r="AM139" i="79" l="1"/>
  <c r="Q46" i="44"/>
  <c r="P46" i="44"/>
  <c r="O46" i="44"/>
  <c r="N46" i="44"/>
  <c r="M46" i="44"/>
  <c r="L46" i="44"/>
  <c r="K46" i="44"/>
  <c r="J46" i="44"/>
  <c r="I46" i="44"/>
  <c r="H46" i="44"/>
  <c r="G46" i="44"/>
  <c r="F46" i="44"/>
  <c r="E46" i="44"/>
  <c r="D46" i="44"/>
  <c r="O1110" i="79" l="1"/>
  <c r="O744" i="79"/>
  <c r="O561"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AA195" i="79" s="1"/>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Z576" i="79" l="1"/>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E50"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F50" i="44" s="1"/>
  <c r="AA21" i="46"/>
  <c r="AA127" i="46" s="1"/>
  <c r="D29" i="44"/>
  <c r="D33" i="44" s="1"/>
  <c r="D50"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C577" i="79" l="1"/>
  <c r="AC576" i="79"/>
  <c r="AC578"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209" i="79"/>
  <c r="AA211" i="79"/>
  <c r="AA212" i="79"/>
  <c r="AA927" i="79"/>
  <c r="AA944"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J516" i="46" s="1"/>
  <c r="AJ520" i="46" s="1"/>
  <c r="H130" i="45"/>
  <c r="C133" i="45"/>
  <c r="Y1113" i="79" s="1"/>
  <c r="N130" i="45"/>
  <c r="K125" i="45"/>
  <c r="K128" i="45"/>
  <c r="N127" i="45"/>
  <c r="K126" i="45"/>
  <c r="G129" i="45"/>
  <c r="E129" i="45"/>
  <c r="AA381" i="79" s="1"/>
  <c r="AA382" i="79" s="1"/>
  <c r="J125" i="45"/>
  <c r="AF258" i="46" s="1"/>
  <c r="Y258" i="46"/>
  <c r="Y259" i="46" s="1"/>
  <c r="F128" i="45"/>
  <c r="E130" i="45"/>
  <c r="L130" i="45"/>
  <c r="J128" i="45"/>
  <c r="K127" i="45"/>
  <c r="J124" i="45"/>
  <c r="AF130" i="46" s="1"/>
  <c r="AF131" i="46" s="1"/>
  <c r="K54" i="43"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AJ387" i="46"/>
  <c r="AJ389" i="46" s="1"/>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G516" i="46" l="1"/>
  <c r="AG520" i="46" s="1"/>
  <c r="AL516" i="46"/>
  <c r="AL520" i="46" s="1"/>
  <c r="AF516" i="46"/>
  <c r="AF520" i="46" s="1"/>
  <c r="AK516" i="46"/>
  <c r="AK520" i="46" s="1"/>
  <c r="AH516" i="46"/>
  <c r="AH519" i="46" s="1"/>
  <c r="AI516" i="46"/>
  <c r="AI517" i="46" s="1"/>
  <c r="AL387" i="46"/>
  <c r="AL389" i="46" s="1"/>
  <c r="AK258" i="46"/>
  <c r="AK262" i="46" s="1"/>
  <c r="P58" i="43" s="1"/>
  <c r="AJ258" i="46"/>
  <c r="AJ260" i="46" s="1"/>
  <c r="AI387" i="46"/>
  <c r="AI389" i="46" s="1"/>
  <c r="AL258" i="46"/>
  <c r="AL262" i="46" s="1"/>
  <c r="Q58" i="43" s="1"/>
  <c r="AI258" i="46"/>
  <c r="AI260" i="46" s="1"/>
  <c r="AH258" i="46"/>
  <c r="AH260" i="46" s="1"/>
  <c r="AJ130" i="46"/>
  <c r="AJ131" i="46" s="1"/>
  <c r="O54" i="43" s="1"/>
  <c r="AK130" i="46"/>
  <c r="AK131" i="46" s="1"/>
  <c r="P54" i="43" s="1"/>
  <c r="AI130" i="46"/>
  <c r="AI131" i="46" s="1"/>
  <c r="N54" i="43" s="1"/>
  <c r="AH130" i="46"/>
  <c r="AH131" i="46" s="1"/>
  <c r="M54" i="43" s="1"/>
  <c r="AG130" i="46"/>
  <c r="AG131" i="46" s="1"/>
  <c r="L54" i="43" s="1"/>
  <c r="AG387" i="46"/>
  <c r="AG389" i="46" s="1"/>
  <c r="AK564" i="79"/>
  <c r="AK570" i="79" s="1"/>
  <c r="AL130" i="46"/>
  <c r="AL131" i="46" s="1"/>
  <c r="Q54" i="43" s="1"/>
  <c r="AG258" i="46"/>
  <c r="AG259" i="46" s="1"/>
  <c r="Y522" i="46"/>
  <c r="D64" i="43" s="1"/>
  <c r="AD522" i="46"/>
  <c r="I64" i="43" s="1"/>
  <c r="Y1117" i="79"/>
  <c r="Y1123" i="79"/>
  <c r="AF518" i="46"/>
  <c r="Y518" i="46"/>
  <c r="Y517" i="46"/>
  <c r="Y519" i="46"/>
  <c r="Y520" i="46"/>
  <c r="AA522" i="46"/>
  <c r="F64" i="43" s="1"/>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D564" i="79"/>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G198" i="79"/>
  <c r="AG202" i="79" s="1"/>
  <c r="AE201" i="79"/>
  <c r="AF564" i="79"/>
  <c r="AF568" i="79" s="1"/>
  <c r="Y381" i="79"/>
  <c r="Y389" i="79" s="1"/>
  <c r="AF198" i="79"/>
  <c r="AF201" i="79" s="1"/>
  <c r="AH381" i="79"/>
  <c r="AH389" i="79" s="1"/>
  <c r="M70" i="43" s="1"/>
  <c r="AH517" i="46"/>
  <c r="Y1118" i="79"/>
  <c r="Y1115" i="79"/>
  <c r="AI198" i="79"/>
  <c r="AI199" i="79" s="1"/>
  <c r="AJ198" i="79"/>
  <c r="AJ203" i="79" s="1"/>
  <c r="AK198" i="79"/>
  <c r="AK201" i="79" s="1"/>
  <c r="AL198" i="79"/>
  <c r="AL203" i="79" s="1"/>
  <c r="AH198" i="79"/>
  <c r="AH205" i="79" s="1"/>
  <c r="M67" i="43" s="1"/>
  <c r="AA383" i="79"/>
  <c r="AA386" i="79"/>
  <c r="AA387" i="79"/>
  <c r="AA385" i="79"/>
  <c r="AA384" i="79"/>
  <c r="AF132" i="46"/>
  <c r="K55" i="43"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G518" i="46"/>
  <c r="AF262" i="46"/>
  <c r="K58" i="43" s="1"/>
  <c r="Y1125" i="79"/>
  <c r="AF517" i="46"/>
  <c r="AK387" i="46"/>
  <c r="AK389" i="46" s="1"/>
  <c r="AH387" i="46"/>
  <c r="AH392" i="46" s="1"/>
  <c r="M61" i="43" s="1"/>
  <c r="AA389" i="79"/>
  <c r="F70" i="43" s="1"/>
  <c r="AF522" i="46"/>
  <c r="K64" i="43" s="1"/>
  <c r="AF519" i="46"/>
  <c r="AI381" i="79"/>
  <c r="AI383" i="79" s="1"/>
  <c r="Y757" i="79"/>
  <c r="AJ390" i="46"/>
  <c r="Y202" i="79"/>
  <c r="Y200" i="79"/>
  <c r="Y201" i="79"/>
  <c r="AJ388" i="46"/>
  <c r="Y205" i="79"/>
  <c r="AJ132" i="46"/>
  <c r="O55" i="43" s="1"/>
  <c r="AJ262" i="46"/>
  <c r="O58" i="43" s="1"/>
  <c r="AA388" i="46"/>
  <c r="AA389" i="46"/>
  <c r="AC519" i="46"/>
  <c r="AC518" i="46"/>
  <c r="AE519" i="46"/>
  <c r="AE518" i="46"/>
  <c r="Z518" i="46"/>
  <c r="Z519" i="46"/>
  <c r="AB518" i="46"/>
  <c r="AB519" i="46"/>
  <c r="AA518" i="46"/>
  <c r="AA519" i="46"/>
  <c r="Y388" i="46"/>
  <c r="Y389" i="46"/>
  <c r="AD388" i="46"/>
  <c r="AD389" i="46"/>
  <c r="AD519" i="46"/>
  <c r="AD518" i="46"/>
  <c r="AL518" i="46"/>
  <c r="AL519" i="46"/>
  <c r="AL522" i="46"/>
  <c r="Q64" i="43" s="1"/>
  <c r="AL390" i="46"/>
  <c r="AL388" i="46"/>
  <c r="AL517" i="46"/>
  <c r="AL260"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J392" i="46"/>
  <c r="O61" i="43" s="1"/>
  <c r="AI392" i="46"/>
  <c r="N61" i="43" s="1"/>
  <c r="AL392" i="46"/>
  <c r="Q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AI519" i="46" l="1"/>
  <c r="AI518" i="46"/>
  <c r="AI520" i="46"/>
  <c r="AI522" i="46"/>
  <c r="N64" i="43" s="1"/>
  <c r="Y573" i="79"/>
  <c r="Y569" i="79"/>
  <c r="AE389" i="79"/>
  <c r="AH520" i="46"/>
  <c r="AK522" i="46"/>
  <c r="P64" i="43" s="1"/>
  <c r="AK566" i="79"/>
  <c r="AI262" i="46"/>
  <c r="N58" i="43" s="1"/>
  <c r="AK260" i="46"/>
  <c r="AK517" i="46"/>
  <c r="AH522" i="46"/>
  <c r="M64" i="43" s="1"/>
  <c r="AH518" i="46"/>
  <c r="AK519" i="46"/>
  <c r="AG522" i="46"/>
  <c r="L64" i="43" s="1"/>
  <c r="AG519" i="46"/>
  <c r="AG517" i="46"/>
  <c r="AK567" i="79"/>
  <c r="AK259" i="46"/>
  <c r="AK518" i="46"/>
  <c r="AL132" i="46"/>
  <c r="Q55" i="43" s="1"/>
  <c r="V25" i="47" s="1"/>
  <c r="AH262" i="46"/>
  <c r="M58" i="43" s="1"/>
  <c r="AH259" i="46"/>
  <c r="AK565" i="79"/>
  <c r="AI259" i="46"/>
  <c r="AI261" i="46" s="1"/>
  <c r="N57" i="43" s="1"/>
  <c r="AK571" i="79"/>
  <c r="AJ259" i="46"/>
  <c r="AJ261" i="46" s="1"/>
  <c r="O57" i="43" s="1"/>
  <c r="T31" i="47" s="1"/>
  <c r="AI390" i="46"/>
  <c r="AG132" i="46"/>
  <c r="L55" i="43" s="1"/>
  <c r="Q15" i="47" s="1"/>
  <c r="AG262" i="46"/>
  <c r="L58" i="43" s="1"/>
  <c r="AI388" i="46"/>
  <c r="AG260" i="46"/>
  <c r="AG261" i="46" s="1"/>
  <c r="L57" i="43" s="1"/>
  <c r="AL259" i="46"/>
  <c r="AL261" i="46" s="1"/>
  <c r="Q57" i="43" s="1"/>
  <c r="V39" i="47" s="1"/>
  <c r="AK132" i="46"/>
  <c r="P55" i="43" s="1"/>
  <c r="U22" i="47" s="1"/>
  <c r="AG388" i="46"/>
  <c r="AG390" i="46"/>
  <c r="AG392" i="46"/>
  <c r="L61" i="43" s="1"/>
  <c r="AK569" i="79"/>
  <c r="AK568" i="79"/>
  <c r="AI132" i="46"/>
  <c r="N55" i="43" s="1"/>
  <c r="S16" i="47" s="1"/>
  <c r="AK573" i="79"/>
  <c r="P73" i="43" s="1"/>
  <c r="AH132" i="46"/>
  <c r="M55" i="43" s="1"/>
  <c r="R26" i="47" s="1"/>
  <c r="Y756" i="79"/>
  <c r="D75" i="43" s="1"/>
  <c r="T18" i="47"/>
  <c r="P20" i="47"/>
  <c r="U17" i="47"/>
  <c r="AB570" i="79"/>
  <c r="AB569" i="79"/>
  <c r="AB201" i="79"/>
  <c r="AB202" i="79"/>
  <c r="AA199" i="79"/>
  <c r="AA202" i="79"/>
  <c r="AA203" i="79"/>
  <c r="AD569" i="79"/>
  <c r="AD573" i="79"/>
  <c r="I73" i="43" s="1"/>
  <c r="Z202" i="79"/>
  <c r="Z203" i="79"/>
  <c r="AJ570" i="79"/>
  <c r="AJ573" i="79"/>
  <c r="O73" i="43" s="1"/>
  <c r="Y567" i="79"/>
  <c r="Y570" i="79"/>
  <c r="Y571" i="79"/>
  <c r="Z568" i="79"/>
  <c r="Z570" i="79"/>
  <c r="Y521" i="46"/>
  <c r="Z1125" i="79"/>
  <c r="E82" i="43" s="1"/>
  <c r="D70" i="43"/>
  <c r="AM131" i="46"/>
  <c r="C93" i="43" s="1"/>
  <c r="AM262" i="46"/>
  <c r="D104" i="43" s="1"/>
  <c r="D76" i="43"/>
  <c r="AM520" i="46"/>
  <c r="D67" i="43"/>
  <c r="AM517" i="46"/>
  <c r="AD568" i="79"/>
  <c r="AH569" i="79"/>
  <c r="AL569" i="79"/>
  <c r="AD565" i="79"/>
  <c r="AI569" i="79"/>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Y386" i="79"/>
  <c r="AK387" i="79"/>
  <c r="AL389" i="79"/>
  <c r="Q70" i="43" s="1"/>
  <c r="AJ387" i="79"/>
  <c r="AF573" i="79"/>
  <c r="K73" i="43" s="1"/>
  <c r="AG386" i="79"/>
  <c r="AL385" i="79"/>
  <c r="AJ383" i="79"/>
  <c r="AB573" i="79"/>
  <c r="G73" i="43" s="1"/>
  <c r="AG199" i="79"/>
  <c r="AC568" i="79"/>
  <c r="AF386" i="79"/>
  <c r="Y941" i="79"/>
  <c r="AC566" i="79"/>
  <c r="AD205" i="79"/>
  <c r="I67" i="43" s="1"/>
  <c r="AD203" i="79"/>
  <c r="AG203" i="79"/>
  <c r="Y937" i="79"/>
  <c r="AI521" i="46"/>
  <c r="N63" i="43" s="1"/>
  <c r="AG201" i="79"/>
  <c r="AH521" i="46"/>
  <c r="M63" i="43" s="1"/>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AE573" i="79"/>
  <c r="J73" i="43" s="1"/>
  <c r="AK200" i="79"/>
  <c r="AL571" i="79"/>
  <c r="Z389" i="79"/>
  <c r="E70" i="43" s="1"/>
  <c r="Z385" i="79"/>
  <c r="AC565" i="79"/>
  <c r="AC199" i="79"/>
  <c r="AC387" i="79"/>
  <c r="AF382" i="79"/>
  <c r="AE570" i="79"/>
  <c r="AD566" i="79"/>
  <c r="AC389" i="79"/>
  <c r="H70" i="43" s="1"/>
  <c r="AI571" i="79"/>
  <c r="AI568" i="79"/>
  <c r="AC386" i="79"/>
  <c r="Z205" i="79"/>
  <c r="E67" i="43" s="1"/>
  <c r="AL570" i="79"/>
  <c r="AC573" i="79"/>
  <c r="H73" i="43" s="1"/>
  <c r="Y565" i="79"/>
  <c r="Z382" i="79"/>
  <c r="AC203" i="79"/>
  <c r="AC382" i="79"/>
  <c r="AF385" i="79"/>
  <c r="AD567" i="79"/>
  <c r="Y939" i="79"/>
  <c r="AK199" i="79"/>
  <c r="AF389" i="79"/>
  <c r="K70" i="43" s="1"/>
  <c r="AF261" i="46"/>
  <c r="K57" i="43" s="1"/>
  <c r="P39" i="47" s="1"/>
  <c r="AC569" i="79"/>
  <c r="AE571" i="79"/>
  <c r="AD387" i="79"/>
  <c r="AC384" i="79"/>
  <c r="AE568" i="79"/>
  <c r="AC571" i="79"/>
  <c r="AE569" i="79"/>
  <c r="AD571" i="79"/>
  <c r="D73" i="43"/>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Z937" i="79"/>
  <c r="Z931" i="79"/>
  <c r="Z938" i="79"/>
  <c r="Z933" i="79"/>
  <c r="Z939" i="79"/>
  <c r="Z936" i="79"/>
  <c r="Z934" i="79"/>
  <c r="Z935" i="79"/>
  <c r="Z932" i="79"/>
  <c r="AI389" i="79"/>
  <c r="N70" i="43" s="1"/>
  <c r="AF203" i="79"/>
  <c r="Z566" i="79"/>
  <c r="Y385" i="79"/>
  <c r="Y387"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H261" i="46"/>
  <c r="M57" i="43" s="1"/>
  <c r="AA388" i="79"/>
  <c r="F69" i="43" s="1"/>
  <c r="D82" i="43"/>
  <c r="Y1124" i="79"/>
  <c r="D81" i="43" s="1"/>
  <c r="P17" i="47"/>
  <c r="P18" i="47"/>
  <c r="AJ202" i="79"/>
  <c r="AI200" i="79"/>
  <c r="P21" i="47"/>
  <c r="P24" i="47"/>
  <c r="AL200" i="79"/>
  <c r="AI202" i="79"/>
  <c r="AH389" i="46"/>
  <c r="E94" i="43" s="1"/>
  <c r="AH390" i="46"/>
  <c r="AH388" i="46"/>
  <c r="P19" i="47"/>
  <c r="AJ200" i="79"/>
  <c r="P22" i="47"/>
  <c r="AI203" i="79"/>
  <c r="P16" i="47"/>
  <c r="P25" i="47"/>
  <c r="P23" i="47"/>
  <c r="AL199" i="79"/>
  <c r="AJ199" i="79"/>
  <c r="AJ201" i="79"/>
  <c r="AI201" i="79"/>
  <c r="P26" i="47"/>
  <c r="AJ205" i="79"/>
  <c r="O67" i="43" s="1"/>
  <c r="AH203" i="79"/>
  <c r="AH201" i="79"/>
  <c r="AH199" i="79"/>
  <c r="AH200" i="79"/>
  <c r="AH202" i="79"/>
  <c r="T24" i="47"/>
  <c r="T17" i="47"/>
  <c r="T19" i="47"/>
  <c r="T16" i="47"/>
  <c r="T22" i="47"/>
  <c r="T21" i="47"/>
  <c r="T15" i="47"/>
  <c r="AJ391" i="46"/>
  <c r="O60" i="43" s="1"/>
  <c r="T26" i="47"/>
  <c r="T20" i="47"/>
  <c r="T23" i="47"/>
  <c r="T25" i="47"/>
  <c r="T33" i="47"/>
  <c r="V18" i="47"/>
  <c r="Y204" i="79"/>
  <c r="F94" i="43"/>
  <c r="V26" i="47"/>
  <c r="Y261" i="46"/>
  <c r="D57" i="43" s="1"/>
  <c r="F93" i="43"/>
  <c r="D58" i="43"/>
  <c r="T40" i="47"/>
  <c r="T36" i="47"/>
  <c r="T38" i="47"/>
  <c r="AL391" i="46"/>
  <c r="Q60"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D55" i="43"/>
  <c r="E54" i="43"/>
  <c r="V21" i="47" l="1"/>
  <c r="U24" i="47"/>
  <c r="V22" i="47"/>
  <c r="V23" i="47"/>
  <c r="Q16" i="47"/>
  <c r="V17" i="47"/>
  <c r="V20" i="47"/>
  <c r="V19" i="47"/>
  <c r="V15" i="47"/>
  <c r="V16" i="47"/>
  <c r="Q22" i="47"/>
  <c r="V24" i="47"/>
  <c r="U15" i="47"/>
  <c r="R23" i="47"/>
  <c r="U19" i="47"/>
  <c r="U20" i="47"/>
  <c r="R30" i="47"/>
  <c r="R21" i="47"/>
  <c r="U26" i="47"/>
  <c r="U18" i="47"/>
  <c r="U16" i="47"/>
  <c r="R58" i="43"/>
  <c r="R24" i="47"/>
  <c r="R20" i="47"/>
  <c r="U21" i="47"/>
  <c r="U25" i="47"/>
  <c r="U23" i="47"/>
  <c r="R19" i="47"/>
  <c r="R22" i="47"/>
  <c r="R17" i="47"/>
  <c r="Q32" i="47"/>
  <c r="AK521" i="46"/>
  <c r="P63" i="43" s="1"/>
  <c r="AM519" i="46"/>
  <c r="R15" i="47"/>
  <c r="AK261" i="46"/>
  <c r="P57" i="43" s="1"/>
  <c r="U31" i="47" s="1"/>
  <c r="AM518" i="46"/>
  <c r="AM259" i="46"/>
  <c r="R64" i="43"/>
  <c r="AG521" i="46"/>
  <c r="L63" i="43" s="1"/>
  <c r="T30" i="47"/>
  <c r="T35" i="47"/>
  <c r="T37" i="47"/>
  <c r="T41" i="47"/>
  <c r="T32" i="47"/>
  <c r="T34" i="47"/>
  <c r="T39" i="47"/>
  <c r="AM522" i="46"/>
  <c r="F104" i="43" s="1"/>
  <c r="AI391" i="46"/>
  <c r="N60" i="43" s="1"/>
  <c r="S56" i="47" s="1"/>
  <c r="Q37" i="47"/>
  <c r="Q41" i="47"/>
  <c r="AK572" i="79"/>
  <c r="P72" i="43" s="1"/>
  <c r="AM260" i="46"/>
  <c r="D94" i="43"/>
  <c r="Q33" i="47"/>
  <c r="Q35" i="47"/>
  <c r="Q40" i="47"/>
  <c r="Q18" i="47"/>
  <c r="Q21" i="47"/>
  <c r="Q17" i="47"/>
  <c r="Q19" i="47"/>
  <c r="S32" i="47"/>
  <c r="Q39" i="47"/>
  <c r="Q30" i="47"/>
  <c r="Q34" i="47"/>
  <c r="D93" i="43"/>
  <c r="Q20" i="47"/>
  <c r="Q23" i="47"/>
  <c r="Q38" i="47"/>
  <c r="Q36" i="47"/>
  <c r="Q25" i="47"/>
  <c r="Q31" i="47"/>
  <c r="Q26" i="47"/>
  <c r="Q24" i="47"/>
  <c r="AG391" i="46"/>
  <c r="L60" i="43" s="1"/>
  <c r="S31" i="47"/>
  <c r="S21" i="47"/>
  <c r="S35" i="47"/>
  <c r="S41" i="47"/>
  <c r="S24" i="47"/>
  <c r="S20" i="47"/>
  <c r="S37" i="47"/>
  <c r="S40" i="47"/>
  <c r="S15" i="47"/>
  <c r="S17" i="47"/>
  <c r="AM383" i="79"/>
  <c r="S33" i="47"/>
  <c r="S36" i="47"/>
  <c r="S39" i="47"/>
  <c r="S22" i="47"/>
  <c r="S18" i="47"/>
  <c r="S26" i="47"/>
  <c r="R25" i="47"/>
  <c r="R16" i="47"/>
  <c r="R18" i="47"/>
  <c r="S38" i="47"/>
  <c r="S19" i="47"/>
  <c r="S23" i="47"/>
  <c r="S30" i="47"/>
  <c r="S25" i="47"/>
  <c r="S34" i="47"/>
  <c r="AM132" i="46"/>
  <c r="C104" i="43" s="1"/>
  <c r="R54" i="43"/>
  <c r="AM382" i="79"/>
  <c r="AM384" i="79"/>
  <c r="Y572" i="79"/>
  <c r="D72" i="43" s="1"/>
  <c r="Z756" i="79"/>
  <c r="E75" i="43" s="1"/>
  <c r="AM205" i="79"/>
  <c r="G104" i="43" s="1"/>
  <c r="AD572" i="79"/>
  <c r="I72" i="43" s="1"/>
  <c r="AJ572" i="79"/>
  <c r="O72" i="43" s="1"/>
  <c r="R55" i="43"/>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571" i="79"/>
  <c r="AM753" i="79"/>
  <c r="AM1123" i="79"/>
  <c r="AM751" i="79"/>
  <c r="AM1121" i="79"/>
  <c r="AM752" i="79"/>
  <c r="AM202" i="79"/>
  <c r="AM203" i="79"/>
  <c r="AM566" i="79"/>
  <c r="D79" i="43"/>
  <c r="R79" i="43" s="1"/>
  <c r="AM941" i="79"/>
  <c r="K104" i="43" s="1"/>
  <c r="AM935" i="79"/>
  <c r="AM387" i="79"/>
  <c r="AM568" i="79"/>
  <c r="R73" i="43"/>
  <c r="AM573" i="79"/>
  <c r="I104" i="43" s="1"/>
  <c r="AM392" i="46"/>
  <c r="E104" i="43" s="1"/>
  <c r="AM565" i="79"/>
  <c r="AM937" i="79"/>
  <c r="AM569" i="79"/>
  <c r="AK391" i="46"/>
  <c r="P60" i="43" s="1"/>
  <c r="AM386" i="79"/>
  <c r="AM385" i="79"/>
  <c r="AM570" i="79"/>
  <c r="AM931" i="79"/>
  <c r="AM933" i="79"/>
  <c r="AM1125" i="79"/>
  <c r="L104" i="43" s="1"/>
  <c r="AM936" i="79"/>
  <c r="AM755" i="79"/>
  <c r="AM939" i="79"/>
  <c r="AM938" i="79"/>
  <c r="AM757" i="79"/>
  <c r="J104" i="43" s="1"/>
  <c r="D103" i="43"/>
  <c r="C103" i="43"/>
  <c r="AB204" i="79"/>
  <c r="G66" i="43" s="1"/>
  <c r="AL572" i="79"/>
  <c r="Q72" i="43" s="1"/>
  <c r="E95" i="43"/>
  <c r="Z388" i="79"/>
  <c r="E69" i="43" s="1"/>
  <c r="AA204" i="79"/>
  <c r="F66" i="43" s="1"/>
  <c r="AG572" i="79"/>
  <c r="L72" i="43" s="1"/>
  <c r="AB388" i="79"/>
  <c r="G69" i="43" s="1"/>
  <c r="AA572" i="79"/>
  <c r="F72" i="43"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R68" i="47" s="1"/>
  <c r="T63" i="47"/>
  <c r="P62" i="47"/>
  <c r="P66" i="47"/>
  <c r="P69" i="47"/>
  <c r="P67" i="47"/>
  <c r="P61" i="47"/>
  <c r="R31" i="47"/>
  <c r="P71" i="47"/>
  <c r="P70" i="47"/>
  <c r="R34" i="47"/>
  <c r="P68" i="47"/>
  <c r="P64" i="47"/>
  <c r="R38" i="47"/>
  <c r="T47" i="47"/>
  <c r="R37" i="47"/>
  <c r="P60" i="47"/>
  <c r="P63" i="47"/>
  <c r="R39" i="47"/>
  <c r="P65" i="47"/>
  <c r="AJ204" i="79"/>
  <c r="O66" i="43" s="1"/>
  <c r="T75" i="47" s="1"/>
  <c r="P27" i="47"/>
  <c r="P29" i="47" s="1"/>
  <c r="Q50" i="47"/>
  <c r="R40" i="47"/>
  <c r="R41" i="47"/>
  <c r="R33" i="47"/>
  <c r="AL204" i="79"/>
  <c r="Q66" i="43" s="1"/>
  <c r="Q47" i="47"/>
  <c r="Q52" i="47"/>
  <c r="R35" i="47"/>
  <c r="R32" i="47"/>
  <c r="R36" i="47"/>
  <c r="E93" i="43"/>
  <c r="Q45" i="47"/>
  <c r="Q62" i="47"/>
  <c r="G94" i="43"/>
  <c r="Q54" i="47"/>
  <c r="Q48" i="47"/>
  <c r="Q70" i="47"/>
  <c r="Q56" i="47"/>
  <c r="Q49" i="47"/>
  <c r="Q53" i="47"/>
  <c r="Q55" i="47"/>
  <c r="G95" i="43"/>
  <c r="Q51" i="47"/>
  <c r="Q46" i="47"/>
  <c r="R67" i="43"/>
  <c r="G96" i="43"/>
  <c r="AH204" i="79"/>
  <c r="M66" i="43" s="1"/>
  <c r="G93" i="43"/>
  <c r="S50" i="47"/>
  <c r="T71" i="47"/>
  <c r="T61" i="47"/>
  <c r="T66" i="47"/>
  <c r="S66" i="47"/>
  <c r="S64" i="47"/>
  <c r="S61" i="47"/>
  <c r="S53" i="47"/>
  <c r="T60" i="47"/>
  <c r="T54" i="47"/>
  <c r="T52" i="47"/>
  <c r="T56" i="47"/>
  <c r="T48" i="47"/>
  <c r="T27" i="47"/>
  <c r="T29" i="47" s="1"/>
  <c r="T53" i="47"/>
  <c r="T45" i="47"/>
  <c r="T62" i="47"/>
  <c r="T69" i="47"/>
  <c r="T70" i="47"/>
  <c r="T64" i="47"/>
  <c r="T55" i="47"/>
  <c r="T68" i="47"/>
  <c r="T46" i="47"/>
  <c r="T51" i="47"/>
  <c r="T65" i="47"/>
  <c r="T67" i="47"/>
  <c r="T49" i="47"/>
  <c r="T50" i="47"/>
  <c r="V27" i="47"/>
  <c r="V29" i="47" s="1"/>
  <c r="F96" i="43"/>
  <c r="F95" i="43"/>
  <c r="D63" i="43"/>
  <c r="R63" i="43" s="1"/>
  <c r="V30" i="47"/>
  <c r="V31" i="47"/>
  <c r="V33" i="47"/>
  <c r="V37" i="47"/>
  <c r="V34" i="47"/>
  <c r="V46" i="47"/>
  <c r="V38" i="47"/>
  <c r="V50" i="47"/>
  <c r="V71" i="47"/>
  <c r="V54" i="47"/>
  <c r="V52" i="47"/>
  <c r="V51" i="47"/>
  <c r="V53" i="47"/>
  <c r="V48" i="47"/>
  <c r="V55" i="47"/>
  <c r="V47" i="47"/>
  <c r="V45" i="47"/>
  <c r="V56" i="47"/>
  <c r="V49" i="47"/>
  <c r="V36" i="47"/>
  <c r="V35" i="47"/>
  <c r="V32" i="47"/>
  <c r="V40" i="47"/>
  <c r="V41"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AM261" i="46" l="1"/>
  <c r="AM263" i="46" s="1"/>
  <c r="E30" i="43"/>
  <c r="AM521" i="46"/>
  <c r="AM523" i="46" s="1"/>
  <c r="S47" i="47"/>
  <c r="S62" i="47"/>
  <c r="S70" i="47"/>
  <c r="S67" i="47"/>
  <c r="S55" i="47"/>
  <c r="S60" i="47"/>
  <c r="Q69" i="47"/>
  <c r="U27" i="47"/>
  <c r="U29" i="47" s="1"/>
  <c r="S54" i="47"/>
  <c r="S65" i="47"/>
  <c r="S45" i="47"/>
  <c r="S46" i="47"/>
  <c r="S71" i="47"/>
  <c r="S51" i="47"/>
  <c r="S52" i="47"/>
  <c r="S69" i="47"/>
  <c r="S68" i="47"/>
  <c r="S63" i="47"/>
  <c r="S49" i="47"/>
  <c r="S48" i="47"/>
  <c r="R57" i="43"/>
  <c r="U32" i="47"/>
  <c r="U35" i="47"/>
  <c r="U41" i="47"/>
  <c r="U30" i="47"/>
  <c r="U37" i="47"/>
  <c r="U36" i="47"/>
  <c r="Q67" i="47"/>
  <c r="U33" i="47"/>
  <c r="U38" i="47"/>
  <c r="U39" i="47"/>
  <c r="U40" i="47"/>
  <c r="Q71" i="47"/>
  <c r="U47" i="47"/>
  <c r="Q66" i="47"/>
  <c r="Q60" i="47"/>
  <c r="Q68" i="47"/>
  <c r="Q63" i="47"/>
  <c r="Q65" i="47"/>
  <c r="Q61" i="47"/>
  <c r="Q64" i="47"/>
  <c r="T42" i="47"/>
  <c r="T44" i="47" s="1"/>
  <c r="Q27" i="47"/>
  <c r="Q29" i="47" s="1"/>
  <c r="Q42" i="47" s="1"/>
  <c r="Q44" i="47" s="1"/>
  <c r="Q57" i="47" s="1"/>
  <c r="Q59" i="47" s="1"/>
  <c r="R27" i="47"/>
  <c r="R29" i="47" s="1"/>
  <c r="R42" i="47" s="1"/>
  <c r="R44" i="47" s="1"/>
  <c r="AM133" i="46"/>
  <c r="S27" i="47"/>
  <c r="S29" i="47" s="1"/>
  <c r="S42" i="47" s="1"/>
  <c r="S44" i="47" s="1"/>
  <c r="U83" i="47"/>
  <c r="AM204" i="79"/>
  <c r="AM206" i="79" s="1"/>
  <c r="E42" i="43"/>
  <c r="E29" i="43"/>
  <c r="E31" i="43"/>
  <c r="L81" i="47"/>
  <c r="E32" i="43"/>
  <c r="R75" i="43"/>
  <c r="R66" i="43"/>
  <c r="R69" i="43"/>
  <c r="R60"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U62" i="47"/>
  <c r="U64" i="47"/>
  <c r="U54" i="47"/>
  <c r="U55" i="47"/>
  <c r="U67" i="47"/>
  <c r="U53" i="47"/>
  <c r="U51" i="47"/>
  <c r="AM940" i="79"/>
  <c r="AM942"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L120" i="47"/>
  <c r="L130" i="47"/>
  <c r="P100" i="47"/>
  <c r="P80" i="47"/>
  <c r="U78" i="47"/>
  <c r="N78" i="47"/>
  <c r="N85" i="47"/>
  <c r="N86" i="47"/>
  <c r="P101" i="47"/>
  <c r="P84" i="47"/>
  <c r="N77"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S95" i="47"/>
  <c r="U95" i="47"/>
  <c r="N155" i="47"/>
  <c r="U97" i="47"/>
  <c r="P94" i="47"/>
  <c r="P99" i="47"/>
  <c r="U90" i="47"/>
  <c r="U105" i="47"/>
  <c r="U106" i="47"/>
  <c r="U91" i="47"/>
  <c r="P116" i="47"/>
  <c r="P130" i="47"/>
  <c r="P111" i="47"/>
  <c r="P98" i="47"/>
  <c r="P81" i="47"/>
  <c r="P78" i="47"/>
  <c r="P82" i="47"/>
  <c r="U161" i="47"/>
  <c r="S77" i="47"/>
  <c r="S98" i="47"/>
  <c r="S84" i="47"/>
  <c r="S92" i="47"/>
  <c r="Q130" i="47"/>
  <c r="Q157" i="47"/>
  <c r="M116" i="47"/>
  <c r="M111" i="47"/>
  <c r="U114" i="47"/>
  <c r="U85" i="47"/>
  <c r="U80" i="47"/>
  <c r="U93" i="47"/>
  <c r="U86" i="47"/>
  <c r="U92" i="47"/>
  <c r="S76" i="47"/>
  <c r="S152" i="47"/>
  <c r="S107" i="47"/>
  <c r="S93" i="47"/>
  <c r="S75" i="47"/>
  <c r="R70" i="47"/>
  <c r="P140" i="47"/>
  <c r="Q124" i="47"/>
  <c r="Q123" i="47"/>
  <c r="Q135" i="47"/>
  <c r="Q121" i="47"/>
  <c r="S82" i="47"/>
  <c r="S160" i="47"/>
  <c r="S131" i="47"/>
  <c r="S83" i="47"/>
  <c r="S114" i="47"/>
  <c r="Q136" i="47"/>
  <c r="U96" i="47"/>
  <c r="U110" i="47"/>
  <c r="U113" i="47"/>
  <c r="U107" i="47"/>
  <c r="U98" i="47"/>
  <c r="S100" i="47"/>
  <c r="S78" i="47"/>
  <c r="S101" i="47"/>
  <c r="S153" i="47"/>
  <c r="Q129" i="47"/>
  <c r="Q122" i="47"/>
  <c r="S122" i="47"/>
  <c r="S125" i="47"/>
  <c r="U77" i="47"/>
  <c r="U81" i="47"/>
  <c r="U79" i="47"/>
  <c r="S109" i="47"/>
  <c r="S108" i="47"/>
  <c r="S116" i="47"/>
  <c r="S161" i="47"/>
  <c r="P160" i="47"/>
  <c r="U125" i="47"/>
  <c r="N141" i="47"/>
  <c r="S79" i="47"/>
  <c r="S85" i="47"/>
  <c r="S86" i="47"/>
  <c r="Q126"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U120" i="47"/>
  <c r="U131" i="47"/>
  <c r="N135" i="47"/>
  <c r="L128" i="47"/>
  <c r="N115" i="47"/>
  <c r="N105" i="47"/>
  <c r="N136" i="47"/>
  <c r="M135" i="47"/>
  <c r="N94" i="47"/>
  <c r="N137" i="47"/>
  <c r="N96" i="47"/>
  <c r="U138" i="47"/>
  <c r="U130" i="47"/>
  <c r="S110" i="47"/>
  <c r="S154" i="47"/>
  <c r="S106" i="47"/>
  <c r="S139" i="47"/>
  <c r="S99" i="47"/>
  <c r="S112" i="47"/>
  <c r="Q137" i="47"/>
  <c r="Q140" i="47"/>
  <c r="L142" i="47"/>
  <c r="R78" i="43"/>
  <c r="Q153" i="47"/>
  <c r="R81" i="43"/>
  <c r="U154" i="47"/>
  <c r="U126" i="47"/>
  <c r="P155" i="47"/>
  <c r="L121" i="47"/>
  <c r="L125" i="47"/>
  <c r="L151" i="47"/>
  <c r="N108" i="47"/>
  <c r="N144" i="47"/>
  <c r="U128" i="47"/>
  <c r="U127" i="47"/>
  <c r="U129" i="47"/>
  <c r="U159" i="47"/>
  <c r="S115" i="47"/>
  <c r="S90" i="47"/>
  <c r="S105" i="47"/>
  <c r="E36" i="43"/>
  <c r="P150" i="47"/>
  <c r="S155" i="47"/>
  <c r="S151" i="47"/>
  <c r="L161" i="47"/>
  <c r="R64" i="47"/>
  <c r="P144" i="47"/>
  <c r="P153" i="47"/>
  <c r="R53" i="47"/>
  <c r="L140" i="47"/>
  <c r="N157" i="47"/>
  <c r="M136" i="47"/>
  <c r="N156" i="47"/>
  <c r="S142" i="47"/>
  <c r="R52" i="47"/>
  <c r="R51" i="47"/>
  <c r="P146" i="47"/>
  <c r="P129" i="47"/>
  <c r="P161" i="47"/>
  <c r="R62"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L144" i="47"/>
  <c r="L157" i="47"/>
  <c r="L145" i="47"/>
  <c r="N138" i="47"/>
  <c r="M130" i="47"/>
  <c r="M131" i="47"/>
  <c r="S144" i="47"/>
  <c r="R54" i="47"/>
  <c r="R46" i="47"/>
  <c r="P156" i="47"/>
  <c r="R66" i="47"/>
  <c r="P128"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L150" i="47"/>
  <c r="N160" i="47"/>
  <c r="M144" i="47"/>
  <c r="M138" i="47"/>
  <c r="M141" i="47"/>
  <c r="M129" i="47"/>
  <c r="N127" i="47"/>
  <c r="M160" i="47"/>
  <c r="S143" i="47"/>
  <c r="S136" i="47"/>
  <c r="R50" i="47"/>
  <c r="P143" i="47"/>
  <c r="P124" i="47"/>
  <c r="P151" i="47"/>
  <c r="R65"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N145" i="47"/>
  <c r="N150" i="47"/>
  <c r="M161" i="47"/>
  <c r="M125" i="47"/>
  <c r="E33" i="43"/>
  <c r="M128" i="47"/>
  <c r="M157" i="47"/>
  <c r="P126" i="47"/>
  <c r="P121"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153" i="47"/>
  <c r="R141" i="47"/>
  <c r="R120" i="47"/>
  <c r="R100" i="47"/>
  <c r="R115" i="47"/>
  <c r="R155" i="47"/>
  <c r="R90" i="47"/>
  <c r="R108" i="47"/>
  <c r="R93" i="47"/>
  <c r="R101" i="47"/>
  <c r="R82" i="47"/>
  <c r="R146" i="47"/>
  <c r="R144" i="47"/>
  <c r="R91" i="47"/>
  <c r="R85" i="47"/>
  <c r="R97" i="47"/>
  <c r="R139" i="47"/>
  <c r="R135" i="47"/>
  <c r="R129" i="47"/>
  <c r="R92" i="47"/>
  <c r="R156" i="47"/>
  <c r="R124" i="47"/>
  <c r="R98" i="47"/>
  <c r="R145" i="47"/>
  <c r="R159" i="47"/>
  <c r="R137" i="47"/>
  <c r="R116" i="47"/>
  <c r="R161" i="47"/>
  <c r="R160" i="47"/>
  <c r="R151" i="47"/>
  <c r="R126" i="47"/>
  <c r="R130" i="47"/>
  <c r="R143" i="47"/>
  <c r="R96" i="47"/>
  <c r="R79" i="47"/>
  <c r="R131" i="47"/>
  <c r="R105" i="47"/>
  <c r="R76" i="47"/>
  <c r="R114" i="47"/>
  <c r="R77" i="47"/>
  <c r="W17" i="47"/>
  <c r="T57" i="47"/>
  <c r="T59" i="47" s="1"/>
  <c r="T72" i="47" s="1"/>
  <c r="T74" i="47" s="1"/>
  <c r="W25" i="47"/>
  <c r="V42" i="47"/>
  <c r="V44" i="47" s="1"/>
  <c r="V57" i="47" s="1"/>
  <c r="V59" i="47" s="1"/>
  <c r="V72" i="47" s="1"/>
  <c r="V7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J63" i="47"/>
  <c r="J32" i="47"/>
  <c r="W32" i="47" s="1"/>
  <c r="J30" i="47"/>
  <c r="W30" i="47" s="1"/>
  <c r="J39" i="47"/>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J70" i="43" l="1"/>
  <c r="AM389" i="79"/>
  <c r="H104" i="43" s="1"/>
  <c r="M104" i="43" s="1"/>
  <c r="W39" i="47"/>
  <c r="W36" i="47"/>
  <c r="W35" i="47"/>
  <c r="U42" i="47"/>
  <c r="U44" i="47" s="1"/>
  <c r="U57" i="47" s="1"/>
  <c r="U59" i="47" s="1"/>
  <c r="U72" i="47" s="1"/>
  <c r="U74" i="47" s="1"/>
  <c r="U87" i="47" s="1"/>
  <c r="U89" i="47" s="1"/>
  <c r="U102" i="47" s="1"/>
  <c r="S57" i="47"/>
  <c r="S59" i="47" s="1"/>
  <c r="S72" i="47" s="1"/>
  <c r="S74" i="47" s="1"/>
  <c r="S87" i="47" s="1"/>
  <c r="S89" i="47" s="1"/>
  <c r="S102" i="47" s="1"/>
  <c r="W40" i="47"/>
  <c r="Q72" i="47"/>
  <c r="Q74" i="47" s="1"/>
  <c r="Q87" i="47" s="1"/>
  <c r="Q89" i="47" s="1"/>
  <c r="Q102" i="47" s="1"/>
  <c r="H19" i="43"/>
  <c r="M103" i="43"/>
  <c r="W27" i="47"/>
  <c r="C105" i="43" s="1"/>
  <c r="P87" i="47"/>
  <c r="P89" i="47" s="1"/>
  <c r="P102" i="47" s="1"/>
  <c r="R57" i="47"/>
  <c r="R59" i="47" s="1"/>
  <c r="R72" i="47" s="1"/>
  <c r="R74" i="47" s="1"/>
  <c r="R87" i="47" s="1"/>
  <c r="R89" i="47" s="1"/>
  <c r="R102" i="47" s="1"/>
  <c r="V87" i="47"/>
  <c r="V89" i="47" s="1"/>
  <c r="V102" i="47" s="1"/>
  <c r="T87" i="47"/>
  <c r="T89" i="47" s="1"/>
  <c r="T102" i="47" s="1"/>
  <c r="W64" i="47"/>
  <c r="W55" i="47"/>
  <c r="W46" i="47"/>
  <c r="W48" i="47"/>
  <c r="W66" i="47"/>
  <c r="W82" i="47"/>
  <c r="W56" i="47"/>
  <c r="W61" i="47"/>
  <c r="W76" i="47"/>
  <c r="W85" i="47"/>
  <c r="W83" i="47"/>
  <c r="W45" i="47"/>
  <c r="W50" i="47"/>
  <c r="W51" i="47"/>
  <c r="W69" i="47"/>
  <c r="W79" i="47"/>
  <c r="W77" i="47"/>
  <c r="W47" i="47"/>
  <c r="W54" i="47"/>
  <c r="W68" i="47"/>
  <c r="W71" i="47"/>
  <c r="W52" i="47"/>
  <c r="W67" i="47"/>
  <c r="W49" i="47"/>
  <c r="W80" i="47"/>
  <c r="W70" i="47"/>
  <c r="W78" i="47"/>
  <c r="W81" i="47"/>
  <c r="W84" i="47"/>
  <c r="W86" i="47"/>
  <c r="W53" i="47"/>
  <c r="W62" i="47"/>
  <c r="W65" i="47"/>
  <c r="W63" i="47"/>
  <c r="W75" i="47"/>
  <c r="W60"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E35" i="43" l="1"/>
  <c r="E43" i="43" s="1"/>
  <c r="R70" i="43"/>
  <c r="H20" i="43" s="1"/>
  <c r="O98" i="47"/>
  <c r="W98" i="47" s="1"/>
  <c r="O141" i="47"/>
  <c r="W141" i="47" s="1"/>
  <c r="O108" i="47"/>
  <c r="W108" i="47" s="1"/>
  <c r="O111" i="47"/>
  <c r="W111" i="47" s="1"/>
  <c r="O112" i="47"/>
  <c r="W112" i="47" s="1"/>
  <c r="O135" i="47"/>
  <c r="W135" i="47" s="1"/>
  <c r="O126" i="47"/>
  <c r="W126" i="47" s="1"/>
  <c r="O105" i="47"/>
  <c r="W105" i="47" s="1"/>
  <c r="O122" i="47"/>
  <c r="W122" i="47" s="1"/>
  <c r="O155" i="47"/>
  <c r="W155" i="47" s="1"/>
  <c r="O157" i="47"/>
  <c r="W157" i="47" s="1"/>
  <c r="O161" i="47"/>
  <c r="W161" i="47" s="1"/>
  <c r="O159" i="47"/>
  <c r="W159" i="47" s="1"/>
  <c r="O146" i="47"/>
  <c r="W146" i="47" s="1"/>
  <c r="O152" i="47"/>
  <c r="W152" i="47" s="1"/>
  <c r="O154" i="47"/>
  <c r="W154" i="47" s="1"/>
  <c r="O136" i="47"/>
  <c r="W136" i="47" s="1"/>
  <c r="O92" i="47"/>
  <c r="W92" i="47" s="1"/>
  <c r="O91" i="47"/>
  <c r="W91" i="47" s="1"/>
  <c r="O110" i="47"/>
  <c r="W110" i="47" s="1"/>
  <c r="O137" i="47"/>
  <c r="W137" i="47" s="1"/>
  <c r="O120" i="47"/>
  <c r="W120" i="47" s="1"/>
  <c r="O115" i="47"/>
  <c r="W115" i="47" s="1"/>
  <c r="O127" i="47"/>
  <c r="W127" i="47" s="1"/>
  <c r="O160" i="47"/>
  <c r="W160" i="47" s="1"/>
  <c r="O150" i="47"/>
  <c r="W150" i="47" s="1"/>
  <c r="O151" i="47"/>
  <c r="W151" i="47" s="1"/>
  <c r="O138" i="47"/>
  <c r="W138" i="47" s="1"/>
  <c r="O130" i="47"/>
  <c r="W130" i="47" s="1"/>
  <c r="O99" i="47"/>
  <c r="W99" i="47" s="1"/>
  <c r="O114" i="47"/>
  <c r="W114" i="47" s="1"/>
  <c r="O116" i="47"/>
  <c r="W116" i="47" s="1"/>
  <c r="O113" i="47"/>
  <c r="W113" i="47" s="1"/>
  <c r="O128" i="47"/>
  <c r="W128" i="47" s="1"/>
  <c r="O100" i="47"/>
  <c r="W100" i="47" s="1"/>
  <c r="O96" i="47"/>
  <c r="W96" i="47" s="1"/>
  <c r="O106" i="47"/>
  <c r="W106" i="47" s="1"/>
  <c r="O95" i="47"/>
  <c r="W95" i="47" s="1"/>
  <c r="O123" i="47"/>
  <c r="W123" i="47" s="1"/>
  <c r="O145" i="47"/>
  <c r="W145" i="47" s="1"/>
  <c r="O121" i="47"/>
  <c r="W121" i="47" s="1"/>
  <c r="O143" i="47"/>
  <c r="W143" i="47" s="1"/>
  <c r="O153" i="47"/>
  <c r="W153" i="47" s="1"/>
  <c r="O158" i="47"/>
  <c r="W158" i="47" s="1"/>
  <c r="O94" i="47"/>
  <c r="W94" i="47" s="1"/>
  <c r="O101" i="47"/>
  <c r="W101" i="47" s="1"/>
  <c r="O97" i="47"/>
  <c r="W97" i="47" s="1"/>
  <c r="O107" i="47"/>
  <c r="W107" i="47" s="1"/>
  <c r="O93" i="47"/>
  <c r="W93" i="47" s="1"/>
  <c r="O109" i="47"/>
  <c r="W109" i="47" s="1"/>
  <c r="O124" i="47"/>
  <c r="W124" i="47" s="1"/>
  <c r="O90" i="47"/>
  <c r="W90" i="47" s="1"/>
  <c r="O131" i="47"/>
  <c r="W131" i="47" s="1"/>
  <c r="O139" i="47"/>
  <c r="W139" i="47" s="1"/>
  <c r="O140" i="47"/>
  <c r="W140" i="47" s="1"/>
  <c r="O142" i="47"/>
  <c r="W142" i="47" s="1"/>
  <c r="O144" i="47"/>
  <c r="W144" i="47" s="1"/>
  <c r="O129" i="47"/>
  <c r="W129" i="47" s="1"/>
  <c r="O125" i="47"/>
  <c r="W125" i="47" s="1"/>
  <c r="O156" i="47"/>
  <c r="W156" i="47" s="1"/>
  <c r="AM390" i="79"/>
  <c r="V104" i="47"/>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L44" i="47"/>
  <c r="L57" i="47" s="1"/>
  <c r="L59" i="47" s="1"/>
  <c r="O102" i="47" l="1"/>
  <c r="O104" i="47" s="1"/>
  <c r="O117" i="47" s="1"/>
  <c r="O119" i="47" s="1"/>
  <c r="O132" i="47" s="1"/>
  <c r="O134" i="47" s="1"/>
  <c r="O147" i="47" s="1"/>
  <c r="O149" i="47" s="1"/>
  <c r="O162" i="47" s="1"/>
  <c r="J84" i="43" s="1"/>
  <c r="J85" i="43" s="1"/>
  <c r="F38" i="43"/>
  <c r="G38" i="43" s="1"/>
  <c r="F36" i="43"/>
  <c r="G36" i="43" s="1"/>
  <c r="F42" i="43"/>
  <c r="G42" i="43" s="1"/>
  <c r="F41" i="43"/>
  <c r="G41" i="43" s="1"/>
  <c r="F39" i="43"/>
  <c r="G39"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F35" i="43"/>
  <c r="G35" i="43" s="1"/>
  <c r="D85" i="43" l="1"/>
  <c r="F29" i="43"/>
  <c r="F32" i="43"/>
  <c r="G32" i="43" s="1"/>
  <c r="W42" i="47"/>
  <c r="D105" i="43" s="1"/>
  <c r="K42" i="47"/>
  <c r="G29"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W74" i="47"/>
  <c r="W87" i="47" s="1"/>
  <c r="F105" i="43"/>
  <c r="F106" i="43" s="1"/>
  <c r="E106" i="43"/>
  <c r="F85" i="43" l="1"/>
  <c r="R84" i="43"/>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W149" i="47" s="1"/>
  <c r="W162" i="47" s="1"/>
  <c r="J105" i="43"/>
  <c r="J106" i="43" l="1"/>
  <c r="K105" i="43"/>
  <c r="K106" i="43" s="1"/>
  <c r="L105" i="43" l="1"/>
  <c r="L106" i="43" l="1"/>
  <c r="M105" i="43"/>
  <c r="M106"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aprilb</author>
  </authors>
  <commentList>
    <comment ref="D28" authorId="0">
      <text>
        <r>
          <rPr>
            <sz val="9"/>
            <color indexed="81"/>
            <rFont val="Tahoma"/>
            <family val="2"/>
          </rPr>
          <t xml:space="preserve">
Loblaw P4P Conservation Fund Pilot Program to Loblaws Pilot</t>
        </r>
      </text>
    </comment>
    <comment ref="D52" authorId="0">
      <text>
        <r>
          <rPr>
            <sz val="9"/>
            <color indexed="81"/>
            <rFont val="Tahoma"/>
            <family val="2"/>
          </rPr>
          <t>Changed 
Save on Energy Heating &amp; Cooling Program
to
Save on Energy Heating and Cooling Program</t>
        </r>
      </text>
    </comment>
    <comment ref="D59" authorId="0">
      <text>
        <r>
          <rPr>
            <sz val="9"/>
            <color indexed="81"/>
            <rFont val="Tahoma"/>
            <family val="2"/>
          </rPr>
          <t>Changed 
Save on Energy Heating &amp; Cooling Program
to
Save on Energy Heating and Cooling Program</t>
        </r>
      </text>
    </comment>
    <comment ref="D68" authorId="0">
      <text>
        <r>
          <rPr>
            <sz val="9"/>
            <color indexed="81"/>
            <rFont val="Tahoma"/>
            <family val="2"/>
          </rPr>
          <t>Changed 
Save on Energy Heating &amp; Cooling Program
to
Save on Energy Heating and Cooling Program</t>
        </r>
      </text>
    </comment>
    <comment ref="D85" authorId="0">
      <text>
        <r>
          <rPr>
            <sz val="9"/>
            <color indexed="81"/>
            <rFont val="Tahoma"/>
            <family val="2"/>
          </rPr>
          <t>Changed 
Save on Energy Heating &amp; Cooling Program
to
Save on Energy Heating and Cooling Program</t>
        </r>
      </text>
    </comment>
    <comment ref="D88" authorId="0">
      <text>
        <r>
          <rPr>
            <sz val="9"/>
            <color indexed="81"/>
            <rFont val="Tahoma"/>
            <family val="2"/>
          </rPr>
          <t>Changed 
Save on Energy Heating &amp; Cooling Program
to
Save on Energy Heating and Cooling Program</t>
        </r>
      </text>
    </comment>
    <comment ref="D90" authorId="0">
      <text>
        <r>
          <rPr>
            <sz val="9"/>
            <color indexed="81"/>
            <rFont val="Tahoma"/>
            <family val="2"/>
          </rPr>
          <t>Changed
Save on Energy Smart Thermostat Program
To
Hydro Ottawa Limited - Residential Demand Response Wi-Fi Thermostat Pilot</t>
        </r>
      </text>
    </comment>
  </commentList>
</comments>
</file>

<file path=xl/sharedStrings.xml><?xml version="1.0" encoding="utf-8"?>
<sst xmlns="http://schemas.openxmlformats.org/spreadsheetml/2006/main" count="3507" uniqueCount="807">
  <si>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</si>
  <si>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</si>
  <si>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</si>
  <si>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</si>
  <si>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</si>
  <si>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</si>
  <si>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</si>
  <si>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</si>
  <si>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</si>
  <si>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</si>
  <si>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</si>
  <si>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</si>
  <si>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</si>
  <si>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</si>
  <si>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</si>
  <si>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</si>
  <si>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</si>
  <si>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</si>
  <si>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</si>
  <si>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</si>
  <si>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</si>
  <si>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</si>
  <si>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</si>
  <si>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</si>
  <si>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</si>
  <si>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</si>
  <si>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</si>
  <si>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</si>
  <si>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</si>
  <si>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</si>
  <si>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</si>
  <si>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</si>
  <si>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</si>
  <si>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</si>
  <si>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</si>
  <si>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</si>
  <si>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</si>
  <si>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</si>
  <si>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</si>
  <si>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</si>
  <si>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</si>
  <si>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</si>
  <si>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</si>
  <si>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</si>
  <si>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</si>
  <si>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</si>
  <si>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</si>
  <si>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</si>
  <si>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</si>
  <si>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</si>
  <si>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</si>
  <si>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</si>
  <si>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</si>
  <si>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</si>
  <si>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</si>
  <si>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</si>
  <si>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</si>
  <si>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</si>
  <si>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</si>
  <si>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</si>
  <si>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</si>
  <si>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</si>
  <si>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</si>
  <si>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</si>
  <si>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</si>
  <si>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</si>
  <si>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</si>
  <si>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</si>
  <si>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</si>
  <si>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</si>
  <si>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</si>
  <si>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</si>
  <si>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</si>
  <si>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</si>
  <si>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</si>
  <si>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</si>
  <si>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</si>
  <si>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</si>
  <si>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</si>
  <si>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</si>
  <si>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</si>
  <si>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</si>
  <si>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</si>
  <si>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</si>
  <si>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</si>
  <si>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</si>
  <si>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</si>
  <si>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</si>
  <si>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</si>
  <si>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</si>
  <si>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</si>
  <si>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</si>
  <si>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</si>
  <si>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</si>
  <si>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</si>
  <si>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</si>
  <si>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</si>
  <si>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</si>
  <si>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</si>
  <si>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</si>
  <si>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</si>
  <si>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</si>
  <si>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</si>
  <si>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</si>
  <si>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</si>
  <si>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</si>
  <si>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</si>
  <si>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</si>
  <si>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</si>
  <si>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</si>
  <si>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</si>
  <si>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</si>
  <si>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</si>
  <si>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</si>
  <si>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</si>
  <si>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</si>
  <si>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</si>
  <si>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</si>
  <si>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</si>
  <si>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</si>
  <si>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</si>
  <si>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</si>
  <si>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</si>
  <si>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</si>
  <si>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</si>
  <si>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</si>
  <si>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</si>
  <si>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</si>
  <si>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</si>
  <si>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</si>
  <si>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</si>
  <si>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</si>
  <si>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</si>
  <si>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</si>
  <si>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</si>
  <si>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</si>
  <si>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</si>
  <si>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</si>
  <si>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</si>
  <si>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</si>
  <si>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</si>
  <si>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</si>
  <si>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</si>
  <si>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</si>
  <si>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</si>
  <si>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</si>
  <si>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</si>
  <si>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</si>
  <si>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</si>
  <si>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</si>
  <si>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</si>
  <si>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</si>
  <si>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</si>
  <si>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</si>
  <si>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</si>
  <si>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</si>
  <si>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</si>
  <si>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</si>
  <si>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</si>
  <si>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</si>
  <si>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</si>
  <si>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</si>
  <si>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</si>
  <si>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</si>
  <si>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</si>
  <si>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</si>
  <si>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</si>
  <si>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</si>
  <si>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</si>
  <si>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</si>
  <si>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</si>
  <si>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</si>
  <si>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</si>
  <si>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</si>
  <si>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</si>
  <si>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</si>
  <si>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</si>
  <si>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</si>
  <si>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</si>
  <si>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</si>
  <si>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</si>
  <si>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</si>
  <si>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</si>
  <si>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</si>
  <si>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</si>
  <si>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</si>
  <si>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</si>
  <si>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</si>
  <si>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</si>
  <si>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</si>
  <si>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</si>
  <si>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</si>
  <si>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</si>
  <si>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</si>
  <si>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</si>
  <si>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</si>
  <si>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</si>
  <si>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</si>
  <si>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</si>
  <si>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</si>
  <si>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</si>
  <si>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</si>
  <si>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</si>
  <si>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</si>
  <si>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</si>
  <si>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</si>
  <si>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</si>
  <si>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</si>
  <si>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</si>
  <si>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</si>
  <si>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</si>
  <si>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</si>
  <si>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</si>
  <si>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</si>
  <si>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</si>
  <si>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</si>
  <si>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</si>
  <si>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</si>
  <si>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</si>
  <si>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</si>
  <si>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</si>
  <si>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</si>
  <si>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</si>
  <si>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</si>
  <si>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</si>
  <si>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</si>
  <si>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</si>
  <si>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</si>
  <si>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</si>
  <si>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</si>
  <si>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</si>
  <si>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</si>
  <si>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</si>
  <si>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</si>
  <si>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</si>
  <si>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</si>
  <si>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</si>
  <si>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</si>
  <si>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</si>
  <si>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</si>
  <si>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</si>
  <si>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</si>
  <si>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</si>
  <si>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</si>
  <si>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</si>
  <si>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</si>
  <si>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</si>
  <si>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</si>
  <si>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</si>
  <si>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</si>
  <si>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</si>
  <si>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</si>
  <si>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</si>
  <si>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</si>
  <si>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</si>
  <si>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</si>
  <si>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</si>
  <si>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</si>
  <si>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</si>
  <si>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</si>
  <si>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</si>
  <si>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</si>
  <si>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</si>
  <si>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</si>
  <si>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</si>
  <si>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</si>
  <si>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</si>
  <si>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</si>
  <si>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</si>
  <si>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</si>
  <si>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</si>
  <si>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</si>
  <si>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</si>
  <si>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</si>
  <si>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</si>
  <si>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</si>
  <si>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</si>
  <si>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</si>
  <si>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</si>
  <si>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</si>
  <si>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</si>
  <si>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</si>
  <si>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</si>
  <si>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</si>
  <si>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</si>
  <si>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</si>
  <si>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</si>
  <si>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</si>
  <si>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</si>
  <si>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</si>
  <si>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</si>
  <si>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</si>
  <si>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</si>
  <si>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</si>
  <si>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</si>
  <si>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</si>
  <si>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</si>
  <si>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</si>
  <si>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</si>
  <si>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</si>
  <si>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</si>
  <si>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</si>
  <si>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</si>
  <si>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</si>
  <si>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</si>
  <si>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</si>
  <si>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</si>
  <si>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</si>
  <si>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</si>
  <si>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</si>
  <si>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</si>
  <si>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</si>
  <si>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</si>
  <si>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</si>
  <si>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</si>
  <si>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</si>
  <si>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</si>
  <si>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</si>
  <si>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</si>
  <si>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</si>
  <si>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</si>
  <si>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</si>
  <si>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</si>
  <si>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</si>
  <si>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</si>
  <si>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</si>
  <si>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</si>
  <si>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</si>
  <si>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</si>
  <si>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</si>
  <si>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</si>
  <si>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</si>
  <si>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</si>
  <si>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</si>
  <si>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</si>
  <si>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</si>
  <si>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</si>
  <si>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</si>
  <si>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</si>
  <si>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</si>
  <si>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</si>
  <si>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</si>
  <si>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</si>
  <si>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</si>
  <si>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</si>
  <si>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</si>
  <si>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</si>
  <si>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</si>
  <si>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</si>
  <si>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</si>
  <si>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</si>
  <si>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</si>
  <si>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</si>
  <si>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</si>
  <si>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</si>
  <si>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</si>
  <si>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</si>
  <si>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</si>
  <si>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</si>
  <si>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</si>
  <si>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</si>
  <si>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</si>
  <si>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</si>
  <si>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</si>
  <si>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</si>
  <si>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</si>
  <si>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</si>
  <si>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</si>
  <si>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</si>
  <si>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</si>
  <si>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</si>
  <si>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</si>
  <si>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</si>
  <si>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</si>
  <si>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</si>
  <si>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</si>
  <si>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</si>
  <si>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</si>
  <si>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</si>
  <si>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</si>
  <si>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</si>
  <si>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</si>
  <si>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</si>
  <si>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</si>
  <si>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</si>
  <si>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</si>
  <si>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</si>
  <si>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</si>
  <si>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</si>
  <si>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</si>
  <si>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</si>
  <si>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</si>
  <si>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</si>
  <si>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</si>
  <si>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</si>
  <si>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</si>
  <si>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</si>
  <si>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</si>
  <si>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</si>
  <si>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</si>
  <si>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</si>
  <si>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</si>
  <si>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</si>
  <si>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</si>
  <si>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</si>
  <si>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</si>
  <si>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</si>
  <si>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</si>
  <si>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</si>
  <si>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</si>
  <si>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</si>
  <si>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</si>
  <si>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</si>
  <si>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</si>
  <si>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</si>
  <si>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</si>
  <si>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</si>
  <si>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</si>
  <si>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</si>
  <si>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</si>
  <si>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</si>
  <si>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</si>
  <si>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</si>
  <si>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</si>
  <si>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</si>
  <si>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</si>
  <si>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</si>
  <si>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</si>
  <si>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</si>
  <si>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</si>
  <si>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</si>
  <si>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</si>
  <si>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</si>
  <si>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</si>
  <si>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</si>
  <si>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</si>
  <si>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</si>
  <si>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</si>
  <si>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</si>
  <si>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</si>
  <si>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</si>
  <si>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</si>
  <si>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</si>
  <si>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</si>
  <si>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</si>
  <si>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</si>
  <si>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</si>
  <si>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</si>
  <si>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</si>
  <si>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</si>
  <si>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</si>
  <si>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</si>
  <si>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</si>
  <si>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</si>
  <si>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</si>
  <si>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</si>
  <si>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</si>
  <si>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</si>
  <si>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</si>
  <si>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</si>
  <si>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</si>
  <si>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</si>
  <si>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</si>
  <si>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</si>
  <si>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</si>
  <si>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</si>
  <si>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</si>
  <si>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</si>
  <si>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</si>
  <si>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</si>
  <si>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</si>
  <si>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</si>
  <si>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</si>
  <si>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</si>
  <si>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</si>
  <si>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</si>
  <si>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</si>
  <si>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</si>
  <si>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</si>
  <si>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</si>
  <si>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</si>
  <si>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</si>
  <si>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</si>
  <si>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</si>
  <si>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</si>
  <si>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</si>
  <si>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</si>
  <si>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</si>
  <si>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</si>
  <si>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</si>
  <si>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</si>
  <si>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</si>
  <si>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</si>
  <si>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</si>
  <si>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</si>
  <si>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</si>
  <si>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</si>
  <si>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</si>
  <si>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</si>
  <si>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</si>
  <si>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</si>
  <si>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</si>
  <si>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</si>
  <si>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</si>
  <si>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</si>
  <si>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</si>
  <si>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</si>
  <si>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</si>
  <si>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</si>
  <si>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</si>
  <si>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</si>
  <si>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</si>
  <si>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</si>
  <si>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</si>
  <si>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</si>
  <si>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</si>
  <si>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</si>
  <si>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</si>
  <si>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</si>
  <si>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</si>
  <si>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</si>
  <si>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</si>
  <si>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</si>
  <si>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</si>
  <si>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</si>
  <si>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</si>
  <si>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</si>
  <si>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</si>
  <si>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</si>
  <si>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</si>
  <si>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</si>
  <si>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</si>
  <si>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</si>
  <si>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</si>
  <si>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</si>
  <si>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</si>
  <si>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</si>
  <si>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</si>
  <si>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</si>
  <si>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</si>
  <si>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</si>
  <si>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</si>
  <si>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</si>
  <si>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</si>
  <si>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</si>
  <si>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</si>
  <si>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</si>
  <si>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</si>
  <si>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</si>
  <si>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</si>
  <si>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</si>
  <si>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</si>
  <si>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</si>
  <si>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</si>
  <si>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</si>
  <si>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</si>
  <si>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</si>
  <si>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</si>
  <si>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</si>
  <si>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</si>
  <si>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</si>
  <si>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</si>
  <si>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</si>
  <si>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</si>
  <si>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</si>
  <si>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</si>
  <si>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</si>
  <si>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</si>
  <si>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</si>
  <si>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</si>
  <si>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</si>
  <si>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</si>
  <si>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</si>
  <si>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</si>
  <si>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</si>
  <si>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</si>
  <si>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</si>
  <si>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</si>
  <si>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</si>
  <si>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</si>
  <si>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</si>
  <si>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</si>
  <si>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</si>
  <si>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</si>
  <si>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</si>
  <si>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</si>
  <si>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</si>
  <si>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</si>
  <si>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</si>
  <si>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</si>
  <si>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</si>
  <si>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</si>
  <si>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</si>
  <si>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</si>
  <si>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</si>
  <si>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</si>
  <si>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</si>
  <si>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</si>
  <si>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</si>
  <si>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</si>
  <si>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</si>
  <si>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</si>
  <si>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</si>
  <si>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</si>
  <si>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</si>
  <si>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</si>
  <si>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</si>
  <si>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</si>
  <si>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</si>
  <si>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</si>
  <si>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</si>
  <si>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</si>
  <si>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</si>
  <si>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</si>
  <si>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</si>
  <si>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</si>
  <si>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</si>
  <si>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</si>
  <si>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</si>
  <si>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</si>
  <si>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</si>
  <si>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</si>
  <si>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</si>
  <si>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</si>
  <si>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</si>
  <si>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</si>
  <si>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</si>
  <si>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</si>
  <si>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</si>
  <si>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</si>
  <si>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</si>
  <si>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</si>
  <si>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</si>
  <si>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</si>
  <si>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</si>
  <si>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</si>
  <si>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</si>
  <si>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</si>
  <si>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</si>
  <si>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</si>
  <si>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</si>
  <si>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</si>
  <si>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</si>
  <si>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</si>
  <si>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</si>
  <si>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</si>
  <si>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</si>
  <si>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</si>
  <si>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</si>
  <si>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</si>
  <si>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</si>
  <si>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</si>
  <si>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</si>
  <si>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</si>
  <si>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</si>
  <si>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</si>
  <si>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</si>
  <si>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</si>
  <si>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</si>
  <si>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</si>
  <si>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</si>
  <si>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</si>
  <si>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</si>
  <si>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</si>
  <si>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</si>
  <si>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</si>
  <si>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</si>
  <si>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</si>
  <si>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</si>
  <si>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</si>
  <si>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</si>
  <si>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</si>
  <si>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</si>
  <si>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</si>
  <si>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</si>
  <si>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</si>
  <si>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</si>
  <si>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</si>
  <si>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</si>
  <si>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</si>
  <si>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</si>
  <si>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</si>
  <si>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</si>
  <si>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</si>
  <si>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</si>
  <si>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</si>
  <si>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</si>
  <si>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</si>
  <si>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</si>
  <si>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</si>
  <si>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</si>
  <si>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</si>
  <si>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</si>
  <si>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</si>
  <si>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</si>
  <si>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</si>
  <si>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</si>
  <si>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</si>
  <si>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</si>
  <si>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</si>
  <si>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</si>
  <si>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</si>
  <si>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</si>
  <si>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</si>
  <si>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</si>
  <si>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</si>
  <si>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</si>
  <si>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</si>
  <si>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</si>
  <si>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</si>
  <si>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</si>
  <si>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The LRAMVA work form was created in a generic manner for use by all LDCs.  There are some elements that are not applicable at this time (i.e. 2019 and 2020 related components) but have been included in an effort to avoid major updates in the future.  Distributors should follow the checklist, which is referenced in this tab of the work form and listed below:</t>
  </si>
  <si>
    <t>Home Depot Home Appliance Market Uplift Conservation Fund Pilot Program</t>
  </si>
  <si>
    <t>Save on Energy Instant Discount Program</t>
  </si>
  <si>
    <t>Pool Saver Local Program</t>
  </si>
  <si>
    <t>Save on Energy Energy Performance Program for Multi-Site Customers</t>
  </si>
  <si>
    <t>Whole Home Pilot Program</t>
  </si>
  <si>
    <t>Conservation Voltage Reduction Conservation Fund Pilot Program</t>
  </si>
  <si>
    <t>Hydro Ottawa Limited</t>
  </si>
  <si>
    <t>To have look-up work from Tab 5. to Tab 7.</t>
  </si>
  <si>
    <t>EB-2016-0084</t>
  </si>
  <si>
    <t>GS 50 TO 1,499 KW</t>
  </si>
  <si>
    <t>GS 1,500 TO 4,999</t>
  </si>
  <si>
    <t>Large User</t>
  </si>
  <si>
    <t>EB-2015-0004</t>
  </si>
  <si>
    <t>EB-2014-0085</t>
  </si>
  <si>
    <t>2016-2020 Settlement Agreement, p. 57 &amp; 58</t>
  </si>
  <si>
    <t>Changed Save on Energy Heating &amp; Cooling Program to Save on Energy Heating and Cooling Program</t>
  </si>
  <si>
    <t>Correct demand values shown as CDM saving in Settlement Chart</t>
  </si>
  <si>
    <t>Program missing</t>
  </si>
  <si>
    <t>On Tab 5, replaced item 37 with Home Depot Home Appliance Market Uplift Conservation Fund Pilot Program</t>
  </si>
  <si>
    <t>On Tab 5, replaced item 36 with Save on Energy Instant Discount Program</t>
  </si>
  <si>
    <t>Swimming Pool Efficiency Program</t>
  </si>
  <si>
    <t>On Tab 5, replaced item 43 with Swimming Pool Efficiency Program</t>
  </si>
  <si>
    <t>LED Exterior Area Lights</t>
  </si>
  <si>
    <t>May</t>
  </si>
  <si>
    <t>Jul</t>
  </si>
  <si>
    <t>Aug</t>
  </si>
  <si>
    <t>Sept</t>
  </si>
  <si>
    <t>Persistence in 2017</t>
  </si>
  <si>
    <t>Persistence in 2018</t>
  </si>
  <si>
    <t>Persistence in 2019</t>
  </si>
  <si>
    <t>Persistence in 2020</t>
  </si>
  <si>
    <t>Above represents 2440 lights</t>
  </si>
  <si>
    <t>Above represents 4043 lights</t>
  </si>
  <si>
    <t>Summary of Project #2016</t>
  </si>
  <si>
    <t>Summary of Project #2017</t>
  </si>
  <si>
    <t>Persistence in 2021</t>
  </si>
  <si>
    <t>On Tab 5, replaced item 43 with Street Lighting</t>
  </si>
  <si>
    <t>to bring the Street Lighting savings in</t>
  </si>
  <si>
    <t>Oct</t>
  </si>
  <si>
    <t>Nov</t>
  </si>
  <si>
    <t>Dec</t>
  </si>
  <si>
    <t>2016 COS/IRM Application</t>
  </si>
  <si>
    <t>EB-2019-0261</t>
  </si>
  <si>
    <t>2021-2025  CIR</t>
  </si>
  <si>
    <t>2014-2016</t>
  </si>
  <si>
    <t>This information is provided in UPDATED Exhibit 4-5-2: LRAM Variance Account</t>
  </si>
  <si>
    <t>Column B</t>
  </si>
  <si>
    <t>Column D</t>
  </si>
  <si>
    <t>Change program name from persistence report to match tables on Tab 5. - Loblaw P4P Conservation Fund Pilot Program to Loblaws Pilot</t>
  </si>
  <si>
    <t>Month Converted</t>
  </si>
  <si>
    <t>Months in Service</t>
  </si>
  <si>
    <t>Quantity of Lights</t>
  </si>
  <si>
    <t>Application numbers</t>
  </si>
  <si>
    <t>Lights converted in 2016</t>
  </si>
  <si>
    <t>Remaining lights converted in 2017</t>
  </si>
  <si>
    <t>Lights Converted</t>
  </si>
  <si>
    <t>KW Change</t>
  </si>
  <si>
    <t>Converted Light Type</t>
  </si>
  <si>
    <t>Original Light Type</t>
  </si>
  <si>
    <t>Light KW Change</t>
  </si>
  <si>
    <t>Total KW Change</t>
  </si>
  <si>
    <t>100WLED</t>
  </si>
  <si>
    <t>250WHPS</t>
  </si>
  <si>
    <t>400WHPS</t>
  </si>
  <si>
    <t>OTHEROTHER</t>
  </si>
  <si>
    <t>110WLED</t>
  </si>
  <si>
    <t>100WHPS</t>
  </si>
  <si>
    <t>70WHPS</t>
  </si>
  <si>
    <t>120WLED</t>
  </si>
  <si>
    <t>130WLED</t>
  </si>
  <si>
    <t>200WHPS</t>
  </si>
  <si>
    <t>30WLED</t>
  </si>
  <si>
    <t>40WLED</t>
  </si>
  <si>
    <t>150WHPS</t>
  </si>
  <si>
    <t>50WLED</t>
  </si>
  <si>
    <t>60WLED</t>
  </si>
  <si>
    <t>90WLED</t>
  </si>
  <si>
    <t>70WLED</t>
  </si>
  <si>
    <t>80WLED</t>
  </si>
  <si>
    <t>Grand Total</t>
  </si>
  <si>
    <t>LIGHT_TYPE</t>
  </si>
  <si>
    <t>OLD_LIGHT_TYPE</t>
  </si>
  <si>
    <t>TOTAL_WATTS</t>
  </si>
  <si>
    <t>OLD_TOTAL_WATTS</t>
  </si>
  <si>
    <t>KW</t>
  </si>
  <si>
    <t>UNKNOWNUNKNOWN</t>
  </si>
  <si>
    <t>125WMV</t>
  </si>
  <si>
    <t>170WLED</t>
  </si>
  <si>
    <t>0WLED</t>
  </si>
  <si>
    <t>125WLED</t>
  </si>
  <si>
    <t>10WLED</t>
  </si>
  <si>
    <t>150WLED</t>
  </si>
  <si>
    <t>140WLED</t>
  </si>
  <si>
    <t>Original  WATTS</t>
  </si>
  <si>
    <t>Converted WATTS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</si>
</sst>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_-* #,##0.000_-;\-* #,##0.000_-;_-* &quot;-&quot;??_-;_-@_-"/>
  </numFmts>
  <fonts count="24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sz val="11"/>
      <color rgb="FFFF0000"/>
      <name val="Calibri"/>
      <family val="2"/>
      <scheme val="minor"/>
    </font>
    <font>
      <b/>
      <sz val="11"/>
      <color indexed="8"/>
      <name val="Calibri"/>
      <family val="2"/>
      <scheme val="minor"/>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0" tint="-0.14999847407452621"/>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77">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1" fontId="241" fillId="2" borderId="0" xfId="5151" applyNumberFormat="1" applyFont="1" applyFill="1" applyBorder="1" applyAlignment="1">
      <alignment vertical="center"/>
    </xf>
    <xf numFmtId="171"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9" fontId="72" fillId="26" borderId="35" xfId="5151" applyNumberFormat="1" applyFont="1" applyFill="1" applyBorder="1" applyAlignment="1">
      <alignment horizontal="center" vertical="center" wrapText="1"/>
    </xf>
    <xf numFmtId="176" fontId="45" fillId="28" borderId="35" xfId="70" applyNumberFormat="1" applyFont="1" applyFill="1" applyBorder="1" applyAlignment="1" applyProtection="1">
      <alignment horizontal="center" wrapText="1"/>
      <protection locked="0"/>
    </xf>
    <xf numFmtId="166" fontId="5" fillId="28" borderId="35" xfId="71" applyFont="1" applyFill="1" applyBorder="1" applyProtection="1">
      <protection locked="0"/>
    </xf>
    <xf numFmtId="166" fontId="5" fillId="28" borderId="35" xfId="71" quotePrefix="1" applyFont="1" applyFill="1" applyBorder="1" applyProtection="1">
      <protection locked="0"/>
    </xf>
    <xf numFmtId="177" fontId="4" fillId="28" borderId="35" xfId="71" quotePrefix="1" applyNumberFormat="1" applyFont="1" applyFill="1" applyBorder="1" applyProtection="1">
      <protection locked="0"/>
    </xf>
    <xf numFmtId="43" fontId="5" fillId="28" borderId="35" xfId="0" applyNumberFormat="1" applyFont="1" applyFill="1" applyBorder="1" applyProtection="1">
      <protection locked="0"/>
    </xf>
    <xf numFmtId="166" fontId="5" fillId="28" borderId="35" xfId="0" applyNumberFormat="1" applyFont="1" applyFill="1" applyBorder="1" applyProtection="1">
      <protection locked="0"/>
    </xf>
    <xf numFmtId="169" fontId="207" fillId="2" borderId="0" xfId="0" applyNumberFormat="1" applyFont="1" applyFill="1" applyBorder="1" applyAlignment="1" applyProtection="1">
      <alignment horizontal="center" vertical="center"/>
      <protection locked="0"/>
    </xf>
    <xf numFmtId="177" fontId="246" fillId="28" borderId="35" xfId="71" quotePrefix="1" applyNumberFormat="1" applyFont="1" applyFill="1" applyBorder="1" applyProtection="1">
      <protection locked="0"/>
    </xf>
    <xf numFmtId="0" fontId="5" fillId="28" borderId="36" xfId="0" applyFont="1" applyFill="1" applyBorder="1" applyProtection="1">
      <protection locked="0"/>
    </xf>
    <xf numFmtId="0" fontId="5" fillId="28" borderId="116" xfId="0" applyFont="1" applyFill="1" applyBorder="1" applyProtection="1">
      <protection locked="0"/>
    </xf>
    <xf numFmtId="0" fontId="209" fillId="28" borderId="35" xfId="0" applyFont="1" applyFill="1" applyBorder="1" applyProtection="1">
      <protection locked="0"/>
    </xf>
    <xf numFmtId="0" fontId="247" fillId="94" borderId="143" xfId="0" applyFont="1" applyFill="1" applyBorder="1"/>
    <xf numFmtId="0" fontId="0" fillId="94" borderId="144" xfId="0" applyFill="1" applyBorder="1"/>
    <xf numFmtId="0" fontId="0" fillId="94" borderId="145" xfId="0" applyFill="1" applyBorder="1"/>
    <xf numFmtId="0" fontId="247" fillId="94" borderId="144" xfId="0" applyFont="1" applyFill="1" applyBorder="1"/>
    <xf numFmtId="0" fontId="247" fillId="94" borderId="145" xfId="0" applyFont="1" applyFill="1" applyBorder="1"/>
    <xf numFmtId="0" fontId="0" fillId="0" borderId="147" xfId="0" applyBorder="1"/>
    <xf numFmtId="0" fontId="0" fillId="0" borderId="0" xfId="0" applyBorder="1"/>
    <xf numFmtId="0" fontId="0" fillId="0" borderId="148" xfId="0" applyBorder="1"/>
    <xf numFmtId="0" fontId="0" fillId="0" borderId="149" xfId="0" applyBorder="1"/>
    <xf numFmtId="174" fontId="0" fillId="0" borderId="148" xfId="71" applyNumberFormat="1" applyFont="1" applyBorder="1"/>
    <xf numFmtId="174" fontId="0" fillId="0" borderId="149" xfId="71" applyNumberFormat="1" applyFont="1" applyBorder="1"/>
    <xf numFmtId="0" fontId="247" fillId="0" borderId="143" xfId="0" applyFont="1" applyBorder="1"/>
    <xf numFmtId="0" fontId="247" fillId="0" borderId="144" xfId="0" applyFont="1" applyBorder="1"/>
    <xf numFmtId="0" fontId="247" fillId="0" borderId="146" xfId="0" applyFont="1" applyBorder="1"/>
    <xf numFmtId="174" fontId="247" fillId="0" borderId="145" xfId="0" applyNumberFormat="1" applyFont="1" applyBorder="1"/>
    <xf numFmtId="285" fontId="247" fillId="0" borderId="143" xfId="0" applyNumberFormat="1" applyFont="1" applyBorder="1"/>
    <xf numFmtId="285" fontId="247" fillId="0" borderId="144" xfId="0" applyNumberFormat="1" applyFont="1" applyBorder="1"/>
    <xf numFmtId="285" fontId="247" fillId="0" borderId="145" xfId="0" applyNumberFormat="1" applyFont="1" applyBorder="1"/>
    <xf numFmtId="285" fontId="247" fillId="0" borderId="146" xfId="0" applyNumberFormat="1" applyFont="1" applyBorder="1"/>
    <xf numFmtId="0" fontId="0" fillId="0" borderId="150" xfId="0" applyBorder="1"/>
    <xf numFmtId="0" fontId="0" fillId="0" borderId="151" xfId="0" applyBorder="1"/>
    <xf numFmtId="0" fontId="0" fillId="0" borderId="152" xfId="0" applyBorder="1"/>
    <xf numFmtId="174" fontId="0" fillId="0" borderId="152" xfId="71" applyNumberFormat="1" applyFont="1" applyBorder="1"/>
    <xf numFmtId="285" fontId="0" fillId="0" borderId="148" xfId="71" applyNumberFormat="1" applyFont="1" applyBorder="1"/>
    <xf numFmtId="0" fontId="0" fillId="0" borderId="153" xfId="0" applyBorder="1"/>
    <xf numFmtId="0" fontId="0" fillId="0" borderId="154" xfId="0" applyBorder="1"/>
    <xf numFmtId="0" fontId="0" fillId="0" borderId="155" xfId="0" applyBorder="1"/>
    <xf numFmtId="285" fontId="0" fillId="0" borderId="155" xfId="71" applyNumberFormat="1" applyFont="1" applyBorder="1"/>
    <xf numFmtId="174" fontId="0" fillId="0" borderId="155" xfId="71" applyNumberFormat="1" applyFont="1" applyBorder="1"/>
    <xf numFmtId="0" fontId="0" fillId="0" borderId="143" xfId="0" applyBorder="1"/>
    <xf numFmtId="0" fontId="0" fillId="0" borderId="144" xfId="0" applyBorder="1"/>
    <xf numFmtId="0" fontId="0" fillId="0" borderId="145" xfId="0" applyBorder="1"/>
    <xf numFmtId="0" fontId="0" fillId="0" borderId="146" xfId="0" applyBorder="1"/>
    <xf numFmtId="285" fontId="5" fillId="28" borderId="35" xfId="0" applyNumberFormat="1" applyFont="1" applyFill="1" applyBorder="1" applyProtection="1">
      <protection locked="0"/>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7" fillId="28" borderId="122" xfId="0" applyFont="1" applyFill="1" applyBorder="1" applyAlignment="1">
      <alignment horizontal="left" wrapText="1"/>
    </xf>
    <xf numFmtId="0" fontId="7" fillId="28" borderId="134" xfId="0" applyFont="1"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247" fillId="94" borderId="143" xfId="0" applyFont="1" applyFill="1" applyBorder="1" applyAlignment="1">
      <alignment horizontal="center" wrapText="1"/>
    </xf>
    <xf numFmtId="0" fontId="247" fillId="94" borderId="144" xfId="0" applyFont="1" applyFill="1" applyBorder="1" applyAlignment="1">
      <alignment horizontal="center" wrapText="1"/>
    </xf>
    <xf numFmtId="0" fontId="247" fillId="94" borderId="145" xfId="0" applyFont="1" applyFill="1" applyBorder="1" applyAlignment="1">
      <alignment horizontal="center" wrapText="1"/>
    </xf>
    <xf numFmtId="0" fontId="247" fillId="94" borderId="146" xfId="0" applyFont="1" applyFill="1" applyBorder="1" applyAlignment="1">
      <alignment horizontal="center" wrapText="1"/>
    </xf>
    <xf numFmtId="0" fontId="0" fillId="0" borderId="0" xfId="0" applyFill="1" applyBorder="1"/>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3">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xdr:nvGrpSpPr>
      <xdr:grpSpPr>
        <a:xfrm>
          <a:off x="5041" y="0"/>
          <a:ext cx="10960614" cy="2368082"/>
          <a:chOff x="10997237" y="5479676"/>
          <a:chExt cx="8857420" cy="20221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4801" y="134471"/>
          <a:ext cx="20634324"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xdr:nvGrpSpPr>
      <xdr:grpSpPr>
        <a:xfrm>
          <a:off x="95250" y="152400"/>
          <a:ext cx="28127325" cy="188595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xdr:nvGrpSpPr>
      <xdr:grpSpPr>
        <a:xfrm>
          <a:off x="297519" y="287432"/>
          <a:ext cx="15818782" cy="2289922"/>
          <a:chOff x="11012846"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348186" cy="197167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xdr:nvGrpSpPr>
      <xdr:grpSpPr>
        <a:xfrm>
          <a:off x="135155" y="47006"/>
          <a:ext cx="19804976" cy="2344551"/>
          <a:chOff x="11005139" y="5482585"/>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19050</xdr:rowOff>
        </xdr:from>
        <xdr:to>
          <xdr:col>2</xdr:col>
          <xdr:colOff>1381125</xdr:colOff>
          <xdr:row>54</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19050</xdr:rowOff>
        </xdr:from>
        <xdr:to>
          <xdr:col>2</xdr:col>
          <xdr:colOff>1381125</xdr:colOff>
          <xdr:row>57</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19050</xdr:rowOff>
        </xdr:from>
        <xdr:to>
          <xdr:col>2</xdr:col>
          <xdr:colOff>1381125</xdr:colOff>
          <xdr:row>60</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19050</xdr:rowOff>
        </xdr:from>
        <xdr:to>
          <xdr:col>2</xdr:col>
          <xdr:colOff>1381125</xdr:colOff>
          <xdr:row>63</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19050</xdr:rowOff>
        </xdr:from>
        <xdr:to>
          <xdr:col>2</xdr:col>
          <xdr:colOff>1381125</xdr:colOff>
          <xdr:row>66</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171450</xdr:rowOff>
        </xdr:to>
        <xdr:sp macro="" textlink="">
          <xdr:nvSpPr>
            <xdr:cNvPr id="3104" name="Check Box 32" hidden="1">
              <a:extLst>
                <a:ext uri="{63B3BB69-23CF-44E3-9099-C40C66FF867C}">
                  <a14:compatExt spid="_x0000_s3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171450</xdr:rowOff>
        </xdr:to>
        <xdr:sp macro="" textlink="">
          <xdr:nvSpPr>
            <xdr:cNvPr id="3105" name="Check Box 33" hidden="1">
              <a:extLst>
                <a:ext uri="{63B3BB69-23CF-44E3-9099-C40C66FF867C}">
                  <a14:compatExt spid="_x0000_s310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10112"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08748" cy="218734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xdr:nvGrpSpPr>
      <xdr:grpSpPr>
        <a:xfrm>
          <a:off x="490393" y="281441"/>
          <a:ext cx="15376673" cy="1571964"/>
          <a:chOff x="11207347" y="5630816"/>
          <a:chExt cx="8999966" cy="1385141"/>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17509665"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 val="DropDown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zoomScale="80" zoomScaleNormal="80" workbookViewId="0">
      <selection activeCell="C17" sqref="C17"/>
    </sheetView>
  </sheetViews>
  <sheetFormatPr defaultColWidth="9.140625"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801" t="s">
        <v>174</v>
      </c>
      <c r="C3" s="801"/>
    </row>
    <row r="4" spans="1:3" ht="11.25" customHeight="1"/>
    <row r="5" spans="1:3" s="30" customFormat="1" ht="25.5" customHeight="1">
      <c r="B5" s="60" t="s">
        <v>419</v>
      </c>
      <c r="C5" s="60" t="s">
        <v>173</v>
      </c>
    </row>
    <row r="6" spans="1:3" s="176" customFormat="1" ht="48" customHeight="1">
      <c r="A6" s="241"/>
      <c r="B6" s="618" t="s">
        <v>170</v>
      </c>
      <c r="C6" s="671" t="s">
        <v>604</v>
      </c>
    </row>
    <row r="7" spans="1:3" s="176" customFormat="1" ht="21" customHeight="1">
      <c r="A7" s="241"/>
      <c r="B7" s="612" t="s">
        <v>551</v>
      </c>
      <c r="C7" s="672" t="s">
        <v>617</v>
      </c>
    </row>
    <row r="8" spans="1:3" s="176" customFormat="1" ht="32.25" customHeight="1">
      <c r="B8" s="612" t="s">
        <v>367</v>
      </c>
      <c r="C8" s="673" t="s">
        <v>605</v>
      </c>
    </row>
    <row r="9" spans="1:3" s="176" customFormat="1" ht="27.75" customHeight="1">
      <c r="B9" s="612" t="s">
        <v>169</v>
      </c>
      <c r="C9" s="673" t="s">
        <v>606</v>
      </c>
    </row>
    <row r="10" spans="1:3" s="176" customFormat="1" ht="33" customHeight="1">
      <c r="B10" s="612" t="s">
        <v>602</v>
      </c>
      <c r="C10" s="672" t="s">
        <v>610</v>
      </c>
    </row>
    <row r="11" spans="1:3" s="176" customFormat="1" ht="26.25" customHeight="1">
      <c r="B11" s="627" t="s">
        <v>368</v>
      </c>
      <c r="C11" s="675" t="s">
        <v>607</v>
      </c>
    </row>
    <row r="12" spans="1:3" s="176" customFormat="1" ht="39.75" customHeight="1">
      <c r="B12" s="612" t="s">
        <v>369</v>
      </c>
      <c r="C12" s="673" t="s">
        <v>608</v>
      </c>
    </row>
    <row r="13" spans="1:3" s="176" customFormat="1" ht="18" customHeight="1">
      <c r="B13" s="612" t="s">
        <v>370</v>
      </c>
      <c r="C13" s="673" t="s">
        <v>609</v>
      </c>
    </row>
    <row r="14" spans="1:3" s="176" customFormat="1" ht="13.5" customHeight="1">
      <c r="B14" s="612"/>
      <c r="C14" s="674"/>
    </row>
    <row r="15" spans="1:3" s="176" customFormat="1" ht="18" customHeight="1">
      <c r="B15" s="612" t="s">
        <v>673</v>
      </c>
      <c r="C15" s="672" t="s">
        <v>671</v>
      </c>
    </row>
    <row r="16" spans="1:3" s="176" customFormat="1" ht="8.25" customHeight="1">
      <c r="B16" s="612"/>
      <c r="C16" s="674"/>
    </row>
    <row r="17" spans="2:3" s="176" customFormat="1" ht="33" customHeight="1">
      <c r="B17" s="676" t="s">
        <v>603</v>
      </c>
      <c r="C17" s="677" t="s">
        <v>672</v>
      </c>
    </row>
    <row r="18" spans="2:3" s="103" customFormat="1" ht="15.75">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10"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zoomScale="90" zoomScaleNormal="90" zoomScaleSheetLayoutView="80" zoomScalePageLayoutView="85" workbookViewId="0">
      <selection activeCell="A21" sqref="A21"/>
    </sheetView>
  </sheetViews>
  <sheetFormatPr defaultColWidth="9.140625" defaultRowHeight="14.25" outlineLevelRow="1" outlineLevelCol="1"/>
  <cols>
    <col min="1" max="1" width="4.7109375" style="509" customWidth="1"/>
    <col min="2" max="2" width="43.7109375" style="254" customWidth="1"/>
    <col min="3" max="3" width="14" style="254" customWidth="1"/>
    <col min="4" max="4" width="18.140625" style="253" customWidth="1"/>
    <col min="5" max="8" width="10.42578125" style="253" customWidth="1" outlineLevel="1"/>
    <col min="9" max="13" width="9.140625" style="253" customWidth="1" outlineLevel="1"/>
    <col min="14" max="14" width="12.42578125" style="253" customWidth="1" outlineLevel="1"/>
    <col min="15" max="15" width="17.5703125" style="253" customWidth="1"/>
    <col min="16" max="24" width="9.42578125" style="253" customWidth="1" outlineLevel="1"/>
    <col min="25" max="25" width="14.140625" style="255" customWidth="1"/>
    <col min="26" max="26" width="14.5703125" style="255" customWidth="1"/>
    <col min="27" max="27" width="16.85546875" style="255" customWidth="1"/>
    <col min="28" max="28" width="17.5703125" style="255" customWidth="1"/>
    <col min="29" max="35" width="14.5703125" style="255" customWidth="1"/>
    <col min="36" max="38" width="15" style="255" customWidth="1"/>
    <col min="39" max="39" width="14.28515625" style="256" customWidth="1"/>
    <col min="40" max="40" width="14.5703125" style="253" customWidth="1"/>
    <col min="41" max="41" width="14.85546875" style="253" customWidth="1"/>
    <col min="42" max="42" width="14" style="253" customWidth="1"/>
    <col min="43" max="43" width="9.7109375" style="253" customWidth="1"/>
    <col min="44" max="44" width="11.140625" style="253" customWidth="1"/>
    <col min="45" max="45" width="12.140625" style="253" customWidth="1"/>
    <col min="46" max="46" width="6.42578125" style="253" bestFit="1" customWidth="1"/>
    <col min="47" max="51" width="9.140625" style="253"/>
    <col min="52" max="52" width="6.42578125" style="253" bestFit="1" customWidth="1"/>
    <col min="53" max="16384" width="9.140625" style="253"/>
  </cols>
  <sheetData>
    <row r="1" spans="1:39" ht="164.25" customHeight="1"/>
    <row r="2" spans="1:39" ht="23.25" customHeight="1" thickBot="1"/>
    <row r="3" spans="1:39" ht="25.5" customHeight="1" thickBot="1">
      <c r="B3" s="866"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66"/>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48" t="s">
        <v>550</v>
      </c>
      <c r="D5" s="849"/>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66" t="s">
        <v>504</v>
      </c>
      <c r="C7" s="865" t="s">
        <v>636</v>
      </c>
      <c r="D7" s="865"/>
      <c r="E7" s="865"/>
      <c r="F7" s="865"/>
      <c r="G7" s="865"/>
      <c r="H7" s="865"/>
      <c r="I7" s="865"/>
      <c r="J7" s="865"/>
      <c r="K7" s="865"/>
      <c r="L7" s="865"/>
      <c r="M7" s="865"/>
      <c r="N7" s="865"/>
      <c r="O7" s="865"/>
      <c r="P7" s="865"/>
      <c r="Q7" s="865"/>
      <c r="R7" s="865"/>
      <c r="S7" s="865"/>
      <c r="T7" s="865"/>
      <c r="U7" s="865"/>
      <c r="V7" s="865"/>
      <c r="W7" s="865"/>
      <c r="X7" s="865"/>
      <c r="Y7" s="606"/>
      <c r="Z7" s="606"/>
      <c r="AA7" s="606"/>
      <c r="AB7" s="606"/>
      <c r="AC7" s="606"/>
      <c r="AD7" s="606"/>
      <c r="AE7" s="270"/>
      <c r="AF7" s="270"/>
      <c r="AG7" s="270"/>
      <c r="AH7" s="270"/>
      <c r="AI7" s="270"/>
      <c r="AJ7" s="270"/>
      <c r="AK7" s="270"/>
      <c r="AL7" s="270"/>
    </row>
    <row r="8" spans="1:39" s="271" customFormat="1" ht="58.5" customHeight="1">
      <c r="A8" s="509"/>
      <c r="B8" s="866"/>
      <c r="C8" s="865" t="s">
        <v>574</v>
      </c>
      <c r="D8" s="865"/>
      <c r="E8" s="865"/>
      <c r="F8" s="865"/>
      <c r="G8" s="865"/>
      <c r="H8" s="865"/>
      <c r="I8" s="865"/>
      <c r="J8" s="865"/>
      <c r="K8" s="865"/>
      <c r="L8" s="865"/>
      <c r="M8" s="865"/>
      <c r="N8" s="865"/>
      <c r="O8" s="865"/>
      <c r="P8" s="865"/>
      <c r="Q8" s="865"/>
      <c r="R8" s="865"/>
      <c r="S8" s="865"/>
      <c r="T8" s="865"/>
      <c r="U8" s="865"/>
      <c r="V8" s="865"/>
      <c r="W8" s="865"/>
      <c r="X8" s="865"/>
      <c r="Y8" s="606"/>
      <c r="Z8" s="606"/>
      <c r="AA8" s="606"/>
      <c r="AB8" s="606"/>
      <c r="AC8" s="606"/>
      <c r="AD8" s="606"/>
      <c r="AE8" s="272"/>
      <c r="AF8" s="255"/>
      <c r="AG8" s="255"/>
      <c r="AH8" s="255"/>
      <c r="AI8" s="255"/>
      <c r="AJ8" s="255"/>
      <c r="AK8" s="255"/>
      <c r="AL8" s="255"/>
      <c r="AM8" s="256"/>
    </row>
    <row r="9" spans="1:39" s="271" customFormat="1" ht="57.75" customHeight="1">
      <c r="A9" s="509"/>
      <c r="B9" s="273"/>
      <c r="C9" s="865" t="s">
        <v>573</v>
      </c>
      <c r="D9" s="865"/>
      <c r="E9" s="865"/>
      <c r="F9" s="865"/>
      <c r="G9" s="865"/>
      <c r="H9" s="865"/>
      <c r="I9" s="865"/>
      <c r="J9" s="865"/>
      <c r="K9" s="865"/>
      <c r="L9" s="865"/>
      <c r="M9" s="865"/>
      <c r="N9" s="865"/>
      <c r="O9" s="865"/>
      <c r="P9" s="865"/>
      <c r="Q9" s="865"/>
      <c r="R9" s="865"/>
      <c r="S9" s="865"/>
      <c r="T9" s="865"/>
      <c r="U9" s="865"/>
      <c r="V9" s="865"/>
      <c r="W9" s="865"/>
      <c r="X9" s="865"/>
      <c r="Y9" s="606"/>
      <c r="Z9" s="606"/>
      <c r="AA9" s="606"/>
      <c r="AB9" s="606"/>
      <c r="AC9" s="606"/>
      <c r="AD9" s="606"/>
      <c r="AE9" s="272"/>
      <c r="AF9" s="255"/>
      <c r="AG9" s="255"/>
      <c r="AH9" s="255"/>
      <c r="AI9" s="255"/>
      <c r="AJ9" s="255"/>
      <c r="AK9" s="255"/>
      <c r="AL9" s="255"/>
      <c r="AM9" s="256"/>
    </row>
    <row r="10" spans="1:39" ht="41.25" customHeight="1">
      <c r="B10" s="275"/>
      <c r="C10" s="865" t="s">
        <v>639</v>
      </c>
      <c r="D10" s="865"/>
      <c r="E10" s="865"/>
      <c r="F10" s="865"/>
      <c r="G10" s="865"/>
      <c r="H10" s="865"/>
      <c r="I10" s="865"/>
      <c r="J10" s="865"/>
      <c r="K10" s="865"/>
      <c r="L10" s="865"/>
      <c r="M10" s="865"/>
      <c r="N10" s="865"/>
      <c r="O10" s="865"/>
      <c r="P10" s="865"/>
      <c r="Q10" s="865"/>
      <c r="R10" s="865"/>
      <c r="S10" s="865"/>
      <c r="T10" s="865"/>
      <c r="U10" s="865"/>
      <c r="V10" s="865"/>
      <c r="W10" s="865"/>
      <c r="X10" s="865"/>
      <c r="Y10" s="606"/>
      <c r="Z10" s="606"/>
      <c r="AA10" s="606"/>
      <c r="AB10" s="606"/>
      <c r="AC10" s="606"/>
      <c r="AD10" s="606"/>
      <c r="AE10" s="272"/>
      <c r="AF10" s="276"/>
      <c r="AG10" s="276"/>
      <c r="AH10" s="276"/>
      <c r="AI10" s="276"/>
      <c r="AJ10" s="276"/>
      <c r="AK10" s="276"/>
      <c r="AL10" s="276"/>
    </row>
    <row r="11" spans="1:39" ht="53.25" customHeight="1">
      <c r="C11" s="865" t="s">
        <v>624</v>
      </c>
      <c r="D11" s="865"/>
      <c r="E11" s="865"/>
      <c r="F11" s="865"/>
      <c r="G11" s="865"/>
      <c r="H11" s="865"/>
      <c r="I11" s="865"/>
      <c r="J11" s="865"/>
      <c r="K11" s="865"/>
      <c r="L11" s="865"/>
      <c r="M11" s="865"/>
      <c r="N11" s="865"/>
      <c r="O11" s="865"/>
      <c r="P11" s="865"/>
      <c r="Q11" s="865"/>
      <c r="R11" s="865"/>
      <c r="S11" s="865"/>
      <c r="T11" s="865"/>
      <c r="U11" s="865"/>
      <c r="V11" s="865"/>
      <c r="W11" s="865"/>
      <c r="X11" s="86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66" t="s">
        <v>526</v>
      </c>
      <c r="C13" s="591" t="s">
        <v>521</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866"/>
      <c r="C14" s="591" t="s">
        <v>522</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523</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524</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856" t="s">
        <v>211</v>
      </c>
      <c r="C19" s="858" t="s">
        <v>33</v>
      </c>
      <c r="D19" s="284" t="s">
        <v>421</v>
      </c>
      <c r="E19" s="860" t="s">
        <v>209</v>
      </c>
      <c r="F19" s="861"/>
      <c r="G19" s="861"/>
      <c r="H19" s="861"/>
      <c r="I19" s="861"/>
      <c r="J19" s="861"/>
      <c r="K19" s="861"/>
      <c r="L19" s="861"/>
      <c r="M19" s="862"/>
      <c r="N19" s="863" t="s">
        <v>213</v>
      </c>
      <c r="O19" s="284" t="s">
        <v>422</v>
      </c>
      <c r="P19" s="860" t="s">
        <v>212</v>
      </c>
      <c r="Q19" s="861"/>
      <c r="R19" s="861"/>
      <c r="S19" s="861"/>
      <c r="T19" s="861"/>
      <c r="U19" s="861"/>
      <c r="V19" s="861"/>
      <c r="W19" s="861"/>
      <c r="X19" s="862"/>
      <c r="Y19" s="853" t="s">
        <v>243</v>
      </c>
      <c r="Z19" s="854"/>
      <c r="AA19" s="854"/>
      <c r="AB19" s="854"/>
      <c r="AC19" s="854"/>
      <c r="AD19" s="854"/>
      <c r="AE19" s="854"/>
      <c r="AF19" s="854"/>
      <c r="AG19" s="854"/>
      <c r="AH19" s="854"/>
      <c r="AI19" s="854"/>
      <c r="AJ19" s="854"/>
      <c r="AK19" s="854"/>
      <c r="AL19" s="854"/>
      <c r="AM19" s="855"/>
    </row>
    <row r="20" spans="1:39" s="283" customFormat="1" ht="59.25" customHeight="1">
      <c r="A20" s="509"/>
      <c r="B20" s="857"/>
      <c r="C20" s="859"/>
      <c r="D20" s="285">
        <v>2011</v>
      </c>
      <c r="E20" s="285">
        <v>2012</v>
      </c>
      <c r="F20" s="285">
        <v>2013</v>
      </c>
      <c r="G20" s="285">
        <v>2014</v>
      </c>
      <c r="H20" s="285">
        <v>2015</v>
      </c>
      <c r="I20" s="285">
        <v>2016</v>
      </c>
      <c r="J20" s="285">
        <v>2017</v>
      </c>
      <c r="K20" s="285">
        <v>2018</v>
      </c>
      <c r="L20" s="285">
        <v>2019</v>
      </c>
      <c r="M20" s="285">
        <v>2020</v>
      </c>
      <c r="N20" s="864"/>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TO 1,499 KW</v>
      </c>
      <c r="AB20" s="286" t="str">
        <f>'1.  LRAMVA Summary'!G52</f>
        <v>GS 1,500 TO 4,999</v>
      </c>
      <c r="AC20" s="286" t="str">
        <f>'1.  LRAMVA Summary'!H52</f>
        <v>Large User</v>
      </c>
      <c r="AD20" s="286" t="str">
        <f>'1.  LRAMVA Summary'!I52</f>
        <v>Unmetered Scattered Load</v>
      </c>
      <c r="AE20" s="286" t="str">
        <f>'1.  LRAMVA Summary'!J52</f>
        <v>Street Lighting</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kWh</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 outlineLevel="1">
      <c r="A29" s="509"/>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 outlineLevel="1">
      <c r="A32" s="509"/>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 outlineLevel="1">
      <c r="A35" s="509"/>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484</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485</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486</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487</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 outlineLevel="1">
      <c r="A106" s="509"/>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489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592</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242</v>
      </c>
      <c r="C146" s="281"/>
      <c r="D146" s="590" t="s">
        <v>525</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856" t="s">
        <v>211</v>
      </c>
      <c r="C147" s="858" t="s">
        <v>33</v>
      </c>
      <c r="D147" s="284" t="s">
        <v>421</v>
      </c>
      <c r="E147" s="860" t="s">
        <v>209</v>
      </c>
      <c r="F147" s="861"/>
      <c r="G147" s="861"/>
      <c r="H147" s="861"/>
      <c r="I147" s="861"/>
      <c r="J147" s="861"/>
      <c r="K147" s="861"/>
      <c r="L147" s="861"/>
      <c r="M147" s="862"/>
      <c r="N147" s="863" t="s">
        <v>213</v>
      </c>
      <c r="O147" s="284" t="s">
        <v>422</v>
      </c>
      <c r="P147" s="860" t="s">
        <v>212</v>
      </c>
      <c r="Q147" s="861"/>
      <c r="R147" s="861"/>
      <c r="S147" s="861"/>
      <c r="T147" s="861"/>
      <c r="U147" s="861"/>
      <c r="V147" s="861"/>
      <c r="W147" s="861"/>
      <c r="X147" s="862"/>
      <c r="Y147" s="853" t="s">
        <v>243</v>
      </c>
      <c r="Z147" s="854"/>
      <c r="AA147" s="854"/>
      <c r="AB147" s="854"/>
      <c r="AC147" s="854"/>
      <c r="AD147" s="854"/>
      <c r="AE147" s="854"/>
      <c r="AF147" s="854"/>
      <c r="AG147" s="854"/>
      <c r="AH147" s="854"/>
      <c r="AI147" s="854"/>
      <c r="AJ147" s="854"/>
      <c r="AK147" s="854"/>
      <c r="AL147" s="854"/>
      <c r="AM147" s="855"/>
    </row>
    <row r="148" spans="1:39" ht="60.75" customHeight="1">
      <c r="B148" s="857"/>
      <c r="C148" s="859"/>
      <c r="D148" s="285">
        <v>2012</v>
      </c>
      <c r="E148" s="285">
        <v>2013</v>
      </c>
      <c r="F148" s="285">
        <v>2014</v>
      </c>
      <c r="G148" s="285">
        <v>2015</v>
      </c>
      <c r="H148" s="285">
        <v>2016</v>
      </c>
      <c r="I148" s="285">
        <v>2017</v>
      </c>
      <c r="J148" s="285">
        <v>2018</v>
      </c>
      <c r="K148" s="285">
        <v>2019</v>
      </c>
      <c r="L148" s="285">
        <v>2020</v>
      </c>
      <c r="M148" s="285">
        <v>2021</v>
      </c>
      <c r="N148" s="864"/>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TO 1,499 KW</v>
      </c>
      <c r="AB148" s="285" t="str">
        <f>'1.  LRAMVA Summary'!G52</f>
        <v>GS 1,500 TO 4,999</v>
      </c>
      <c r="AC148" s="285" t="str">
        <f>'1.  LRAMVA Summary'!H52</f>
        <v>Large User</v>
      </c>
      <c r="AD148" s="285" t="str">
        <f>'1.  LRAMVA Summary'!I52</f>
        <v>Unmetered Scattered Load</v>
      </c>
      <c r="AE148" s="285" t="str">
        <f>'1.  LRAMVA Summary'!J52</f>
        <v>Street Lighting</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kWh</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 outlineLevel="1">
      <c r="B157" s="294" t="s">
        <v>244</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 outlineLevel="1">
      <c r="B179" s="294" t="s">
        <v>244</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485</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486</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487</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489</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245</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0</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0</v>
      </c>
    </row>
    <row r="261" spans="1:41" s="380" customFormat="1" ht="15.75">
      <c r="A261" s="511"/>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75">
      <c r="A262" s="511"/>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75">
      <c r="A263" s="511"/>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592</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248</v>
      </c>
      <c r="C275" s="281"/>
      <c r="D275" s="592" t="s">
        <v>525</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856" t="s">
        <v>211</v>
      </c>
      <c r="C276" s="858" t="s">
        <v>33</v>
      </c>
      <c r="D276" s="284" t="s">
        <v>421</v>
      </c>
      <c r="E276" s="860" t="s">
        <v>209</v>
      </c>
      <c r="F276" s="861"/>
      <c r="G276" s="861"/>
      <c r="H276" s="861"/>
      <c r="I276" s="861"/>
      <c r="J276" s="861"/>
      <c r="K276" s="861"/>
      <c r="L276" s="861"/>
      <c r="M276" s="862"/>
      <c r="N276" s="863" t="s">
        <v>213</v>
      </c>
      <c r="O276" s="284" t="s">
        <v>422</v>
      </c>
      <c r="P276" s="860" t="s">
        <v>212</v>
      </c>
      <c r="Q276" s="861"/>
      <c r="R276" s="861"/>
      <c r="S276" s="861"/>
      <c r="T276" s="861"/>
      <c r="U276" s="861"/>
      <c r="V276" s="861"/>
      <c r="W276" s="861"/>
      <c r="X276" s="862"/>
      <c r="Y276" s="853" t="s">
        <v>243</v>
      </c>
      <c r="Z276" s="854"/>
      <c r="AA276" s="854"/>
      <c r="AB276" s="854"/>
      <c r="AC276" s="854"/>
      <c r="AD276" s="854"/>
      <c r="AE276" s="854"/>
      <c r="AF276" s="854"/>
      <c r="AG276" s="854"/>
      <c r="AH276" s="854"/>
      <c r="AI276" s="854"/>
      <c r="AJ276" s="854"/>
      <c r="AK276" s="854"/>
      <c r="AL276" s="854"/>
      <c r="AM276" s="855"/>
    </row>
    <row r="277" spans="1:39" ht="60.75" customHeight="1">
      <c r="B277" s="857"/>
      <c r="C277" s="859"/>
      <c r="D277" s="285">
        <v>2013</v>
      </c>
      <c r="E277" s="285">
        <v>2014</v>
      </c>
      <c r="F277" s="285">
        <v>2015</v>
      </c>
      <c r="G277" s="285">
        <v>2016</v>
      </c>
      <c r="H277" s="285">
        <v>2017</v>
      </c>
      <c r="I277" s="285">
        <v>2018</v>
      </c>
      <c r="J277" s="285">
        <v>2019</v>
      </c>
      <c r="K277" s="285">
        <v>2020</v>
      </c>
      <c r="L277" s="285">
        <v>2021</v>
      </c>
      <c r="M277" s="285">
        <v>2022</v>
      </c>
      <c r="N277" s="864"/>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TO 1,499 KW</v>
      </c>
      <c r="AB277" s="285" t="str">
        <f>'1.  LRAMVA Summary'!G52</f>
        <v>GS 1,500 TO 4,999</v>
      </c>
      <c r="AC277" s="285" t="str">
        <f>'1.  LRAMVA Summary'!H52</f>
        <v>Large User</v>
      </c>
      <c r="AD277" s="285" t="str">
        <f>'1.  LRAMVA Summary'!I52</f>
        <v>Unmetered Scattered Load</v>
      </c>
      <c r="AE277" s="285" t="str">
        <f>'1.  LRAMVA Summary'!J52</f>
        <v>Street Lighting</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kWh</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c r="E279" s="295"/>
      <c r="F279" s="295"/>
      <c r="G279" s="295"/>
      <c r="H279" s="295"/>
      <c r="I279" s="295"/>
      <c r="J279" s="295"/>
      <c r="K279" s="295"/>
      <c r="L279" s="295"/>
      <c r="M279" s="295"/>
      <c r="N279" s="291"/>
      <c r="O279" s="295"/>
      <c r="P279" s="295"/>
      <c r="Q279" s="295"/>
      <c r="R279" s="295"/>
      <c r="S279" s="295"/>
      <c r="T279" s="295"/>
      <c r="U279" s="295"/>
      <c r="V279" s="295"/>
      <c r="W279" s="295"/>
      <c r="X279" s="295"/>
      <c r="Y279" s="410"/>
      <c r="Z279" s="410"/>
      <c r="AA279" s="410"/>
      <c r="AB279" s="410"/>
      <c r="AC279" s="410"/>
      <c r="AD279" s="410"/>
      <c r="AE279" s="410"/>
      <c r="AF279" s="410"/>
      <c r="AG279" s="410"/>
      <c r="AH279" s="410"/>
      <c r="AI279" s="410"/>
      <c r="AJ279" s="410"/>
      <c r="AK279" s="410"/>
      <c r="AL279" s="410"/>
      <c r="AM279" s="296">
        <f>SUM(Y279:AL279)</f>
        <v>0</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0</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c r="E282" s="295"/>
      <c r="F282" s="295"/>
      <c r="G282" s="295"/>
      <c r="H282" s="295"/>
      <c r="I282" s="295"/>
      <c r="J282" s="295"/>
      <c r="K282" s="295"/>
      <c r="L282" s="295"/>
      <c r="M282" s="295"/>
      <c r="N282" s="291"/>
      <c r="O282" s="295"/>
      <c r="P282" s="295"/>
      <c r="Q282" s="295"/>
      <c r="R282" s="295"/>
      <c r="S282" s="295"/>
      <c r="T282" s="295"/>
      <c r="U282" s="295"/>
      <c r="V282" s="295"/>
      <c r="W282" s="295"/>
      <c r="X282" s="295"/>
      <c r="Y282" s="410"/>
      <c r="Z282" s="410"/>
      <c r="AA282" s="410"/>
      <c r="AB282" s="410"/>
      <c r="AC282" s="410"/>
      <c r="AD282" s="410"/>
      <c r="AE282" s="410"/>
      <c r="AF282" s="410"/>
      <c r="AG282" s="410"/>
      <c r="AH282" s="410"/>
      <c r="AI282" s="410"/>
      <c r="AJ282" s="410"/>
      <c r="AK282" s="410"/>
      <c r="AL282" s="410"/>
      <c r="AM282" s="296">
        <f>SUM(Y282:AL282)</f>
        <v>0</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0</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c r="E285" s="295"/>
      <c r="F285" s="295"/>
      <c r="G285" s="295"/>
      <c r="H285" s="295"/>
      <c r="I285" s="295"/>
      <c r="J285" s="295"/>
      <c r="K285" s="295"/>
      <c r="L285" s="295"/>
      <c r="M285" s="295"/>
      <c r="N285" s="291"/>
      <c r="O285" s="295"/>
      <c r="P285" s="295"/>
      <c r="Q285" s="295"/>
      <c r="R285" s="295"/>
      <c r="S285" s="295"/>
      <c r="T285" s="295"/>
      <c r="U285" s="295"/>
      <c r="V285" s="295"/>
      <c r="W285" s="295"/>
      <c r="X285" s="295"/>
      <c r="Y285" s="410"/>
      <c r="Z285" s="410"/>
      <c r="AA285" s="410"/>
      <c r="AB285" s="410"/>
      <c r="AC285" s="410"/>
      <c r="AD285" s="410"/>
      <c r="AE285" s="410"/>
      <c r="AF285" s="410"/>
      <c r="AG285" s="410"/>
      <c r="AH285" s="410"/>
      <c r="AI285" s="410"/>
      <c r="AJ285" s="410"/>
      <c r="AK285" s="410"/>
      <c r="AL285" s="410"/>
      <c r="AM285" s="296">
        <f>SUM(Y285:AL285)</f>
        <v>0</v>
      </c>
    </row>
    <row r="286" spans="1:39" ht="15" outlineLevel="1">
      <c r="B286" s="294" t="s">
        <v>249</v>
      </c>
      <c r="C286" s="291" t="s">
        <v>163</v>
      </c>
      <c r="D286" s="295"/>
      <c r="E286" s="295"/>
      <c r="F286" s="295"/>
      <c r="G286" s="295"/>
      <c r="H286" s="295"/>
      <c r="I286" s="295"/>
      <c r="J286" s="295"/>
      <c r="K286" s="295"/>
      <c r="L286" s="295"/>
      <c r="M286" s="295"/>
      <c r="N286" s="468"/>
      <c r="O286" s="295"/>
      <c r="P286" s="295"/>
      <c r="Q286" s="295"/>
      <c r="R286" s="295"/>
      <c r="S286" s="295"/>
      <c r="T286" s="295"/>
      <c r="U286" s="295"/>
      <c r="V286" s="295"/>
      <c r="W286" s="295"/>
      <c r="X286" s="295"/>
      <c r="Y286" s="411">
        <f>Y285</f>
        <v>0</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c r="Z288" s="410"/>
      <c r="AA288" s="410"/>
      <c r="AB288" s="410"/>
      <c r="AC288" s="410"/>
      <c r="AD288" s="410"/>
      <c r="AE288" s="410"/>
      <c r="AF288" s="410"/>
      <c r="AG288" s="410"/>
      <c r="AH288" s="410"/>
      <c r="AI288" s="410"/>
      <c r="AJ288" s="410"/>
      <c r="AK288" s="410"/>
      <c r="AL288" s="410"/>
      <c r="AM288" s="296">
        <f>SUM(Y288:AL288)</f>
        <v>0</v>
      </c>
    </row>
    <row r="289" spans="1:39" ht="15" outlineLevel="1">
      <c r="B289" s="294" t="s">
        <v>249</v>
      </c>
      <c r="C289" s="291" t="s">
        <v>163</v>
      </c>
      <c r="D289" s="295"/>
      <c r="E289" s="295"/>
      <c r="F289" s="295"/>
      <c r="G289" s="295"/>
      <c r="H289" s="295"/>
      <c r="I289" s="295"/>
      <c r="J289" s="295"/>
      <c r="K289" s="295"/>
      <c r="L289" s="295"/>
      <c r="M289" s="295"/>
      <c r="N289" s="468"/>
      <c r="O289" s="295"/>
      <c r="P289" s="295"/>
      <c r="Q289" s="295"/>
      <c r="R289" s="295"/>
      <c r="S289" s="295"/>
      <c r="T289" s="295"/>
      <c r="U289" s="295"/>
      <c r="V289" s="295"/>
      <c r="W289" s="295"/>
      <c r="X289" s="295"/>
      <c r="Y289" s="411">
        <f>Y288</f>
        <v>0</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c r="Z291" s="410"/>
      <c r="AA291" s="410"/>
      <c r="AB291" s="410"/>
      <c r="AC291" s="410"/>
      <c r="AD291" s="410"/>
      <c r="AE291" s="410"/>
      <c r="AF291" s="410"/>
      <c r="AG291" s="410"/>
      <c r="AH291" s="410"/>
      <c r="AI291" s="410"/>
      <c r="AJ291" s="410"/>
      <c r="AK291" s="410"/>
      <c r="AL291" s="410"/>
      <c r="AM291" s="296">
        <f>SUM(Y291:AL291)</f>
        <v>0</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0</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484</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15"/>
      <c r="Z307" s="503"/>
      <c r="AA307" s="503"/>
      <c r="AB307" s="503"/>
      <c r="AC307" s="415"/>
      <c r="AD307" s="415"/>
      <c r="AE307" s="415"/>
      <c r="AF307" s="415"/>
      <c r="AG307" s="415"/>
      <c r="AH307" s="415"/>
      <c r="AI307" s="415"/>
      <c r="AJ307" s="415"/>
      <c r="AK307" s="415"/>
      <c r="AL307" s="415"/>
      <c r="AM307" s="296">
        <f>SUM(Y307:AL307)</f>
        <v>0</v>
      </c>
    </row>
    <row r="308" spans="1:39" ht="15" outlineLevel="1">
      <c r="B308" s="294" t="s">
        <v>249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Z307</f>
        <v>0</v>
      </c>
      <c r="AA308" s="411">
        <f t="shared" ref="AA308:AL308" si="86">AA307</f>
        <v>0</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15"/>
      <c r="Z310" s="503"/>
      <c r="AA310" s="415"/>
      <c r="AB310" s="415"/>
      <c r="AC310" s="415"/>
      <c r="AD310" s="415"/>
      <c r="AE310" s="415"/>
      <c r="AF310" s="415"/>
      <c r="AG310" s="415"/>
      <c r="AH310" s="415"/>
      <c r="AI310" s="415"/>
      <c r="AJ310" s="415"/>
      <c r="AK310" s="415"/>
      <c r="AL310" s="415"/>
      <c r="AM310" s="296">
        <f>SUM(Y310:AL310)</f>
        <v>0</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0</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249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485</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486</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249</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249</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487</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489</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250</v>
      </c>
      <c r="C384" s="329"/>
      <c r="D384" s="329">
        <f>SUM(D279:D382)</f>
        <v>0</v>
      </c>
      <c r="E384" s="329"/>
      <c r="F384" s="329"/>
      <c r="G384" s="329"/>
      <c r="H384" s="329"/>
      <c r="I384" s="329"/>
      <c r="J384" s="329"/>
      <c r="K384" s="329"/>
      <c r="L384" s="329"/>
      <c r="M384" s="329"/>
      <c r="N384" s="329"/>
      <c r="O384" s="329">
        <f>SUM(O279:O382)</f>
        <v>0</v>
      </c>
      <c r="P384" s="329"/>
      <c r="Q384" s="329"/>
      <c r="R384" s="329"/>
      <c r="S384" s="329"/>
      <c r="T384" s="329"/>
      <c r="U384" s="329"/>
      <c r="V384" s="329"/>
      <c r="W384" s="329"/>
      <c r="X384" s="329"/>
      <c r="Y384" s="329">
        <f>IF(Y278="kWh",SUMPRODUCT(D279:D382,Y279:Y382))</f>
        <v>0</v>
      </c>
      <c r="Z384" s="329">
        <f>IF(Z278="kWh",SUMPRODUCT(D279:D382,Z279:Z382))</f>
        <v>0</v>
      </c>
      <c r="AA384" s="329">
        <f>IF(AA278="kW",SUMPRODUCT(N279:N382,O279:O382,AA279:AA382),SUMPRODUCT(D279:D382,AA279:AA382))</f>
        <v>0</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0</v>
      </c>
      <c r="Z387" s="341">
        <f>HLOOKUP(Z$20,'3.  Distribution Rates'!$C$122:$P$133,5,FALSE)</f>
        <v>0</v>
      </c>
      <c r="AA387" s="341">
        <f>HLOOKUP(AA$20,'3.  Distribution Rates'!$C$122:$P$133,5,FALSE)</f>
        <v>0</v>
      </c>
      <c r="AB387" s="341">
        <f>HLOOKUP(AB$20,'3.  Distribution Rates'!$C$122:$P$133,5,FALSE)</f>
        <v>0</v>
      </c>
      <c r="AC387" s="341">
        <f>HLOOKUP(AC$20,'3.  Distribution Rates'!$C$122:$P$133,5,FALSE)</f>
        <v>0</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0</v>
      </c>
      <c r="Z388" s="378">
        <f t="shared" si="110"/>
        <v>0</v>
      </c>
      <c r="AA388" s="378">
        <f t="shared" si="110"/>
        <v>0</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0</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0</v>
      </c>
      <c r="Z389" s="378">
        <f t="shared" si="111"/>
        <v>0</v>
      </c>
      <c r="AA389" s="378">
        <f t="shared" si="111"/>
        <v>0</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0</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0</v>
      </c>
      <c r="Z390" s="378">
        <f t="shared" ref="Z390:AE390" si="112">Z384*Z387</f>
        <v>0</v>
      </c>
      <c r="AA390" s="378">
        <f t="shared" si="112"/>
        <v>0</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0</v>
      </c>
    </row>
    <row r="391" spans="1:41" s="380" customFormat="1" ht="15.75">
      <c r="A391" s="511"/>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0</v>
      </c>
      <c r="Z391" s="346">
        <f>SUM(Z388:Z390)</f>
        <v>0</v>
      </c>
      <c r="AA391" s="346">
        <f t="shared" ref="AA391:AE391" si="114">SUM(AA388:AA390)</f>
        <v>0</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0</v>
      </c>
    </row>
    <row r="392" spans="1:41" s="380" customFormat="1" ht="15.75">
      <c r="A392" s="511"/>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0</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0</v>
      </c>
      <c r="Z395" s="291">
        <f>SUMPRODUCT(E279:E382,Z279:Z382)</f>
        <v>0</v>
      </c>
      <c r="AA395" s="291">
        <f>IF(AA278="kW",SUMPRODUCT(N279:N382,P279:P382,AA279:AA382),SUMPRODUCT(E279:E382,AA279:AA382))</f>
        <v>0</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0</v>
      </c>
      <c r="Z396" s="291">
        <f>SUMPRODUCT(F279:F382,Z279:Z382)</f>
        <v>0</v>
      </c>
      <c r="AA396" s="291">
        <f>IF(AA278="kW",SUMPRODUCT(N279:N382,Q279:Q382,AA279:AA382),SUMPRODUCT(F279:F382,AA279:AA382))</f>
        <v>0</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0</v>
      </c>
      <c r="Z397" s="291">
        <f>SUMPRODUCT(G279:G382,Z279:Z382)</f>
        <v>0</v>
      </c>
      <c r="AA397" s="291">
        <f>IF(AA278="kW",SUMPRODUCT(N279:N382,R279:R382,AA279:AA382),SUMPRODUCT(G279:G382,AA279:AA382))</f>
        <v>0</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0</v>
      </c>
      <c r="Z398" s="291">
        <f>SUMPRODUCT(H279:H382,Z279:Z382)</f>
        <v>0</v>
      </c>
      <c r="AA398" s="291">
        <f>IF(AA278="kW",SUMPRODUCT(N279:N382,S279:S382,AA279:AA382),SUMPRODUCT(H279:H382,AA279:AA382))</f>
        <v>0</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0</v>
      </c>
      <c r="Z399" s="291">
        <f>SUMPRODUCT(I279:I382,Z279:Z382)</f>
        <v>0</v>
      </c>
      <c r="AA399" s="291">
        <f>IF(AA278="kW",SUMPRODUCT(N279:N382,T279:T382,AA279:AA382),SUMPRODUCT(I279:I382,AA279:AA382))</f>
        <v>0</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0</v>
      </c>
      <c r="Z400" s="291">
        <f>SUMPRODUCT(J279:J382,Z279:Z382)</f>
        <v>0</v>
      </c>
      <c r="AA400" s="291">
        <f>IF(AA278="kW",SUMPRODUCT(N279:N382,U279:U382,AA279:AA382),SUMPRODUCT(J279:J382,AA279:AA382))</f>
        <v>0</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0</v>
      </c>
      <c r="Z401" s="326">
        <f>SUMPRODUCT(K279:K382,Z279:Z382)</f>
        <v>0</v>
      </c>
      <c r="AA401" s="326">
        <f>IF(AA278="kW",SUMPRODUCT(N279:N382,V279:V382,AA279:AA382),SUMPRODUCT(K279:K382,AA279:AA382))</f>
        <v>0</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592</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258</v>
      </c>
      <c r="C404" s="281"/>
      <c r="D404" s="590" t="s">
        <v>520</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856" t="s">
        <v>211</v>
      </c>
      <c r="C405" s="858" t="s">
        <v>33</v>
      </c>
      <c r="D405" s="284" t="s">
        <v>421</v>
      </c>
      <c r="E405" s="860" t="s">
        <v>209</v>
      </c>
      <c r="F405" s="861"/>
      <c r="G405" s="861"/>
      <c r="H405" s="861"/>
      <c r="I405" s="861"/>
      <c r="J405" s="861"/>
      <c r="K405" s="861"/>
      <c r="L405" s="861"/>
      <c r="M405" s="862"/>
      <c r="N405" s="863" t="s">
        <v>213</v>
      </c>
      <c r="O405" s="284" t="s">
        <v>422</v>
      </c>
      <c r="P405" s="860" t="s">
        <v>212</v>
      </c>
      <c r="Q405" s="861"/>
      <c r="R405" s="861"/>
      <c r="S405" s="861"/>
      <c r="T405" s="861"/>
      <c r="U405" s="861"/>
      <c r="V405" s="861"/>
      <c r="W405" s="861"/>
      <c r="X405" s="862"/>
      <c r="Y405" s="853" t="s">
        <v>243</v>
      </c>
      <c r="Z405" s="854"/>
      <c r="AA405" s="854"/>
      <c r="AB405" s="854"/>
      <c r="AC405" s="854"/>
      <c r="AD405" s="854"/>
      <c r="AE405" s="854"/>
      <c r="AF405" s="854"/>
      <c r="AG405" s="854"/>
      <c r="AH405" s="854"/>
      <c r="AI405" s="854"/>
      <c r="AJ405" s="854"/>
      <c r="AK405" s="854"/>
      <c r="AL405" s="854"/>
      <c r="AM405" s="855"/>
    </row>
    <row r="406" spans="1:40" ht="45.75" customHeight="1">
      <c r="B406" s="857"/>
      <c r="C406" s="859"/>
      <c r="D406" s="285">
        <v>2014</v>
      </c>
      <c r="E406" s="285">
        <v>2015</v>
      </c>
      <c r="F406" s="285">
        <v>2016</v>
      </c>
      <c r="G406" s="285">
        <v>2017</v>
      </c>
      <c r="H406" s="285">
        <v>2018</v>
      </c>
      <c r="I406" s="285">
        <v>2019</v>
      </c>
      <c r="J406" s="285">
        <v>2020</v>
      </c>
      <c r="K406" s="285">
        <v>2021</v>
      </c>
      <c r="L406" s="285">
        <v>2022</v>
      </c>
      <c r="M406" s="285">
        <v>2023</v>
      </c>
      <c r="N406" s="864"/>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TO 1,499 KW</v>
      </c>
      <c r="AB406" s="285" t="str">
        <f>'1.  LRAMVA Summary'!G52</f>
        <v>GS 1,500 TO 4,999</v>
      </c>
      <c r="AC406" s="285" t="str">
        <f>'1.  LRAMVA Summary'!H52</f>
        <v>Large User</v>
      </c>
      <c r="AD406" s="285" t="str">
        <f>'1.  LRAMVA Summary'!I52</f>
        <v>Unmetered Scattered Load</v>
      </c>
      <c r="AE406" s="285" t="str">
        <f>'1.  LRAMVA Summary'!J52</f>
        <v>Street Lighting</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kWh</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70"/>
      <c r="Z408" s="410"/>
      <c r="AA408" s="410"/>
      <c r="AB408" s="410"/>
      <c r="AC408" s="410"/>
      <c r="AD408" s="410"/>
      <c r="AE408" s="410"/>
      <c r="AF408" s="410"/>
      <c r="AG408" s="410"/>
      <c r="AH408" s="410"/>
      <c r="AI408" s="410"/>
      <c r="AJ408" s="410"/>
      <c r="AK408" s="410"/>
      <c r="AL408" s="410"/>
      <c r="AM408" s="296">
        <f>SUM(Y408:AL408)</f>
        <v>0</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70"/>
      <c r="Z411" s="410"/>
      <c r="AA411" s="410"/>
      <c r="AB411" s="410"/>
      <c r="AC411" s="410"/>
      <c r="AD411" s="410"/>
      <c r="AE411" s="410"/>
      <c r="AF411" s="410"/>
      <c r="AG411" s="410"/>
      <c r="AH411" s="410"/>
      <c r="AI411" s="410"/>
      <c r="AJ411" s="410"/>
      <c r="AK411" s="410"/>
      <c r="AL411" s="410"/>
      <c r="AM411" s="296">
        <f>SUM(Y411:AL411)</f>
        <v>0</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70"/>
      <c r="Z414" s="410"/>
      <c r="AA414" s="410"/>
      <c r="AB414" s="410"/>
      <c r="AC414" s="410"/>
      <c r="AD414" s="410"/>
      <c r="AE414" s="410"/>
      <c r="AF414" s="410"/>
      <c r="AG414" s="410"/>
      <c r="AH414" s="410"/>
      <c r="AI414" s="410"/>
      <c r="AJ414" s="410"/>
      <c r="AK414" s="410"/>
      <c r="AL414" s="410"/>
      <c r="AM414" s="296">
        <f>SUM(Y414:AL414)</f>
        <v>0</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70"/>
      <c r="Z417" s="410"/>
      <c r="AA417" s="410"/>
      <c r="AB417" s="410"/>
      <c r="AC417" s="410"/>
      <c r="AD417" s="410"/>
      <c r="AE417" s="410"/>
      <c r="AF417" s="410"/>
      <c r="AG417" s="410"/>
      <c r="AH417" s="410"/>
      <c r="AI417" s="410"/>
      <c r="AJ417" s="410"/>
      <c r="AK417" s="410"/>
      <c r="AL417" s="410"/>
      <c r="AM417" s="296">
        <f>SUM(Y417:AL417)</f>
        <v>0</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c r="E420" s="295"/>
      <c r="F420" s="295"/>
      <c r="G420" s="295"/>
      <c r="H420" s="295"/>
      <c r="I420" s="295"/>
      <c r="J420" s="295"/>
      <c r="K420" s="295"/>
      <c r="L420" s="295"/>
      <c r="M420" s="295"/>
      <c r="N420" s="291"/>
      <c r="O420" s="295"/>
      <c r="P420" s="295"/>
      <c r="Q420" s="295"/>
      <c r="R420" s="295"/>
      <c r="S420" s="295"/>
      <c r="T420" s="295"/>
      <c r="U420" s="295"/>
      <c r="V420" s="295"/>
      <c r="W420" s="295"/>
      <c r="X420" s="295"/>
      <c r="Y420" s="470"/>
      <c r="Z420" s="410"/>
      <c r="AA420" s="410"/>
      <c r="AB420" s="410"/>
      <c r="AC420" s="410"/>
      <c r="AD420" s="410"/>
      <c r="AE420" s="410"/>
      <c r="AF420" s="410"/>
      <c r="AG420" s="410"/>
      <c r="AH420" s="410"/>
      <c r="AI420" s="410"/>
      <c r="AJ420" s="410"/>
      <c r="AK420" s="410"/>
      <c r="AL420" s="410"/>
      <c r="AM420" s="296">
        <f>SUM(Y420:AL420)</f>
        <v>0</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0</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484</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15"/>
      <c r="Z436" s="469"/>
      <c r="AA436" s="469"/>
      <c r="AB436" s="469"/>
      <c r="AC436" s="415"/>
      <c r="AD436" s="415"/>
      <c r="AE436" s="415"/>
      <c r="AF436" s="415"/>
      <c r="AG436" s="415"/>
      <c r="AH436" s="415"/>
      <c r="AI436" s="415"/>
      <c r="AJ436" s="415"/>
      <c r="AK436" s="415"/>
      <c r="AL436" s="415"/>
      <c r="AM436" s="296">
        <f>SUM(Y436:AL436)</f>
        <v>0</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v>
      </c>
      <c r="AA437" s="411">
        <f t="shared" ref="AA437:AL437" si="127">AA436</f>
        <v>0</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5"/>
      <c r="Z439" s="469"/>
      <c r="AA439" s="415"/>
      <c r="AB439" s="415"/>
      <c r="AC439" s="415"/>
      <c r="AD439" s="415"/>
      <c r="AE439" s="415"/>
      <c r="AF439" s="415"/>
      <c r="AG439" s="415"/>
      <c r="AH439" s="415"/>
      <c r="AI439" s="415"/>
      <c r="AJ439" s="415"/>
      <c r="AK439" s="415"/>
      <c r="AL439" s="415"/>
      <c r="AM439" s="296">
        <f>SUM(Y439:AL439)</f>
        <v>0</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0</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485</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486</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487</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489</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491</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260</v>
      </c>
      <c r="C513" s="329"/>
      <c r="D513" s="329">
        <f>SUM(D408:D511)</f>
        <v>0</v>
      </c>
      <c r="E513" s="329"/>
      <c r="F513" s="329"/>
      <c r="G513" s="329"/>
      <c r="H513" s="329"/>
      <c r="I513" s="329"/>
      <c r="J513" s="329"/>
      <c r="K513" s="329"/>
      <c r="L513" s="329"/>
      <c r="M513" s="329"/>
      <c r="N513" s="329"/>
      <c r="O513" s="329">
        <f>SUM(O408:O511)</f>
        <v>0</v>
      </c>
      <c r="P513" s="329"/>
      <c r="Q513" s="329"/>
      <c r="R513" s="329"/>
      <c r="S513" s="329"/>
      <c r="T513" s="329"/>
      <c r="U513" s="329"/>
      <c r="V513" s="329"/>
      <c r="W513" s="329"/>
      <c r="X513" s="329"/>
      <c r="Y513" s="329">
        <f>IF(Y407="kWh",SUMPRODUCT(D408:D511,Y408:Y511))</f>
        <v>0</v>
      </c>
      <c r="Z513" s="329">
        <f>IF(Z407="kWh",SUMPRODUCT(D408:D511,Z408:Z511))</f>
        <v>0</v>
      </c>
      <c r="AA513" s="329">
        <f>IF(AA407="kW",SUMPRODUCT(N408:N511,O408:O511,AA408:AA511),SUMPRODUCT(D408:D511,AA408:AA511))</f>
        <v>0</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0</v>
      </c>
      <c r="Z516" s="341">
        <f>HLOOKUP(Z$20,'3.  Distribution Rates'!$C$122:$P$133,6,FALSE)</f>
        <v>0</v>
      </c>
      <c r="AA516" s="341">
        <f>HLOOKUP(AA$20,'3.  Distribution Rates'!$C$122:$P$133,6,FALSE)</f>
        <v>0</v>
      </c>
      <c r="AB516" s="341">
        <f>HLOOKUP(AB$20,'3.  Distribution Rates'!$C$122:$P$133,6,FALSE)</f>
        <v>0</v>
      </c>
      <c r="AC516" s="341">
        <f>HLOOKUP(AC$20,'3.  Distribution Rates'!$C$122:$P$133,6,FALSE)</f>
        <v>0</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51">Z137*Z516</f>
        <v>0</v>
      </c>
      <c r="AA517" s="378">
        <f t="shared" si="151"/>
        <v>0</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0</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52">Z266*Z516</f>
        <v>0</v>
      </c>
      <c r="AA518" s="378">
        <f t="shared" si="152"/>
        <v>0</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0</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0</v>
      </c>
      <c r="Z519" s="378">
        <f t="shared" ref="Z519:AL519" si="153">Z395*Z516</f>
        <v>0</v>
      </c>
      <c r="AA519" s="378">
        <f t="shared" si="153"/>
        <v>0</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0</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0</v>
      </c>
      <c r="Z520" s="378">
        <f t="shared" ref="Z520:AK520" si="154">Z513*Z516</f>
        <v>0</v>
      </c>
      <c r="AA520" s="378">
        <f t="shared" si="154"/>
        <v>0</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0</v>
      </c>
    </row>
    <row r="521" spans="2:41" ht="15.7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0</v>
      </c>
      <c r="Z521" s="346">
        <f t="shared" ref="Z521:AK521" si="155">SUM(Z517:Z520)</f>
        <v>0</v>
      </c>
      <c r="AA521" s="346">
        <f t="shared" si="155"/>
        <v>0</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0</v>
      </c>
    </row>
    <row r="522" spans="2:41" ht="15.7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7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0</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0</v>
      </c>
      <c r="Z526" s="291">
        <f>SUMPRODUCT(E408:E511,Z408:Z511)</f>
        <v>0</v>
      </c>
      <c r="AA526" s="291">
        <f>IF(AA407="kW",SUMPRODUCT(N408:N511,P408:P511,AA408:AA511),SUMPRODUCT(E408:E511,AA408:AA511))</f>
        <v>0</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0</v>
      </c>
      <c r="Z527" s="291">
        <f>SUMPRODUCT(F408:F511,Z408:Z511)</f>
        <v>0</v>
      </c>
      <c r="AA527" s="291">
        <f>IF(AA407="kW",SUMPRODUCT(N408:N511,Q408:Q511,AA408:AA511),SUMPRODUCT(F408:F511,AA408:AA511))</f>
        <v>0</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0</v>
      </c>
      <c r="Z528" s="291">
        <f>SUMPRODUCT(G408:G511,Z408:Z511)</f>
        <v>0</v>
      </c>
      <c r="AA528" s="291">
        <f>IF(AA407="kW",SUMPRODUCT(N408:N511,R408:R511,AA408:AA511),SUMPRODUCT(G408:G511,AA408:AA511))</f>
        <v>0</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0</v>
      </c>
      <c r="Z529" s="291">
        <f>SUMPRODUCT(H408:H511,Z408:Z511)</f>
        <v>0</v>
      </c>
      <c r="AA529" s="291">
        <f>IF(AA407="kW",SUMPRODUCT(N408:N511,S408:S511,AA408:AA511),SUMPRODUCT(H408:H511,AA408:AA511))</f>
        <v>0</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0</v>
      </c>
      <c r="Z530" s="291">
        <f>SUMPRODUCT(I408:I511,Z408:Z511)</f>
        <v>0</v>
      </c>
      <c r="AA530" s="291">
        <f>IF(AA407="kW",SUMPRODUCT(N408:N511,T408:T511,AA408:AA511),SUMPRODUCT(I408:I511,AA408:AA511))</f>
        <v>0</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0</v>
      </c>
      <c r="Z531" s="326">
        <f>SUMPRODUCT(J408:J511,Z408:Z511)</f>
        <v>0</v>
      </c>
      <c r="AA531" s="326">
        <f>IF(AA407="kW",SUMPRODUCT(N408:N511,U408:U511,AA408:AA511),SUMPRODUCT(J408:J511,AA408:AA511))</f>
        <v>0</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592</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5" t="s">
        <v>525</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0"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22" zoomScaleNormal="100" workbookViewId="0">
      <pane xSplit="2" topLeftCell="C1" activePane="topRight" state="frozen"/>
      <selection pane="topRight" activeCell="B52" sqref="B52"/>
    </sheetView>
  </sheetViews>
  <sheetFormatPr defaultColWidth="9.140625" defaultRowHeight="15" outlineLevelRow="1" outlineLevelCol="1"/>
  <cols>
    <col min="1" max="1" width="4.5703125" style="522" customWidth="1"/>
    <col min="2" max="2" width="44.140625" style="427" customWidth="1"/>
    <col min="3" max="3" width="13.42578125" style="427" customWidth="1"/>
    <col min="4" max="4" width="17" style="427" customWidth="1"/>
    <col min="5" max="13" width="12.85546875" style="427" customWidth="1" outlineLevel="1"/>
    <col min="14" max="14" width="13.5703125" style="427" customWidth="1" outlineLevel="1"/>
    <col min="15" max="15" width="15.7109375" style="427" customWidth="1"/>
    <col min="16" max="24" width="9.140625" style="427" customWidth="1" outlineLevel="1"/>
    <col min="25" max="25" width="16.5703125" style="427" customWidth="1"/>
    <col min="26" max="27" width="15" style="427" customWidth="1"/>
    <col min="28" max="28" width="17.7109375" style="427" customWidth="1"/>
    <col min="29" max="29" width="19.7109375" style="427" customWidth="1"/>
    <col min="30" max="30" width="18.7109375" style="427" customWidth="1"/>
    <col min="31" max="35" width="14.85546875" style="427" customWidth="1"/>
    <col min="36" max="38" width="17.28515625" style="427" customWidth="1"/>
    <col min="39" max="39" width="14.5703125" style="427" customWidth="1"/>
    <col min="40" max="40" width="11.7109375" style="427" customWidth="1"/>
    <col min="41" max="16384" width="9.140625" style="427"/>
  </cols>
  <sheetData>
    <row r="13" spans="2:39" ht="15.75" thickBot="1"/>
    <row r="14" spans="2:39" ht="26.25" customHeight="1" thickBot="1">
      <c r="B14" s="866"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66"/>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66"/>
      <c r="C16" s="848" t="s">
        <v>550</v>
      </c>
      <c r="D16" s="849"/>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66" t="s">
        <v>504</v>
      </c>
      <c r="C18" s="865" t="s">
        <v>696</v>
      </c>
      <c r="D18" s="865"/>
      <c r="E18" s="865"/>
      <c r="F18" s="865"/>
      <c r="G18" s="865"/>
      <c r="H18" s="865"/>
      <c r="I18" s="865"/>
      <c r="J18" s="865"/>
      <c r="K18" s="865"/>
      <c r="L18" s="865"/>
      <c r="M18" s="865"/>
      <c r="N18" s="865"/>
      <c r="O18" s="865"/>
      <c r="P18" s="865"/>
      <c r="Q18" s="865"/>
      <c r="R18" s="865"/>
      <c r="S18" s="865"/>
      <c r="T18" s="865"/>
      <c r="U18" s="865"/>
      <c r="V18" s="865"/>
      <c r="W18" s="865"/>
      <c r="X18" s="865"/>
      <c r="Y18" s="606"/>
      <c r="Z18" s="606"/>
      <c r="AA18" s="606"/>
      <c r="AB18" s="606"/>
      <c r="AC18" s="606"/>
      <c r="AD18" s="606"/>
      <c r="AE18" s="270"/>
      <c r="AF18" s="265"/>
      <c r="AG18" s="265"/>
      <c r="AH18" s="265"/>
      <c r="AI18" s="265"/>
      <c r="AJ18" s="265"/>
      <c r="AK18" s="265"/>
      <c r="AL18" s="265"/>
      <c r="AM18" s="265"/>
    </row>
    <row r="19" spans="2:39" ht="45.75" customHeight="1">
      <c r="B19" s="866"/>
      <c r="C19" s="865" t="s">
        <v>575</v>
      </c>
      <c r="D19" s="865"/>
      <c r="E19" s="865"/>
      <c r="F19" s="865"/>
      <c r="G19" s="865"/>
      <c r="H19" s="865"/>
      <c r="I19" s="865"/>
      <c r="J19" s="865"/>
      <c r="K19" s="865"/>
      <c r="L19" s="865"/>
      <c r="M19" s="865"/>
      <c r="N19" s="865"/>
      <c r="O19" s="865"/>
      <c r="P19" s="865"/>
      <c r="Q19" s="865"/>
      <c r="R19" s="865"/>
      <c r="S19" s="865"/>
      <c r="T19" s="865"/>
      <c r="U19" s="865"/>
      <c r="V19" s="865"/>
      <c r="W19" s="865"/>
      <c r="X19" s="865"/>
      <c r="Y19" s="606"/>
      <c r="Z19" s="606"/>
      <c r="AA19" s="606"/>
      <c r="AB19" s="606"/>
      <c r="AC19" s="606"/>
      <c r="AD19" s="606"/>
      <c r="AE19" s="270"/>
      <c r="AF19" s="265"/>
      <c r="AG19" s="265"/>
      <c r="AH19" s="265"/>
      <c r="AI19" s="265"/>
      <c r="AJ19" s="265"/>
      <c r="AK19" s="265"/>
      <c r="AL19" s="265"/>
      <c r="AM19" s="265"/>
    </row>
    <row r="20" spans="2:39" ht="62.25" customHeight="1">
      <c r="B20" s="273"/>
      <c r="C20" s="865" t="s">
        <v>573</v>
      </c>
      <c r="D20" s="865"/>
      <c r="E20" s="865"/>
      <c r="F20" s="865"/>
      <c r="G20" s="865"/>
      <c r="H20" s="865"/>
      <c r="I20" s="865"/>
      <c r="J20" s="865"/>
      <c r="K20" s="865"/>
      <c r="L20" s="865"/>
      <c r="M20" s="865"/>
      <c r="N20" s="865"/>
      <c r="O20" s="865"/>
      <c r="P20" s="865"/>
      <c r="Q20" s="865"/>
      <c r="R20" s="865"/>
      <c r="S20" s="865"/>
      <c r="T20" s="865"/>
      <c r="U20" s="865"/>
      <c r="V20" s="865"/>
      <c r="W20" s="865"/>
      <c r="X20" s="865"/>
      <c r="Y20" s="606"/>
      <c r="Z20" s="606"/>
      <c r="AA20" s="606"/>
      <c r="AB20" s="606"/>
      <c r="AC20" s="606"/>
      <c r="AD20" s="606"/>
      <c r="AE20" s="428"/>
      <c r="AF20" s="265"/>
      <c r="AG20" s="265"/>
      <c r="AH20" s="265"/>
      <c r="AI20" s="265"/>
      <c r="AJ20" s="265"/>
      <c r="AK20" s="265"/>
      <c r="AL20" s="265"/>
      <c r="AM20" s="265"/>
    </row>
    <row r="21" spans="2:39" ht="37.5" customHeight="1">
      <c r="B21" s="273"/>
      <c r="C21" s="865" t="s">
        <v>639</v>
      </c>
      <c r="D21" s="865"/>
      <c r="E21" s="865"/>
      <c r="F21" s="865"/>
      <c r="G21" s="865"/>
      <c r="H21" s="865"/>
      <c r="I21" s="865"/>
      <c r="J21" s="865"/>
      <c r="K21" s="865"/>
      <c r="L21" s="865"/>
      <c r="M21" s="865"/>
      <c r="N21" s="865"/>
      <c r="O21" s="865"/>
      <c r="P21" s="865"/>
      <c r="Q21" s="865"/>
      <c r="R21" s="865"/>
      <c r="S21" s="865"/>
      <c r="T21" s="865"/>
      <c r="U21" s="865"/>
      <c r="V21" s="865"/>
      <c r="W21" s="865"/>
      <c r="X21" s="865"/>
      <c r="Y21" s="606"/>
      <c r="Z21" s="606"/>
      <c r="AA21" s="606"/>
      <c r="AB21" s="606"/>
      <c r="AC21" s="606"/>
      <c r="AD21" s="606"/>
      <c r="AE21" s="276"/>
      <c r="AF21" s="265"/>
      <c r="AG21" s="265"/>
      <c r="AH21" s="265"/>
      <c r="AI21" s="265"/>
      <c r="AJ21" s="265"/>
      <c r="AK21" s="265"/>
      <c r="AL21" s="265"/>
      <c r="AM21" s="265"/>
    </row>
    <row r="22" spans="2:39" ht="54.75" customHeight="1">
      <c r="B22" s="273"/>
      <c r="C22" s="865" t="s">
        <v>623</v>
      </c>
      <c r="D22" s="865"/>
      <c r="E22" s="865"/>
      <c r="F22" s="865"/>
      <c r="G22" s="865"/>
      <c r="H22" s="865"/>
      <c r="I22" s="865"/>
      <c r="J22" s="865"/>
      <c r="K22" s="865"/>
      <c r="L22" s="865"/>
      <c r="M22" s="865"/>
      <c r="N22" s="865"/>
      <c r="O22" s="865"/>
      <c r="P22" s="865"/>
      <c r="Q22" s="865"/>
      <c r="R22" s="865"/>
      <c r="S22" s="865"/>
      <c r="T22" s="865"/>
      <c r="U22" s="865"/>
      <c r="V22" s="865"/>
      <c r="W22" s="865"/>
      <c r="X22" s="865"/>
      <c r="Y22" s="606"/>
      <c r="Z22" s="606"/>
      <c r="AA22" s="606"/>
      <c r="AB22" s="606"/>
      <c r="AC22" s="606"/>
      <c r="AD22" s="60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866" t="s">
        <v>526</v>
      </c>
      <c r="C24" s="596"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866"/>
      <c r="C25" s="596"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9"/>
      <c r="C26" s="596"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9"/>
      <c r="C27" s="596"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9"/>
      <c r="C28" s="596"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9"/>
      <c r="C29" s="596"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56" t="s">
        <v>211</v>
      </c>
      <c r="C34" s="858" t="s">
        <v>33</v>
      </c>
      <c r="D34" s="284" t="s">
        <v>421</v>
      </c>
      <c r="E34" s="860" t="s">
        <v>209</v>
      </c>
      <c r="F34" s="861"/>
      <c r="G34" s="861"/>
      <c r="H34" s="861"/>
      <c r="I34" s="861"/>
      <c r="J34" s="861"/>
      <c r="K34" s="861"/>
      <c r="L34" s="861"/>
      <c r="M34" s="862"/>
      <c r="N34" s="863" t="s">
        <v>213</v>
      </c>
      <c r="O34" s="284" t="s">
        <v>422</v>
      </c>
      <c r="P34" s="860" t="s">
        <v>212</v>
      </c>
      <c r="Q34" s="861"/>
      <c r="R34" s="861"/>
      <c r="S34" s="861"/>
      <c r="T34" s="861"/>
      <c r="U34" s="861"/>
      <c r="V34" s="861"/>
      <c r="W34" s="861"/>
      <c r="X34" s="862"/>
      <c r="Y34" s="853" t="s">
        <v>243</v>
      </c>
      <c r="Z34" s="854"/>
      <c r="AA34" s="854"/>
      <c r="AB34" s="854"/>
      <c r="AC34" s="854"/>
      <c r="AD34" s="854"/>
      <c r="AE34" s="854"/>
      <c r="AF34" s="854"/>
      <c r="AG34" s="854"/>
      <c r="AH34" s="854"/>
      <c r="AI34" s="854"/>
      <c r="AJ34" s="854"/>
      <c r="AK34" s="854"/>
      <c r="AL34" s="854"/>
      <c r="AM34" s="855"/>
    </row>
    <row r="35" spans="1:39" ht="65.25" customHeight="1">
      <c r="B35" s="857"/>
      <c r="C35" s="859"/>
      <c r="D35" s="285">
        <v>2015</v>
      </c>
      <c r="E35" s="285">
        <v>2016</v>
      </c>
      <c r="F35" s="285">
        <v>2017</v>
      </c>
      <c r="G35" s="285">
        <v>2018</v>
      </c>
      <c r="H35" s="285">
        <v>2019</v>
      </c>
      <c r="I35" s="285">
        <v>2020</v>
      </c>
      <c r="J35" s="285">
        <v>2021</v>
      </c>
      <c r="K35" s="285">
        <v>2022</v>
      </c>
      <c r="L35" s="285">
        <v>2023</v>
      </c>
      <c r="M35" s="429">
        <v>2024</v>
      </c>
      <c r="N35" s="864"/>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TO 1,499 KW</v>
      </c>
      <c r="AB35" s="285" t="str">
        <f>'1.  LRAMVA Summary'!G52</f>
        <v>GS 1,500 TO 4,999</v>
      </c>
      <c r="AC35" s="285" t="str">
        <f>'1.  LRAMVA Summary'!H52</f>
        <v>Large User</v>
      </c>
      <c r="AD35" s="285" t="str">
        <f>'1.  LRAMVA Summary'!I52</f>
        <v>Unmetered Scattered Load</v>
      </c>
      <c r="AE35" s="285" t="str">
        <f>'1.  LRAMVA Summary'!J52</f>
        <v>Street Lighting</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kWh</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f>SUMIFS('7.  Persistence Report'!AU$27:AU$500,'7.  Persistence Report'!$D$27:$D$500,$B38,'7.  Persistence Report'!$J$27:$J$500,"Current year savings",'7.  Persistence Report'!$H$27:$H$500,"2015")</f>
        <v>4706527</v>
      </c>
      <c r="E38" s="295">
        <f>SUMIFS('7.  Persistence Report'!AV$27:AV$500,'7.  Persistence Report'!$D$27:$D$500,$B38,'7.  Persistence Report'!$J$27:$J$500,"Current year savings",'7.  Persistence Report'!$H$27:$H$500,"2015")</f>
        <v>4669408</v>
      </c>
      <c r="F38" s="295">
        <f>SUMIFS('7.  Persistence Report'!AW$27:AW$500,'7.  Persistence Report'!$D$27:$D$500,$B38,'7.  Persistence Report'!$J$27:$J$500,"Current year savings",'7.  Persistence Report'!$H$27:$H$500,"2015")</f>
        <v>4669408</v>
      </c>
      <c r="G38" s="295">
        <f>SUMIFS('7.  Persistence Report'!AX$27:AX$500,'7.  Persistence Report'!$D$27:$D$500,$B38,'7.  Persistence Report'!$J$27:$J$500,"Current year savings",'7.  Persistence Report'!$H$27:$H$500,"2015")</f>
        <v>4669408</v>
      </c>
      <c r="H38" s="295">
        <f>SUMIFS('7.  Persistence Report'!AY$27:AY$500,'7.  Persistence Report'!$D$27:$D$500,$B38,'7.  Persistence Report'!$J$27:$J$500,"Current year savings",'7.  Persistence Report'!$H$27:$H$500,"2015")</f>
        <v>4669408</v>
      </c>
      <c r="I38" s="295">
        <f>SUMIFS('7.  Persistence Report'!AZ$27:AZ$500,'7.  Persistence Report'!$D$27:$D$500,$B38,'7.  Persistence Report'!$J$27:$J$500,"Current year savings",'7.  Persistence Report'!$H$27:$H$500,"2015")</f>
        <v>4669408</v>
      </c>
      <c r="J38" s="295">
        <f>SUMIFS('7.  Persistence Report'!BA$27:BA$500,'7.  Persistence Report'!$D$27:$D$500,$B38,'7.  Persistence Report'!$J$27:$J$500,"Current year savings",'7.  Persistence Report'!$H$27:$H$500,"2015")</f>
        <v>4669408</v>
      </c>
      <c r="K38" s="295">
        <f>SUMIFS('7.  Persistence Report'!BB$27:BB$500,'7.  Persistence Report'!$D$27:$D$500,$B38,'7.  Persistence Report'!$J$27:$J$500,"Current year savings",'7.  Persistence Report'!$H$27:$H$500,"2015")</f>
        <v>4667743</v>
      </c>
      <c r="L38" s="295">
        <f>SUMIFS('7.  Persistence Report'!BC$27:BC$500,'7.  Persistence Report'!$D$27:$D$500,$B38,'7.  Persistence Report'!$J$27:$J$500,"Current year savings",'7.  Persistence Report'!$H$27:$H$500,"2015")</f>
        <v>4667743</v>
      </c>
      <c r="M38" s="295">
        <f>SUMIFS('7.  Persistence Report'!BD$27:BD$500,'7.  Persistence Report'!$D$27:$D$500,$B38,'7.  Persistence Report'!$J$27:$J$500,"Current year savings",'7.  Persistence Report'!$H$27:$H$500,"2015")</f>
        <v>4667743</v>
      </c>
      <c r="N38" s="291"/>
      <c r="O38" s="295">
        <f>SUMIFS('7.  Persistence Report'!P$27:P$500,'7.  Persistence Report'!$D$27:$D$500,$B38,'7.  Persistence Report'!$J$27:$J$500,"Current year savings",'7.  Persistence Report'!$H$27:$H$500,"2015")</f>
        <v>303</v>
      </c>
      <c r="P38" s="295">
        <f>SUMIFS('7.  Persistence Report'!Q$27:Q$500,'7.  Persistence Report'!$D$27:$D$500,$B38,'7.  Persistence Report'!$J$27:$J$500,"Current year savings",'7.  Persistence Report'!$H$27:$H$500,"2015")</f>
        <v>301</v>
      </c>
      <c r="Q38" s="295">
        <f>SUMIFS('7.  Persistence Report'!R$27:R$500,'7.  Persistence Report'!$D$27:$D$500,$B38,'7.  Persistence Report'!$J$27:$J$500,"Current year savings",'7.  Persistence Report'!$H$27:$H$500,"2015")</f>
        <v>301</v>
      </c>
      <c r="R38" s="295">
        <f>SUMIFS('7.  Persistence Report'!S$27:S$500,'7.  Persistence Report'!$D$27:$D$500,$B38,'7.  Persistence Report'!$J$27:$J$500,"Current year savings",'7.  Persistence Report'!$H$27:$H$500,"2015")</f>
        <v>301</v>
      </c>
      <c r="S38" s="295">
        <f>SUMIFS('7.  Persistence Report'!T$27:T$500,'7.  Persistence Report'!$D$27:$D$500,$B38,'7.  Persistence Report'!$J$27:$J$500,"Current year savings",'7.  Persistence Report'!$H$27:$H$500,"2015")</f>
        <v>301</v>
      </c>
      <c r="T38" s="295">
        <f>SUMIFS('7.  Persistence Report'!U$27:U$500,'7.  Persistence Report'!$D$27:$D$500,$B38,'7.  Persistence Report'!$J$27:$J$500,"Current year savings",'7.  Persistence Report'!$H$27:$H$500,"2015")</f>
        <v>301</v>
      </c>
      <c r="U38" s="295">
        <f>SUMIFS('7.  Persistence Report'!V$27:V$500,'7.  Persistence Report'!$D$27:$D$500,$B38,'7.  Persistence Report'!$J$27:$J$500,"Current year savings",'7.  Persistence Report'!$H$27:$H$500,"2015")</f>
        <v>301</v>
      </c>
      <c r="V38" s="295">
        <f>SUMIFS('7.  Persistence Report'!W$27:W$500,'7.  Persistence Report'!$D$27:$D$500,$B38,'7.  Persistence Report'!$J$27:$J$500,"Current year savings",'7.  Persistence Report'!$H$27:$H$500,"2015")</f>
        <v>301</v>
      </c>
      <c r="W38" s="295">
        <f>SUMIFS('7.  Persistence Report'!X$27:X$500,'7.  Persistence Report'!$D$27:$D$500,$B38,'7.  Persistence Report'!$J$27:$J$500,"Current year savings",'7.  Persistence Report'!$H$27:$H$500,"2015")</f>
        <v>301</v>
      </c>
      <c r="X38" s="295">
        <f>SUMIFS('7.  Persistence Report'!Y$27:Y$500,'7.  Persistence Report'!$D$27:$D$500,$B38,'7.  Persistence Report'!$J$27:$J$500,"Current year savings",'7.  Persistence Report'!$H$27:$H$500,"2015")</f>
        <v>301</v>
      </c>
      <c r="Y38" s="410">
        <v>1</v>
      </c>
      <c r="Z38" s="410"/>
      <c r="AA38" s="410"/>
      <c r="AB38" s="410"/>
      <c r="AC38" s="410"/>
      <c r="AD38" s="410"/>
      <c r="AE38" s="410"/>
      <c r="AF38" s="410"/>
      <c r="AG38" s="410"/>
      <c r="AH38" s="410"/>
      <c r="AI38" s="410"/>
      <c r="AJ38" s="410"/>
      <c r="AK38" s="410"/>
      <c r="AL38" s="410"/>
      <c r="AM38" s="296">
        <f>SUM(Y38:AL38)</f>
        <v>1</v>
      </c>
    </row>
    <row r="39" spans="1:39" outlineLevel="1">
      <c r="B39" s="294" t="s">
        <v>267</v>
      </c>
      <c r="C39" s="291" t="s">
        <v>163</v>
      </c>
      <c r="D39" s="295">
        <f>SUMIFS('7.  Persistence Report'!AU$27:AU$500,'7.  Persistence Report'!$D$27:$D$500,$B38,'7.  Persistence Report'!$J$27:$J$500,"Adjustment",'7.  Persistence Report'!$H$27:$H$500,"2015")</f>
        <v>777931</v>
      </c>
      <c r="E39" s="295">
        <f>SUMIFS('7.  Persistence Report'!AV$27:AV$500,'7.  Persistence Report'!$D$27:$D$500,$B38,'7.  Persistence Report'!$J$27:$J$500,"Adjustment",'7.  Persistence Report'!$H$27:$H$500,"2015")</f>
        <v>769046</v>
      </c>
      <c r="F39" s="295">
        <f>SUMIFS('7.  Persistence Report'!AW$27:AW$500,'7.  Persistence Report'!$D$27:$D$500,$B38,'7.  Persistence Report'!$J$27:$J$500,"Adjustment",'7.  Persistence Report'!$H$27:$H$500,"2015")</f>
        <v>769046</v>
      </c>
      <c r="G39" s="295">
        <f>SUMIFS('7.  Persistence Report'!AX$27:AX$500,'7.  Persistence Report'!$D$27:$D$500,$B38,'7.  Persistence Report'!$J$27:$J$500,"Adjustment",'7.  Persistence Report'!$H$27:$H$500,"2015")</f>
        <v>769046</v>
      </c>
      <c r="H39" s="295">
        <f>SUMIFS('7.  Persistence Report'!AY$27:AY$500,'7.  Persistence Report'!$D$27:$D$500,$B38,'7.  Persistence Report'!$J$27:$J$500,"Adjustment",'7.  Persistence Report'!$H$27:$H$500,"2015")</f>
        <v>769046</v>
      </c>
      <c r="I39" s="295">
        <f>SUMIFS('7.  Persistence Report'!AZ$27:AZ$500,'7.  Persistence Report'!$D$27:$D$500,$B38,'7.  Persistence Report'!$J$27:$J$500,"Adjustment",'7.  Persistence Report'!$H$27:$H$500,"2015")</f>
        <v>769046</v>
      </c>
      <c r="J39" s="295">
        <f>SUMIFS('7.  Persistence Report'!BA$27:BA$500,'7.  Persistence Report'!$D$27:$D$500,$B38,'7.  Persistence Report'!$J$27:$J$500,"Adjustment",'7.  Persistence Report'!$H$27:$H$500,"2015")</f>
        <v>769046</v>
      </c>
      <c r="K39" s="295">
        <f>SUMIFS('7.  Persistence Report'!BB$27:BB$500,'7.  Persistence Report'!$D$27:$D$500,$B38,'7.  Persistence Report'!$J$27:$J$500,"Adjustment",'7.  Persistence Report'!$H$27:$H$500,"2015")</f>
        <v>767904</v>
      </c>
      <c r="L39" s="295">
        <f>SUMIFS('7.  Persistence Report'!BC$27:BC$500,'7.  Persistence Report'!$D$27:$D$500,$B38,'7.  Persistence Report'!$J$27:$J$500,"Adjustment",'7.  Persistence Report'!$H$27:$H$500,"2015")</f>
        <v>767904</v>
      </c>
      <c r="M39" s="295">
        <f>SUMIFS('7.  Persistence Report'!BD$27:BD$500,'7.  Persistence Report'!$D$27:$D$500,$B38,'7.  Persistence Report'!$J$27:$J$500,"Adjustment",'7.  Persistence Report'!$H$27:$H$500,"2015")</f>
        <v>767904</v>
      </c>
      <c r="N39" s="468"/>
      <c r="O39" s="295">
        <f>SUMIFS('7.  Persistence Report'!P$27:P$500,'7.  Persistence Report'!$D$27:$D$500,$B38,'7.  Persistence Report'!$J$27:$J$500,"Adjustment",'7.  Persistence Report'!$H$27:$H$500,"2015")</f>
        <v>49</v>
      </c>
      <c r="P39" s="295">
        <f>SUMIFS('7.  Persistence Report'!Q$27:Q$500,'7.  Persistence Report'!$D$27:$D$500,$B38,'7.  Persistence Report'!$J$27:$J$500,"Adjustment",'7.  Persistence Report'!$H$27:$H$500,"2015")</f>
        <v>49</v>
      </c>
      <c r="Q39" s="295">
        <f>SUMIFS('7.  Persistence Report'!R$27:R$500,'7.  Persistence Report'!$D$27:$D$500,$B38,'7.  Persistence Report'!$J$27:$J$500,"Adjustment",'7.  Persistence Report'!$H$27:$H$500,"2015")</f>
        <v>49</v>
      </c>
      <c r="R39" s="295">
        <f>SUMIFS('7.  Persistence Report'!S$27:S$500,'7.  Persistence Report'!$D$27:$D$500,$B38,'7.  Persistence Report'!$J$27:$J$500,"Adjustment",'7.  Persistence Report'!$H$27:$H$500,"2015")</f>
        <v>49</v>
      </c>
      <c r="S39" s="295">
        <f>SUMIFS('7.  Persistence Report'!T$27:T$500,'7.  Persistence Report'!$D$27:$D$500,$B38,'7.  Persistence Report'!$J$27:$J$500,"Adjustment",'7.  Persistence Report'!$H$27:$H$500,"2015")</f>
        <v>49</v>
      </c>
      <c r="T39" s="295">
        <f>SUMIFS('7.  Persistence Report'!U$27:U$500,'7.  Persistence Report'!$D$27:$D$500,$B38,'7.  Persistence Report'!$J$27:$J$500,"Adjustment",'7.  Persistence Report'!$H$27:$H$500,"2015")</f>
        <v>49</v>
      </c>
      <c r="U39" s="295">
        <f>SUMIFS('7.  Persistence Report'!V$27:V$500,'7.  Persistence Report'!$D$27:$D$500,$B38,'7.  Persistence Report'!$J$27:$J$500,"Adjustment",'7.  Persistence Report'!$H$27:$H$500,"2015")</f>
        <v>49</v>
      </c>
      <c r="V39" s="295">
        <f>SUMIFS('7.  Persistence Report'!W$27:W$500,'7.  Persistence Report'!$D$27:$D$500,$B38,'7.  Persistence Report'!$J$27:$J$500,"Adjustment",'7.  Persistence Report'!$H$27:$H$500,"2015")</f>
        <v>48</v>
      </c>
      <c r="W39" s="295">
        <f>SUMIFS('7.  Persistence Report'!X$27:X$500,'7.  Persistence Report'!$D$27:$D$500,$B38,'7.  Persistence Report'!$J$27:$J$500,"Adjustment",'7.  Persistence Report'!$H$27:$H$500,"2015")</f>
        <v>48</v>
      </c>
      <c r="X39" s="295">
        <f>SUMIFS('7.  Persistence Report'!Y$27:Y$500,'7.  Persistence Report'!$D$27:$D$500,$B38,'7.  Persistence Report'!$J$27:$J$500,"Adjustment",'7.  Persistence Report'!$H$27:$H$500,"2015")</f>
        <v>48</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f>SUMIFS('7.  Persistence Report'!AU$27:AU$500,'7.  Persistence Report'!$D$27:$D$500,$B41,'7.  Persistence Report'!$J$27:$J$500,"Current year savings",'7.  Persistence Report'!$H$27:$H$500,"2015")</f>
        <v>5004917</v>
      </c>
      <c r="E41" s="295">
        <f>SUMIFS('7.  Persistence Report'!AV$27:AV$500,'7.  Persistence Report'!$D$27:$D$500,$B41,'7.  Persistence Report'!$J$27:$J$500,"Current year savings",'7.  Persistence Report'!$H$27:$H$500,"2015")</f>
        <v>4915968</v>
      </c>
      <c r="F41" s="295">
        <f>SUMIFS('7.  Persistence Report'!AW$27:AW$500,'7.  Persistence Report'!$D$27:$D$500,$B41,'7.  Persistence Report'!$J$27:$J$500,"Current year savings",'7.  Persistence Report'!$H$27:$H$500,"2015")</f>
        <v>4915968</v>
      </c>
      <c r="G41" s="295">
        <f>SUMIFS('7.  Persistence Report'!AX$27:AX$500,'7.  Persistence Report'!$D$27:$D$500,$B41,'7.  Persistence Report'!$J$27:$J$500,"Current year savings",'7.  Persistence Report'!$H$27:$H$500,"2015")</f>
        <v>4915968</v>
      </c>
      <c r="H41" s="295">
        <f>SUMIFS('7.  Persistence Report'!AY$27:AY$500,'7.  Persistence Report'!$D$27:$D$500,$B41,'7.  Persistence Report'!$J$27:$J$500,"Current year savings",'7.  Persistence Report'!$H$27:$H$500,"2015")</f>
        <v>4915968</v>
      </c>
      <c r="I41" s="295">
        <f>SUMIFS('7.  Persistence Report'!AZ$27:AZ$500,'7.  Persistence Report'!$D$27:$D$500,$B41,'7.  Persistence Report'!$J$27:$J$500,"Current year savings",'7.  Persistence Report'!$H$27:$H$500,"2015")</f>
        <v>4915968</v>
      </c>
      <c r="J41" s="295">
        <f>SUMIFS('7.  Persistence Report'!BA$27:BA$500,'7.  Persistence Report'!$D$27:$D$500,$B41,'7.  Persistence Report'!$J$27:$J$500,"Current year savings",'7.  Persistence Report'!$H$27:$H$500,"2015")</f>
        <v>4915968</v>
      </c>
      <c r="K41" s="295">
        <f>SUMIFS('7.  Persistence Report'!BB$27:BB$500,'7.  Persistence Report'!$D$27:$D$500,$B41,'7.  Persistence Report'!$J$27:$J$500,"Current year savings",'7.  Persistence Report'!$H$27:$H$500,"2015")</f>
        <v>4913394</v>
      </c>
      <c r="L41" s="295">
        <f>SUMIFS('7.  Persistence Report'!BC$27:BC$500,'7.  Persistence Report'!$D$27:$D$500,$B41,'7.  Persistence Report'!$J$27:$J$500,"Current year savings",'7.  Persistence Report'!$H$27:$H$500,"2015")</f>
        <v>4913394</v>
      </c>
      <c r="M41" s="295">
        <f>SUMIFS('7.  Persistence Report'!BD$27:BD$500,'7.  Persistence Report'!$D$27:$D$500,$B41,'7.  Persistence Report'!$J$27:$J$500,"Current year savings",'7.  Persistence Report'!$H$27:$H$500,"2015")</f>
        <v>4913394</v>
      </c>
      <c r="N41" s="291"/>
      <c r="O41" s="295">
        <f>SUMIFS('7.  Persistence Report'!P$27:P$500,'7.  Persistence Report'!$D$27:$D$500,$B41,'7.  Persistence Report'!$J$27:$J$500,"Current year savings",'7.  Persistence Report'!$H$27:$H$500,"2015")</f>
        <v>338</v>
      </c>
      <c r="P41" s="295">
        <f>SUMIFS('7.  Persistence Report'!Q$27:Q$500,'7.  Persistence Report'!$D$27:$D$500,$B41,'7.  Persistence Report'!$J$27:$J$500,"Current year savings",'7.  Persistence Report'!$H$27:$H$500,"2015")</f>
        <v>332</v>
      </c>
      <c r="Q41" s="295">
        <f>SUMIFS('7.  Persistence Report'!R$27:R$500,'7.  Persistence Report'!$D$27:$D$500,$B41,'7.  Persistence Report'!$J$27:$J$500,"Current year savings",'7.  Persistence Report'!$H$27:$H$500,"2015")</f>
        <v>332</v>
      </c>
      <c r="R41" s="295">
        <f>SUMIFS('7.  Persistence Report'!S$27:S$500,'7.  Persistence Report'!$D$27:$D$500,$B41,'7.  Persistence Report'!$J$27:$J$500,"Current year savings",'7.  Persistence Report'!$H$27:$H$500,"2015")</f>
        <v>332</v>
      </c>
      <c r="S41" s="295">
        <f>SUMIFS('7.  Persistence Report'!T$27:T$500,'7.  Persistence Report'!$D$27:$D$500,$B41,'7.  Persistence Report'!$J$27:$J$500,"Current year savings",'7.  Persistence Report'!$H$27:$H$500,"2015")</f>
        <v>332</v>
      </c>
      <c r="T41" s="295">
        <f>SUMIFS('7.  Persistence Report'!U$27:U$500,'7.  Persistence Report'!$D$27:$D$500,$B41,'7.  Persistence Report'!$J$27:$J$500,"Current year savings",'7.  Persistence Report'!$H$27:$H$500,"2015")</f>
        <v>332</v>
      </c>
      <c r="U41" s="295">
        <f>SUMIFS('7.  Persistence Report'!V$27:V$500,'7.  Persistence Report'!$D$27:$D$500,$B41,'7.  Persistence Report'!$J$27:$J$500,"Current year savings",'7.  Persistence Report'!$H$27:$H$500,"2015")</f>
        <v>332</v>
      </c>
      <c r="V41" s="295">
        <f>SUMIFS('7.  Persistence Report'!W$27:W$500,'7.  Persistence Report'!$D$27:$D$500,$B41,'7.  Persistence Report'!$J$27:$J$500,"Current year savings",'7.  Persistence Report'!$H$27:$H$500,"2015")</f>
        <v>332</v>
      </c>
      <c r="W41" s="295">
        <f>SUMIFS('7.  Persistence Report'!X$27:X$500,'7.  Persistence Report'!$D$27:$D$500,$B41,'7.  Persistence Report'!$J$27:$J$500,"Current year savings",'7.  Persistence Report'!$H$27:$H$500,"2015")</f>
        <v>332</v>
      </c>
      <c r="X41" s="295">
        <f>SUMIFS('7.  Persistence Report'!Y$27:Y$500,'7.  Persistence Report'!$D$27:$D$500,$B41,'7.  Persistence Report'!$J$27:$J$500,"Current year savings",'7.  Persistence Report'!$H$27:$H$500,"2015")</f>
        <v>332</v>
      </c>
      <c r="Y41" s="410">
        <v>1</v>
      </c>
      <c r="Z41" s="410"/>
      <c r="AA41" s="410"/>
      <c r="AB41" s="410"/>
      <c r="AC41" s="410"/>
      <c r="AD41" s="410"/>
      <c r="AE41" s="410"/>
      <c r="AF41" s="410"/>
      <c r="AG41" s="410"/>
      <c r="AH41" s="410"/>
      <c r="AI41" s="410"/>
      <c r="AJ41" s="410"/>
      <c r="AK41" s="410"/>
      <c r="AL41" s="410"/>
      <c r="AM41" s="296">
        <f>SUM(Y41:AL41)</f>
        <v>1</v>
      </c>
    </row>
    <row r="42" spans="1:39" outlineLevel="1">
      <c r="B42" s="294" t="s">
        <v>267</v>
      </c>
      <c r="C42" s="291" t="s">
        <v>163</v>
      </c>
      <c r="D42" s="295">
        <f>SUMIFS('7.  Persistence Report'!AU$27:AU$500,'7.  Persistence Report'!$D$27:$D$500,$B41,'7.  Persistence Report'!$J$27:$J$500,"Adjustment",'7.  Persistence Report'!$H$27:$H$500,"2015")</f>
        <v>51769</v>
      </c>
      <c r="E42" s="295">
        <f>SUMIFS('7.  Persistence Report'!AV$27:AV$500,'7.  Persistence Report'!$D$27:$D$500,$B41,'7.  Persistence Report'!$J$27:$J$500,"Adjustment",'7.  Persistence Report'!$H$27:$H$500,"2015")</f>
        <v>51162</v>
      </c>
      <c r="F42" s="295">
        <f>SUMIFS('7.  Persistence Report'!AW$27:AW$500,'7.  Persistence Report'!$D$27:$D$500,$B41,'7.  Persistence Report'!$J$27:$J$500,"Adjustment",'7.  Persistence Report'!$H$27:$H$500,"2015")</f>
        <v>51162</v>
      </c>
      <c r="G42" s="295">
        <f>SUMIFS('7.  Persistence Report'!AX$27:AX$500,'7.  Persistence Report'!$D$27:$D$500,$B41,'7.  Persistence Report'!$J$27:$J$500,"Adjustment",'7.  Persistence Report'!$H$27:$H$500,"2015")</f>
        <v>51162</v>
      </c>
      <c r="H42" s="295">
        <f>SUMIFS('7.  Persistence Report'!AY$27:AY$500,'7.  Persistence Report'!$D$27:$D$500,$B41,'7.  Persistence Report'!$J$27:$J$500,"Adjustment",'7.  Persistence Report'!$H$27:$H$500,"2015")</f>
        <v>51162</v>
      </c>
      <c r="I42" s="295">
        <f>SUMIFS('7.  Persistence Report'!AZ$27:AZ$500,'7.  Persistence Report'!$D$27:$D$500,$B41,'7.  Persistence Report'!$J$27:$J$500,"Adjustment",'7.  Persistence Report'!$H$27:$H$500,"2015")</f>
        <v>51162</v>
      </c>
      <c r="J42" s="295">
        <f>SUMIFS('7.  Persistence Report'!BA$27:BA$500,'7.  Persistence Report'!$D$27:$D$500,$B41,'7.  Persistence Report'!$J$27:$J$500,"Adjustment",'7.  Persistence Report'!$H$27:$H$500,"2015")</f>
        <v>51162</v>
      </c>
      <c r="K42" s="295">
        <f>SUMIFS('7.  Persistence Report'!BB$27:BB$500,'7.  Persistence Report'!$D$27:$D$500,$B41,'7.  Persistence Report'!$J$27:$J$500,"Adjustment",'7.  Persistence Report'!$H$27:$H$500,"2015")</f>
        <v>51034</v>
      </c>
      <c r="L42" s="295">
        <f>SUMIFS('7.  Persistence Report'!BC$27:BC$500,'7.  Persistence Report'!$D$27:$D$500,$B41,'7.  Persistence Report'!$J$27:$J$500,"Adjustment",'7.  Persistence Report'!$H$27:$H$500,"2015")</f>
        <v>51034</v>
      </c>
      <c r="M42" s="295">
        <f>SUMIFS('7.  Persistence Report'!BD$27:BD$500,'7.  Persistence Report'!$D$27:$D$500,$B41,'7.  Persistence Report'!$J$27:$J$500,"Adjustment",'7.  Persistence Report'!$H$27:$H$500,"2015")</f>
        <v>51034</v>
      </c>
      <c r="N42" s="468"/>
      <c r="O42" s="295">
        <f>SUMIFS('7.  Persistence Report'!P$27:P$500,'7.  Persistence Report'!$D$27:$D$500,$B41,'7.  Persistence Report'!$J$27:$J$500,"Adjustment",'7.  Persistence Report'!$H$27:$H$500,"2015")</f>
        <v>3</v>
      </c>
      <c r="P42" s="295">
        <f>SUMIFS('7.  Persistence Report'!Q$27:Q$500,'7.  Persistence Report'!$D$27:$D$500,$B41,'7.  Persistence Report'!$J$27:$J$500,"Adjustment",'7.  Persistence Report'!$H$27:$H$500,"2015")</f>
        <v>3</v>
      </c>
      <c r="Q42" s="295">
        <f>SUMIFS('7.  Persistence Report'!R$27:R$500,'7.  Persistence Report'!$D$27:$D$500,$B41,'7.  Persistence Report'!$J$27:$J$500,"Adjustment",'7.  Persistence Report'!$H$27:$H$500,"2015")</f>
        <v>3</v>
      </c>
      <c r="R42" s="295">
        <f>SUMIFS('7.  Persistence Report'!S$27:S$500,'7.  Persistence Report'!$D$27:$D$500,$B41,'7.  Persistence Report'!$J$27:$J$500,"Adjustment",'7.  Persistence Report'!$H$27:$H$500,"2015")</f>
        <v>3</v>
      </c>
      <c r="S42" s="295">
        <f>SUMIFS('7.  Persistence Report'!T$27:T$500,'7.  Persistence Report'!$D$27:$D$500,$B41,'7.  Persistence Report'!$J$27:$J$500,"Adjustment",'7.  Persistence Report'!$H$27:$H$500,"2015")</f>
        <v>3</v>
      </c>
      <c r="T42" s="295">
        <f>SUMIFS('7.  Persistence Report'!U$27:U$500,'7.  Persistence Report'!$D$27:$D$500,$B41,'7.  Persistence Report'!$J$27:$J$500,"Adjustment",'7.  Persistence Report'!$H$27:$H$500,"2015")</f>
        <v>3</v>
      </c>
      <c r="U42" s="295">
        <f>SUMIFS('7.  Persistence Report'!V$27:V$500,'7.  Persistence Report'!$D$27:$D$500,$B41,'7.  Persistence Report'!$J$27:$J$500,"Adjustment",'7.  Persistence Report'!$H$27:$H$500,"2015")</f>
        <v>3</v>
      </c>
      <c r="V42" s="295">
        <f>SUMIFS('7.  Persistence Report'!W$27:W$500,'7.  Persistence Report'!$D$27:$D$500,$B41,'7.  Persistence Report'!$J$27:$J$500,"Adjustment",'7.  Persistence Report'!$H$27:$H$500,"2015")</f>
        <v>3</v>
      </c>
      <c r="W42" s="295">
        <f>SUMIFS('7.  Persistence Report'!X$27:X$500,'7.  Persistence Report'!$D$27:$D$500,$B41,'7.  Persistence Report'!$J$27:$J$500,"Adjustment",'7.  Persistence Report'!$H$27:$H$500,"2015")</f>
        <v>3</v>
      </c>
      <c r="X42" s="295">
        <f>SUMIFS('7.  Persistence Report'!Y$27:Y$500,'7.  Persistence Report'!$D$27:$D$500,$B41,'7.  Persistence Report'!$J$27:$J$500,"Adjustment",'7.  Persistence Report'!$H$27:$H$500,"2015")</f>
        <v>3</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f>SUMIFS('7.  Persistence Report'!AU$27:AU$500,'7.  Persistence Report'!$D$27:$D$500,$B44,'7.  Persistence Report'!$J$27:$J$500,"Current year savings",'7.  Persistence Report'!$H$27:$H$500,"2015")</f>
        <v>373322</v>
      </c>
      <c r="E44" s="295">
        <f>SUMIFS('7.  Persistence Report'!AV$27:AV$500,'7.  Persistence Report'!$D$27:$D$500,$B44,'7.  Persistence Report'!$J$27:$J$500,"Current year savings",'7.  Persistence Report'!$H$27:$H$500,"2015")</f>
        <v>373322</v>
      </c>
      <c r="F44" s="295">
        <f>SUMIFS('7.  Persistence Report'!AW$27:AW$500,'7.  Persistence Report'!$D$27:$D$500,$B44,'7.  Persistence Report'!$J$27:$J$500,"Current year savings",'7.  Persistence Report'!$H$27:$H$500,"2015")</f>
        <v>373322</v>
      </c>
      <c r="G44" s="295">
        <f>SUMIFS('7.  Persistence Report'!AX$27:AX$500,'7.  Persistence Report'!$D$27:$D$500,$B44,'7.  Persistence Report'!$J$27:$J$500,"Current year savings",'7.  Persistence Report'!$H$27:$H$500,"2015")</f>
        <v>372278</v>
      </c>
      <c r="H44" s="295">
        <f>SUMIFS('7.  Persistence Report'!AY$27:AY$500,'7.  Persistence Report'!$D$27:$D$500,$B44,'7.  Persistence Report'!$J$27:$J$500,"Current year savings",'7.  Persistence Report'!$H$27:$H$500,"2015")</f>
        <v>220987</v>
      </c>
      <c r="I44" s="295">
        <f>SUMIFS('7.  Persistence Report'!AZ$27:AZ$500,'7.  Persistence Report'!$D$27:$D$500,$B44,'7.  Persistence Report'!$J$27:$J$500,"Current year savings",'7.  Persistence Report'!$H$27:$H$500,"2015")</f>
        <v>0</v>
      </c>
      <c r="J44" s="295">
        <f>SUMIFS('7.  Persistence Report'!BA$27:BA$500,'7.  Persistence Report'!$D$27:$D$500,$B44,'7.  Persistence Report'!$J$27:$J$500,"Current year savings",'7.  Persistence Report'!$H$27:$H$500,"2015")</f>
        <v>0</v>
      </c>
      <c r="K44" s="295">
        <f>SUMIFS('7.  Persistence Report'!BB$27:BB$500,'7.  Persistence Report'!$D$27:$D$500,$B44,'7.  Persistence Report'!$J$27:$J$500,"Current year savings",'7.  Persistence Report'!$H$27:$H$500,"2015")</f>
        <v>0</v>
      </c>
      <c r="L44" s="295">
        <f>SUMIFS('7.  Persistence Report'!BC$27:BC$500,'7.  Persistence Report'!$D$27:$D$500,$B44,'7.  Persistence Report'!$J$27:$J$500,"Current year savings",'7.  Persistence Report'!$H$27:$H$500,"2015")</f>
        <v>0</v>
      </c>
      <c r="M44" s="295">
        <f>SUMIFS('7.  Persistence Report'!BD$27:BD$500,'7.  Persistence Report'!$D$27:$D$500,$B44,'7.  Persistence Report'!$J$27:$J$500,"Current year savings",'7.  Persistence Report'!$H$27:$H$500,"2015")</f>
        <v>0</v>
      </c>
      <c r="N44" s="291"/>
      <c r="O44" s="295">
        <f>SUMIFS('7.  Persistence Report'!P$27:P$500,'7.  Persistence Report'!$D$27:$D$500,$B44,'7.  Persistence Report'!$J$27:$J$500,"Current year savings",'7.  Persistence Report'!$H$27:$H$500,"2015")</f>
        <v>57</v>
      </c>
      <c r="P44" s="295">
        <f>SUMIFS('7.  Persistence Report'!Q$27:Q$500,'7.  Persistence Report'!$D$27:$D$500,$B44,'7.  Persistence Report'!$J$27:$J$500,"Current year savings",'7.  Persistence Report'!$H$27:$H$500,"2015")</f>
        <v>57</v>
      </c>
      <c r="Q44" s="295">
        <f>SUMIFS('7.  Persistence Report'!R$27:R$500,'7.  Persistence Report'!$D$27:$D$500,$B44,'7.  Persistence Report'!$J$27:$J$500,"Current year savings",'7.  Persistence Report'!$H$27:$H$500,"2015")</f>
        <v>57</v>
      </c>
      <c r="R44" s="295">
        <f>SUMIFS('7.  Persistence Report'!S$27:S$500,'7.  Persistence Report'!$D$27:$D$500,$B44,'7.  Persistence Report'!$J$27:$J$500,"Current year savings",'7.  Persistence Report'!$H$27:$H$500,"2015")</f>
        <v>56</v>
      </c>
      <c r="S44" s="295">
        <f>SUMIFS('7.  Persistence Report'!T$27:T$500,'7.  Persistence Report'!$D$27:$D$500,$B44,'7.  Persistence Report'!$J$27:$J$500,"Current year savings",'7.  Persistence Report'!$H$27:$H$500,"2015")</f>
        <v>32</v>
      </c>
      <c r="T44" s="295">
        <f>SUMIFS('7.  Persistence Report'!U$27:U$500,'7.  Persistence Report'!$D$27:$D$500,$B44,'7.  Persistence Report'!$J$27:$J$500,"Current year savings",'7.  Persistence Report'!$H$27:$H$500,"2015")</f>
        <v>0</v>
      </c>
      <c r="U44" s="295">
        <f>SUMIFS('7.  Persistence Report'!V$27:V$500,'7.  Persistence Report'!$D$27:$D$500,$B44,'7.  Persistence Report'!$J$27:$J$500,"Current year savings",'7.  Persistence Report'!$H$27:$H$500,"2015")</f>
        <v>0</v>
      </c>
      <c r="V44" s="295">
        <f>SUMIFS('7.  Persistence Report'!W$27:W$500,'7.  Persistence Report'!$D$27:$D$500,$B44,'7.  Persistence Report'!$J$27:$J$500,"Current year savings",'7.  Persistence Report'!$H$27:$H$500,"2015")</f>
        <v>0</v>
      </c>
      <c r="W44" s="295">
        <f>SUMIFS('7.  Persistence Report'!X$27:X$500,'7.  Persistence Report'!$D$27:$D$500,$B44,'7.  Persistence Report'!$J$27:$J$500,"Current year savings",'7.  Persistence Report'!$H$27:$H$500,"2015")</f>
        <v>0</v>
      </c>
      <c r="X44" s="295">
        <f>SUMIFS('7.  Persistence Report'!Y$27:Y$500,'7.  Persistence Report'!$D$27:$D$500,$B44,'7.  Persistence Report'!$J$27:$J$500,"Current year savings",'7.  Persistence Report'!$H$27:$H$500,"2015")</f>
        <v>0</v>
      </c>
      <c r="Y44" s="410">
        <v>1</v>
      </c>
      <c r="Z44" s="410"/>
      <c r="AA44" s="410"/>
      <c r="AB44" s="410"/>
      <c r="AC44" s="410"/>
      <c r="AD44" s="410"/>
      <c r="AE44" s="410"/>
      <c r="AF44" s="410"/>
      <c r="AG44" s="410"/>
      <c r="AH44" s="410"/>
      <c r="AI44" s="410"/>
      <c r="AJ44" s="410"/>
      <c r="AK44" s="410"/>
      <c r="AL44" s="410"/>
      <c r="AM44" s="296">
        <f>SUM(Y44:AL44)</f>
        <v>1</v>
      </c>
    </row>
    <row r="45" spans="1:39" outlineLevel="1">
      <c r="B45" s="294" t="s">
        <v>267</v>
      </c>
      <c r="C45" s="291" t="s">
        <v>163</v>
      </c>
      <c r="D45" s="295">
        <f>SUMIFS('7.  Persistence Report'!AU$27:AU$500,'7.  Persistence Report'!$D$27:$D$500,$B44,'7.  Persistence Report'!$J$27:$J$500,"Adjustment",'7.  Persistence Report'!$H$27:$H$500,"2015")</f>
        <v>0</v>
      </c>
      <c r="E45" s="295">
        <f>SUMIFS('7.  Persistence Report'!AV$27:AV$500,'7.  Persistence Report'!$D$27:$D$500,$B44,'7.  Persistence Report'!$J$27:$J$500,"Adjustment",'7.  Persistence Report'!$H$27:$H$500,"2015")</f>
        <v>0</v>
      </c>
      <c r="F45" s="295">
        <f>SUMIFS('7.  Persistence Report'!AW$27:AW$500,'7.  Persistence Report'!$D$27:$D$500,$B44,'7.  Persistence Report'!$J$27:$J$500,"Adjustment",'7.  Persistence Report'!$H$27:$H$500,"2015")</f>
        <v>0</v>
      </c>
      <c r="G45" s="295">
        <f>SUMIFS('7.  Persistence Report'!AX$27:AX$500,'7.  Persistence Report'!$D$27:$D$500,$B44,'7.  Persistence Report'!$J$27:$J$500,"Adjustment",'7.  Persistence Report'!$H$27:$H$500,"2015")</f>
        <v>0</v>
      </c>
      <c r="H45" s="295">
        <f>SUMIFS('7.  Persistence Report'!AY$27:AY$500,'7.  Persistence Report'!$D$27:$D$500,$B44,'7.  Persistence Report'!$J$27:$J$500,"Adjustment",'7.  Persistence Report'!$H$27:$H$500,"2015")</f>
        <v>0</v>
      </c>
      <c r="I45" s="295">
        <f>SUMIFS('7.  Persistence Report'!AZ$27:AZ$500,'7.  Persistence Report'!$D$27:$D$500,$B44,'7.  Persistence Report'!$J$27:$J$500,"Adjustment",'7.  Persistence Report'!$H$27:$H$500,"2015")</f>
        <v>0</v>
      </c>
      <c r="J45" s="295">
        <f>SUMIFS('7.  Persistence Report'!BA$27:BA$500,'7.  Persistence Report'!$D$27:$D$500,$B44,'7.  Persistence Report'!$J$27:$J$500,"Adjustment",'7.  Persistence Report'!$H$27:$H$500,"2015")</f>
        <v>0</v>
      </c>
      <c r="K45" s="295">
        <f>SUMIFS('7.  Persistence Report'!BB$27:BB$500,'7.  Persistence Report'!$D$27:$D$500,$B44,'7.  Persistence Report'!$J$27:$J$500,"Adjustment",'7.  Persistence Report'!$H$27:$H$500,"2015")</f>
        <v>0</v>
      </c>
      <c r="L45" s="295">
        <f>SUMIFS('7.  Persistence Report'!BC$27:BC$500,'7.  Persistence Report'!$D$27:$D$500,$B44,'7.  Persistence Report'!$J$27:$J$500,"Adjustment",'7.  Persistence Report'!$H$27:$H$500,"2015")</f>
        <v>0</v>
      </c>
      <c r="M45" s="295">
        <f>SUMIFS('7.  Persistence Report'!BD$27:BD$500,'7.  Persistence Report'!$D$27:$D$500,$B44,'7.  Persistence Report'!$J$27:$J$500,"Adjustment",'7.  Persistence Report'!$H$27:$H$500,"2015")</f>
        <v>0</v>
      </c>
      <c r="N45" s="468"/>
      <c r="O45" s="295">
        <f>SUMIFS('7.  Persistence Report'!P$27:P$500,'7.  Persistence Report'!$D$27:$D$500,$B44,'7.  Persistence Report'!$J$27:$J$500,"Adjustment",'7.  Persistence Report'!$H$27:$H$500,"2015")</f>
        <v>0</v>
      </c>
      <c r="P45" s="295">
        <f>SUMIFS('7.  Persistence Report'!Q$27:Q$500,'7.  Persistence Report'!$D$27:$D$500,$B44,'7.  Persistence Report'!$J$27:$J$500,"Adjustment",'7.  Persistence Report'!$H$27:$H$500,"2015")</f>
        <v>0</v>
      </c>
      <c r="Q45" s="295">
        <f>SUMIFS('7.  Persistence Report'!R$27:R$500,'7.  Persistence Report'!$D$27:$D$500,$B44,'7.  Persistence Report'!$J$27:$J$500,"Adjustment",'7.  Persistence Report'!$H$27:$H$500,"2015")</f>
        <v>0</v>
      </c>
      <c r="R45" s="295">
        <f>SUMIFS('7.  Persistence Report'!S$27:S$500,'7.  Persistence Report'!$D$27:$D$500,$B44,'7.  Persistence Report'!$J$27:$J$500,"Adjustment",'7.  Persistence Report'!$H$27:$H$500,"2015")</f>
        <v>0</v>
      </c>
      <c r="S45" s="295">
        <f>SUMIFS('7.  Persistence Report'!T$27:T$500,'7.  Persistence Report'!$D$27:$D$500,$B44,'7.  Persistence Report'!$J$27:$J$500,"Adjustment",'7.  Persistence Report'!$H$27:$H$500,"2015")</f>
        <v>0</v>
      </c>
      <c r="T45" s="295">
        <f>SUMIFS('7.  Persistence Report'!U$27:U$500,'7.  Persistence Report'!$D$27:$D$500,$B44,'7.  Persistence Report'!$J$27:$J$500,"Adjustment",'7.  Persistence Report'!$H$27:$H$500,"2015")</f>
        <v>0</v>
      </c>
      <c r="U45" s="295">
        <f>SUMIFS('7.  Persistence Report'!V$27:V$500,'7.  Persistence Report'!$D$27:$D$500,$B44,'7.  Persistence Report'!$J$27:$J$500,"Adjustment",'7.  Persistence Report'!$H$27:$H$500,"2015")</f>
        <v>0</v>
      </c>
      <c r="V45" s="295">
        <f>SUMIFS('7.  Persistence Report'!W$27:W$500,'7.  Persistence Report'!$D$27:$D$500,$B44,'7.  Persistence Report'!$J$27:$J$500,"Adjustment",'7.  Persistence Report'!$H$27:$H$500,"2015")</f>
        <v>0</v>
      </c>
      <c r="W45" s="295">
        <f>SUMIFS('7.  Persistence Report'!X$27:X$500,'7.  Persistence Report'!$D$27:$D$500,$B44,'7.  Persistence Report'!$J$27:$J$500,"Adjustment",'7.  Persistence Report'!$H$27:$H$500,"2015")</f>
        <v>0</v>
      </c>
      <c r="X45" s="295">
        <f>SUMIFS('7.  Persistence Report'!Y$27:Y$500,'7.  Persistence Report'!$D$27:$D$500,$B44,'7.  Persistence Report'!$J$27:$J$500,"Adjustment",'7.  Persistence Report'!$H$27:$H$500,"2015")</f>
        <v>0</v>
      </c>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682</v>
      </c>
      <c r="C47" s="291" t="s">
        <v>25</v>
      </c>
      <c r="D47" s="295">
        <f>SUMIFS('7.  Persistence Report'!AU$27:AU$500,'7.  Persistence Report'!$D$27:$D$500,$B47,'7.  Persistence Report'!$J$27:$J$500,"Current year savings",'7.  Persistence Report'!$H$27:$H$500,"2015")</f>
        <v>4351035</v>
      </c>
      <c r="E47" s="295">
        <f>SUMIFS('7.  Persistence Report'!AV$27:AV$500,'7.  Persistence Report'!$D$27:$D$500,$B47,'7.  Persistence Report'!$J$27:$J$500,"Current year savings",'7.  Persistence Report'!$H$27:$H$500,"2015")</f>
        <v>4351035</v>
      </c>
      <c r="F47" s="295">
        <f>SUMIFS('7.  Persistence Report'!AW$27:AW$500,'7.  Persistence Report'!$D$27:$D$500,$B47,'7.  Persistence Report'!$J$27:$J$500,"Current year savings",'7.  Persistence Report'!$H$27:$H$500,"2015")</f>
        <v>4351035</v>
      </c>
      <c r="G47" s="295">
        <f>SUMIFS('7.  Persistence Report'!AX$27:AX$500,'7.  Persistence Report'!$D$27:$D$500,$B47,'7.  Persistence Report'!$J$27:$J$500,"Current year savings",'7.  Persistence Report'!$H$27:$H$500,"2015")</f>
        <v>4351035</v>
      </c>
      <c r="H47" s="295">
        <f>SUMIFS('7.  Persistence Report'!AY$27:AY$500,'7.  Persistence Report'!$D$27:$D$500,$B47,'7.  Persistence Report'!$J$27:$J$500,"Current year savings",'7.  Persistence Report'!$H$27:$H$500,"2015")</f>
        <v>4351035</v>
      </c>
      <c r="I47" s="295">
        <f>SUMIFS('7.  Persistence Report'!AZ$27:AZ$500,'7.  Persistence Report'!$D$27:$D$500,$B47,'7.  Persistence Report'!$J$27:$J$500,"Current year savings",'7.  Persistence Report'!$H$27:$H$500,"2015")</f>
        <v>4351035</v>
      </c>
      <c r="J47" s="295">
        <f>SUMIFS('7.  Persistence Report'!BA$27:BA$500,'7.  Persistence Report'!$D$27:$D$500,$B47,'7.  Persistence Report'!$J$27:$J$500,"Current year savings",'7.  Persistence Report'!$H$27:$H$500,"2015")</f>
        <v>4351035</v>
      </c>
      <c r="K47" s="295">
        <f>SUMIFS('7.  Persistence Report'!BB$27:BB$500,'7.  Persistence Report'!$D$27:$D$500,$B47,'7.  Persistence Report'!$J$27:$J$500,"Current year savings",'7.  Persistence Report'!$H$27:$H$500,"2015")</f>
        <v>4351035</v>
      </c>
      <c r="L47" s="295">
        <f>SUMIFS('7.  Persistence Report'!BC$27:BC$500,'7.  Persistence Report'!$D$27:$D$500,$B47,'7.  Persistence Report'!$J$27:$J$500,"Current year savings",'7.  Persistence Report'!$H$27:$H$500,"2015")</f>
        <v>4351035</v>
      </c>
      <c r="M47" s="295">
        <f>SUMIFS('7.  Persistence Report'!BD$27:BD$500,'7.  Persistence Report'!$D$27:$D$500,$B47,'7.  Persistence Report'!$J$27:$J$500,"Current year savings",'7.  Persistence Report'!$H$27:$H$500,"2015")</f>
        <v>4351035</v>
      </c>
      <c r="N47" s="291"/>
      <c r="O47" s="295">
        <f>SUMIFS('7.  Persistence Report'!P$27:P$500,'7.  Persistence Report'!$D$27:$D$500,$B47,'7.  Persistence Report'!$J$27:$J$500,"Current year savings",'7.  Persistence Report'!$H$27:$H$500,"2015")</f>
        <v>2261</v>
      </c>
      <c r="P47" s="295">
        <f>SUMIFS('7.  Persistence Report'!Q$27:Q$500,'7.  Persistence Report'!$D$27:$D$500,$B47,'7.  Persistence Report'!$J$27:$J$500,"Current year savings",'7.  Persistence Report'!$H$27:$H$500,"2015")</f>
        <v>2261</v>
      </c>
      <c r="Q47" s="295">
        <f>SUMIFS('7.  Persistence Report'!R$27:R$500,'7.  Persistence Report'!$D$27:$D$500,$B47,'7.  Persistence Report'!$J$27:$J$500,"Current year savings",'7.  Persistence Report'!$H$27:$H$500,"2015")</f>
        <v>2261</v>
      </c>
      <c r="R47" s="295">
        <f>SUMIFS('7.  Persistence Report'!S$27:S$500,'7.  Persistence Report'!$D$27:$D$500,$B47,'7.  Persistence Report'!$J$27:$J$500,"Current year savings",'7.  Persistence Report'!$H$27:$H$500,"2015")</f>
        <v>2261</v>
      </c>
      <c r="S47" s="295">
        <f>SUMIFS('7.  Persistence Report'!T$27:T$500,'7.  Persistence Report'!$D$27:$D$500,$B47,'7.  Persistence Report'!$J$27:$J$500,"Current year savings",'7.  Persistence Report'!$H$27:$H$500,"2015")</f>
        <v>2261</v>
      </c>
      <c r="T47" s="295">
        <f>SUMIFS('7.  Persistence Report'!U$27:U$500,'7.  Persistence Report'!$D$27:$D$500,$B47,'7.  Persistence Report'!$J$27:$J$500,"Current year savings",'7.  Persistence Report'!$H$27:$H$500,"2015")</f>
        <v>2261</v>
      </c>
      <c r="U47" s="295">
        <f>SUMIFS('7.  Persistence Report'!V$27:V$500,'7.  Persistence Report'!$D$27:$D$500,$B47,'7.  Persistence Report'!$J$27:$J$500,"Current year savings",'7.  Persistence Report'!$H$27:$H$500,"2015")</f>
        <v>2261</v>
      </c>
      <c r="V47" s="295">
        <f>SUMIFS('7.  Persistence Report'!W$27:W$500,'7.  Persistence Report'!$D$27:$D$500,$B47,'7.  Persistence Report'!$J$27:$J$500,"Current year savings",'7.  Persistence Report'!$H$27:$H$500,"2015")</f>
        <v>2261</v>
      </c>
      <c r="W47" s="295">
        <f>SUMIFS('7.  Persistence Report'!X$27:X$500,'7.  Persistence Report'!$D$27:$D$500,$B47,'7.  Persistence Report'!$J$27:$J$500,"Current year savings",'7.  Persistence Report'!$H$27:$H$500,"2015")</f>
        <v>2261</v>
      </c>
      <c r="X47" s="295">
        <f>SUMIFS('7.  Persistence Report'!Y$27:Y$500,'7.  Persistence Report'!$D$27:$D$500,$B47,'7.  Persistence Report'!$J$27:$J$500,"Current year savings",'7.  Persistence Report'!$H$27:$H$500,"2015")</f>
        <v>2261</v>
      </c>
      <c r="Y47" s="410">
        <v>1</v>
      </c>
      <c r="Z47" s="410"/>
      <c r="AA47" s="410"/>
      <c r="AB47" s="410"/>
      <c r="AC47" s="410"/>
      <c r="AD47" s="410"/>
      <c r="AE47" s="410"/>
      <c r="AF47" s="410"/>
      <c r="AG47" s="410"/>
      <c r="AH47" s="410"/>
      <c r="AI47" s="410"/>
      <c r="AJ47" s="410"/>
      <c r="AK47" s="410"/>
      <c r="AL47" s="410"/>
      <c r="AM47" s="296">
        <f>SUM(Y47:AL47)</f>
        <v>1</v>
      </c>
    </row>
    <row r="48" spans="1:39" outlineLevel="1">
      <c r="B48" s="294" t="s">
        <v>267</v>
      </c>
      <c r="C48" s="291" t="s">
        <v>163</v>
      </c>
      <c r="D48" s="295">
        <f>SUMIFS('7.  Persistence Report'!AU$27:AU$500,'7.  Persistence Report'!$D$27:$D$500,$B47,'7.  Persistence Report'!$J$27:$J$500,"Adjustment",'7.  Persistence Report'!$H$27:$H$500,"2015")</f>
        <v>137637</v>
      </c>
      <c r="E48" s="295">
        <f>SUMIFS('7.  Persistence Report'!AV$27:AV$500,'7.  Persistence Report'!$D$27:$D$500,$B47,'7.  Persistence Report'!$J$27:$J$500,"Adjustment",'7.  Persistence Report'!$H$27:$H$500,"2015")</f>
        <v>137637</v>
      </c>
      <c r="F48" s="295">
        <f>SUMIFS('7.  Persistence Report'!AW$27:AW$500,'7.  Persistence Report'!$D$27:$D$500,$B47,'7.  Persistence Report'!$J$27:$J$500,"Adjustment",'7.  Persistence Report'!$H$27:$H$500,"2015")</f>
        <v>137637</v>
      </c>
      <c r="G48" s="295">
        <f>SUMIFS('7.  Persistence Report'!AX$27:AX$500,'7.  Persistence Report'!$D$27:$D$500,$B47,'7.  Persistence Report'!$J$27:$J$500,"Adjustment",'7.  Persistence Report'!$H$27:$H$500,"2015")</f>
        <v>137637</v>
      </c>
      <c r="H48" s="295">
        <f>SUMIFS('7.  Persistence Report'!AY$27:AY$500,'7.  Persistence Report'!$D$27:$D$500,$B47,'7.  Persistence Report'!$J$27:$J$500,"Adjustment",'7.  Persistence Report'!$H$27:$H$500,"2015")</f>
        <v>137637</v>
      </c>
      <c r="I48" s="295">
        <f>SUMIFS('7.  Persistence Report'!AZ$27:AZ$500,'7.  Persistence Report'!$D$27:$D$500,$B47,'7.  Persistence Report'!$J$27:$J$500,"Adjustment",'7.  Persistence Report'!$H$27:$H$500,"2015")</f>
        <v>137637</v>
      </c>
      <c r="J48" s="295">
        <f>SUMIFS('7.  Persistence Report'!BA$27:BA$500,'7.  Persistence Report'!$D$27:$D$500,$B47,'7.  Persistence Report'!$J$27:$J$500,"Adjustment",'7.  Persistence Report'!$H$27:$H$500,"2015")</f>
        <v>137637</v>
      </c>
      <c r="K48" s="295">
        <f>SUMIFS('7.  Persistence Report'!BB$27:BB$500,'7.  Persistence Report'!$D$27:$D$500,$B47,'7.  Persistence Report'!$J$27:$J$500,"Adjustment",'7.  Persistence Report'!$H$27:$H$500,"2015")</f>
        <v>137637</v>
      </c>
      <c r="L48" s="295">
        <f>SUMIFS('7.  Persistence Report'!BC$27:BC$500,'7.  Persistence Report'!$D$27:$D$500,$B47,'7.  Persistence Report'!$J$27:$J$500,"Adjustment",'7.  Persistence Report'!$H$27:$H$500,"2015")</f>
        <v>137637</v>
      </c>
      <c r="M48" s="295">
        <f>SUMIFS('7.  Persistence Report'!BD$27:BD$500,'7.  Persistence Report'!$D$27:$D$500,$B47,'7.  Persistence Report'!$J$27:$J$500,"Adjustment",'7.  Persistence Report'!$H$27:$H$500,"2015")</f>
        <v>137637</v>
      </c>
      <c r="N48" s="468"/>
      <c r="O48" s="295">
        <f>SUMIFS('7.  Persistence Report'!P$27:P$500,'7.  Persistence Report'!$D$27:$D$500,$B47,'7.  Persistence Report'!$J$27:$J$500,"Adjustment",'7.  Persistence Report'!$H$27:$H$500,"2015")</f>
        <v>71</v>
      </c>
      <c r="P48" s="295">
        <f>SUMIFS('7.  Persistence Report'!Q$27:Q$500,'7.  Persistence Report'!$D$27:$D$500,$B47,'7.  Persistence Report'!$J$27:$J$500,"Adjustment",'7.  Persistence Report'!$H$27:$H$500,"2015")</f>
        <v>71</v>
      </c>
      <c r="Q48" s="295">
        <f>SUMIFS('7.  Persistence Report'!R$27:R$500,'7.  Persistence Report'!$D$27:$D$500,$B47,'7.  Persistence Report'!$J$27:$J$500,"Adjustment",'7.  Persistence Report'!$H$27:$H$500,"2015")</f>
        <v>71</v>
      </c>
      <c r="R48" s="295">
        <f>SUMIFS('7.  Persistence Report'!S$27:S$500,'7.  Persistence Report'!$D$27:$D$500,$B47,'7.  Persistence Report'!$J$27:$J$500,"Adjustment",'7.  Persistence Report'!$H$27:$H$500,"2015")</f>
        <v>71</v>
      </c>
      <c r="S48" s="295">
        <f>SUMIFS('7.  Persistence Report'!T$27:T$500,'7.  Persistence Report'!$D$27:$D$500,$B47,'7.  Persistence Report'!$J$27:$J$500,"Adjustment",'7.  Persistence Report'!$H$27:$H$500,"2015")</f>
        <v>71</v>
      </c>
      <c r="T48" s="295">
        <f>SUMIFS('7.  Persistence Report'!U$27:U$500,'7.  Persistence Report'!$D$27:$D$500,$B47,'7.  Persistence Report'!$J$27:$J$500,"Adjustment",'7.  Persistence Report'!$H$27:$H$500,"2015")</f>
        <v>71</v>
      </c>
      <c r="U48" s="295">
        <f>SUMIFS('7.  Persistence Report'!V$27:V$500,'7.  Persistence Report'!$D$27:$D$500,$B47,'7.  Persistence Report'!$J$27:$J$500,"Adjustment",'7.  Persistence Report'!$H$27:$H$500,"2015")</f>
        <v>71</v>
      </c>
      <c r="V48" s="295">
        <f>SUMIFS('7.  Persistence Report'!W$27:W$500,'7.  Persistence Report'!$D$27:$D$500,$B47,'7.  Persistence Report'!$J$27:$J$500,"Adjustment",'7.  Persistence Report'!$H$27:$H$500,"2015")</f>
        <v>71</v>
      </c>
      <c r="W48" s="295">
        <f>SUMIFS('7.  Persistence Report'!X$27:X$500,'7.  Persistence Report'!$D$27:$D$500,$B47,'7.  Persistence Report'!$J$27:$J$500,"Adjustment",'7.  Persistence Report'!$H$27:$H$500,"2015")</f>
        <v>71</v>
      </c>
      <c r="X48" s="295">
        <f>SUMIFS('7.  Persistence Report'!Y$27:Y$500,'7.  Persistence Report'!$D$27:$D$500,$B47,'7.  Persistence Report'!$J$27:$J$500,"Adjustment",'7.  Persistence Report'!$H$27:$H$500,"2015")</f>
        <v>71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f>SUMIFS('7.  Persistence Report'!AU$27:AU$500,'7.  Persistence Report'!$D$27:$D$500,$B50,'7.  Persistence Report'!$J$27:$J$500,"Current year savings",'7.  Persistence Report'!$H$27:$H$500,"2015")</f>
        <v>656805</v>
      </c>
      <c r="E50" s="295">
        <f>SUMIFS('7.  Persistence Report'!AV$27:AV$500,'7.  Persistence Report'!$D$27:$D$500,$B50,'7.  Persistence Report'!$J$27:$J$500,"Current year savings",'7.  Persistence Report'!$H$27:$H$500,"2015")</f>
        <v>656805</v>
      </c>
      <c r="F50" s="295">
        <f>SUMIFS('7.  Persistence Report'!AW$27:AW$500,'7.  Persistence Report'!$D$27:$D$500,$B50,'7.  Persistence Report'!$J$27:$J$500,"Current year savings",'7.  Persistence Report'!$H$27:$H$500,"2015")</f>
        <v>656805</v>
      </c>
      <c r="G50" s="295">
        <f>SUMIFS('7.  Persistence Report'!AX$27:AX$500,'7.  Persistence Report'!$D$27:$D$500,$B50,'7.  Persistence Report'!$J$27:$J$500,"Current year savings",'7.  Persistence Report'!$H$27:$H$500,"2015")</f>
        <v>656805</v>
      </c>
      <c r="H50" s="295">
        <f>SUMIFS('7.  Persistence Report'!AY$27:AY$500,'7.  Persistence Report'!$D$27:$D$500,$B50,'7.  Persistence Report'!$J$27:$J$500,"Current year savings",'7.  Persistence Report'!$H$27:$H$500,"2015")</f>
        <v>656805</v>
      </c>
      <c r="I50" s="295">
        <f>SUMIFS('7.  Persistence Report'!AZ$27:AZ$500,'7.  Persistence Report'!$D$27:$D$500,$B50,'7.  Persistence Report'!$J$27:$J$500,"Current year savings",'7.  Persistence Report'!$H$27:$H$500,"2015")</f>
        <v>656805</v>
      </c>
      <c r="J50" s="295">
        <f>SUMIFS('7.  Persistence Report'!BA$27:BA$500,'7.  Persistence Report'!$D$27:$D$500,$B50,'7.  Persistence Report'!$J$27:$J$500,"Current year savings",'7.  Persistence Report'!$H$27:$H$500,"2015")</f>
        <v>656805</v>
      </c>
      <c r="K50" s="295">
        <f>SUMIFS('7.  Persistence Report'!BB$27:BB$500,'7.  Persistence Report'!$D$27:$D$500,$B50,'7.  Persistence Report'!$J$27:$J$500,"Current year savings",'7.  Persistence Report'!$H$27:$H$500,"2015")</f>
        <v>656805</v>
      </c>
      <c r="L50" s="295">
        <f>SUMIFS('7.  Persistence Report'!BC$27:BC$500,'7.  Persistence Report'!$D$27:$D$500,$B50,'7.  Persistence Report'!$J$27:$J$500,"Current year savings",'7.  Persistence Report'!$H$27:$H$500,"2015")</f>
        <v>656805</v>
      </c>
      <c r="M50" s="295">
        <f>SUMIFS('7.  Persistence Report'!BD$27:BD$500,'7.  Persistence Report'!$D$27:$D$500,$B50,'7.  Persistence Report'!$J$27:$J$500,"Current year savings",'7.  Persistence Report'!$H$27:$H$500,"2015")</f>
        <v>656805</v>
      </c>
      <c r="N50" s="291"/>
      <c r="O50" s="295">
        <f>SUMIFS('7.  Persistence Report'!P$27:P$500,'7.  Persistence Report'!$D$27:$D$500,$B50,'7.  Persistence Report'!$J$27:$J$500,"Current year savings",'7.  Persistence Report'!$H$27:$H$500,"2015")</f>
        <v>123</v>
      </c>
      <c r="P50" s="295">
        <f>SUMIFS('7.  Persistence Report'!Q$27:Q$500,'7.  Persistence Report'!$D$27:$D$500,$B50,'7.  Persistence Report'!$J$27:$J$500,"Current year savings",'7.  Persistence Report'!$H$27:$H$500,"2015")</f>
        <v>123</v>
      </c>
      <c r="Q50" s="295">
        <f>SUMIFS('7.  Persistence Report'!R$27:R$500,'7.  Persistence Report'!$D$27:$D$500,$B50,'7.  Persistence Report'!$J$27:$J$500,"Current year savings",'7.  Persistence Report'!$H$27:$H$500,"2015")</f>
        <v>123</v>
      </c>
      <c r="R50" s="295">
        <f>SUMIFS('7.  Persistence Report'!S$27:S$500,'7.  Persistence Report'!$D$27:$D$500,$B50,'7.  Persistence Report'!$J$27:$J$500,"Current year savings",'7.  Persistence Report'!$H$27:$H$500,"2015")</f>
        <v>123</v>
      </c>
      <c r="S50" s="295">
        <f>SUMIFS('7.  Persistence Report'!T$27:T$500,'7.  Persistence Report'!$D$27:$D$500,$B50,'7.  Persistence Report'!$J$27:$J$500,"Current year savings",'7.  Persistence Report'!$H$27:$H$500,"2015")</f>
        <v>123</v>
      </c>
      <c r="T50" s="295">
        <f>SUMIFS('7.  Persistence Report'!U$27:U$500,'7.  Persistence Report'!$D$27:$D$500,$B50,'7.  Persistence Report'!$J$27:$J$500,"Current year savings",'7.  Persistence Report'!$H$27:$H$500,"2015")</f>
        <v>123</v>
      </c>
      <c r="U50" s="295">
        <f>SUMIFS('7.  Persistence Report'!V$27:V$500,'7.  Persistence Report'!$D$27:$D$500,$B50,'7.  Persistence Report'!$J$27:$J$500,"Current year savings",'7.  Persistence Report'!$H$27:$H$500,"2015")</f>
        <v>123</v>
      </c>
      <c r="V50" s="295">
        <f>SUMIFS('7.  Persistence Report'!W$27:W$500,'7.  Persistence Report'!$D$27:$D$500,$B50,'7.  Persistence Report'!$J$27:$J$500,"Current year savings",'7.  Persistence Report'!$H$27:$H$500,"2015")</f>
        <v>123</v>
      </c>
      <c r="W50" s="295">
        <f>SUMIFS('7.  Persistence Report'!X$27:X$500,'7.  Persistence Report'!$D$27:$D$500,$B50,'7.  Persistence Report'!$J$27:$J$500,"Current year savings",'7.  Persistence Report'!$H$27:$H$500,"2015")</f>
        <v>123</v>
      </c>
      <c r="X50" s="295">
        <f>SUMIFS('7.  Persistence Report'!Y$27:Y$500,'7.  Persistence Report'!$D$27:$D$500,$B50,'7.  Persistence Report'!$J$27:$J$500,"Current year savings",'7.  Persistence Report'!$H$27:$H$500,"2015")</f>
        <v>123</v>
      </c>
      <c r="Y50" s="410">
        <v>1</v>
      </c>
      <c r="Z50" s="410"/>
      <c r="AA50" s="410"/>
      <c r="AB50" s="410"/>
      <c r="AC50" s="410"/>
      <c r="AD50" s="410"/>
      <c r="AE50" s="410"/>
      <c r="AF50" s="410"/>
      <c r="AG50" s="410"/>
      <c r="AH50" s="410"/>
      <c r="AI50" s="410"/>
      <c r="AJ50" s="410"/>
      <c r="AK50" s="410"/>
      <c r="AL50" s="410"/>
      <c r="AM50" s="296">
        <f>SUM(Y50:AL50)</f>
        <v>1</v>
      </c>
    </row>
    <row r="51" spans="1:39" outlineLevel="1">
      <c r="B51" s="294" t="s">
        <v>267</v>
      </c>
      <c r="C51" s="291" t="s">
        <v>163</v>
      </c>
      <c r="D51" s="295">
        <f>SUMIFS('7.  Persistence Report'!AU$27:AU$500,'7.  Persistence Report'!$D$27:$D$500,$B50,'7.  Persistence Report'!$J$27:$J$500,"Adjustment",'7.  Persistence Report'!$H$27:$H$500,"2015")</f>
        <v>207993</v>
      </c>
      <c r="E51" s="295">
        <f>SUMIFS('7.  Persistence Report'!AV$27:AV$500,'7.  Persistence Report'!$D$27:$D$500,$B50,'7.  Persistence Report'!$J$27:$J$500,"Adjustment",'7.  Persistence Report'!$H$27:$H$500,"2015")</f>
        <v>207993</v>
      </c>
      <c r="F51" s="295">
        <f>SUMIFS('7.  Persistence Report'!AW$27:AW$500,'7.  Persistence Report'!$D$27:$D$500,$B50,'7.  Persistence Report'!$J$27:$J$500,"Adjustment",'7.  Persistence Report'!$H$27:$H$500,"2015")</f>
        <v>207993</v>
      </c>
      <c r="G51" s="295">
        <f>SUMIFS('7.  Persistence Report'!AX$27:AX$500,'7.  Persistence Report'!$D$27:$D$500,$B50,'7.  Persistence Report'!$J$27:$J$500,"Adjustment",'7.  Persistence Report'!$H$27:$H$500,"2015")</f>
        <v>207993</v>
      </c>
      <c r="H51" s="295">
        <f>SUMIFS('7.  Persistence Report'!AY$27:AY$500,'7.  Persistence Report'!$D$27:$D$500,$B50,'7.  Persistence Report'!$J$27:$J$500,"Adjustment",'7.  Persistence Report'!$H$27:$H$500,"2015")</f>
        <v>207993</v>
      </c>
      <c r="I51" s="295">
        <f>SUMIFS('7.  Persistence Report'!AZ$27:AZ$500,'7.  Persistence Report'!$D$27:$D$500,$B50,'7.  Persistence Report'!$J$27:$J$500,"Adjustment",'7.  Persistence Report'!$H$27:$H$500,"2015")</f>
        <v>207993</v>
      </c>
      <c r="J51" s="295">
        <f>SUMIFS('7.  Persistence Report'!BA$27:BA$500,'7.  Persistence Report'!$D$27:$D$500,$B50,'7.  Persistence Report'!$J$27:$J$500,"Adjustment",'7.  Persistence Report'!$H$27:$H$500,"2015")</f>
        <v>207993</v>
      </c>
      <c r="K51" s="295">
        <f>SUMIFS('7.  Persistence Report'!BB$27:BB$500,'7.  Persistence Report'!$D$27:$D$500,$B50,'7.  Persistence Report'!$J$27:$J$500,"Adjustment",'7.  Persistence Report'!$H$27:$H$500,"2015")</f>
        <v>207993</v>
      </c>
      <c r="L51" s="295">
        <f>SUMIFS('7.  Persistence Report'!BC$27:BC$500,'7.  Persistence Report'!$D$27:$D$500,$B50,'7.  Persistence Report'!$J$27:$J$500,"Adjustment",'7.  Persistence Report'!$H$27:$H$500,"2015")</f>
        <v>207993</v>
      </c>
      <c r="M51" s="295">
        <f>SUMIFS('7.  Persistence Report'!BD$27:BD$500,'7.  Persistence Report'!$D$27:$D$500,$B50,'7.  Persistence Report'!$J$27:$J$500,"Adjustment",'7.  Persistence Report'!$H$27:$H$500,"2015")</f>
        <v>207993</v>
      </c>
      <c r="N51" s="468"/>
      <c r="O51" s="295">
        <f>SUMIFS('7.  Persistence Report'!P$27:P$500,'7.  Persistence Report'!$D$27:$D$500,$B50,'7.  Persistence Report'!$J$27:$J$500,"Adjustment",'7.  Persistence Report'!$H$27:$H$500,"2015")</f>
        <v>13</v>
      </c>
      <c r="P51" s="295">
        <f>SUMIFS('7.  Persistence Report'!Q$27:Q$500,'7.  Persistence Report'!$D$27:$D$500,$B50,'7.  Persistence Report'!$J$27:$J$500,"Adjustment",'7.  Persistence Report'!$H$27:$H$500,"2015")</f>
        <v>13</v>
      </c>
      <c r="Q51" s="295">
        <f>SUMIFS('7.  Persistence Report'!R$27:R$500,'7.  Persistence Report'!$D$27:$D$500,$B50,'7.  Persistence Report'!$J$27:$J$500,"Adjustment",'7.  Persistence Report'!$H$27:$H$500,"2015")</f>
        <v>13</v>
      </c>
      <c r="R51" s="295">
        <f>SUMIFS('7.  Persistence Report'!S$27:S$500,'7.  Persistence Report'!$D$27:$D$500,$B50,'7.  Persistence Report'!$J$27:$J$500,"Adjustment",'7.  Persistence Report'!$H$27:$H$500,"2015")</f>
        <v>13</v>
      </c>
      <c r="S51" s="295">
        <f>SUMIFS('7.  Persistence Report'!T$27:T$500,'7.  Persistence Report'!$D$27:$D$500,$B50,'7.  Persistence Report'!$J$27:$J$500,"Adjustment",'7.  Persistence Report'!$H$27:$H$500,"2015")</f>
        <v>13</v>
      </c>
      <c r="T51" s="295">
        <f>SUMIFS('7.  Persistence Report'!U$27:U$500,'7.  Persistence Report'!$D$27:$D$500,$B50,'7.  Persistence Report'!$J$27:$J$500,"Adjustment",'7.  Persistence Report'!$H$27:$H$500,"2015")</f>
        <v>13</v>
      </c>
      <c r="U51" s="295">
        <f>SUMIFS('7.  Persistence Report'!V$27:V$500,'7.  Persistence Report'!$D$27:$D$500,$B50,'7.  Persistence Report'!$J$27:$J$500,"Adjustment",'7.  Persistence Report'!$H$27:$H$500,"2015")</f>
        <v>13</v>
      </c>
      <c r="V51" s="295">
        <f>SUMIFS('7.  Persistence Report'!W$27:W$500,'7.  Persistence Report'!$D$27:$D$500,$B50,'7.  Persistence Report'!$J$27:$J$500,"Adjustment",'7.  Persistence Report'!$H$27:$H$500,"2015")</f>
        <v>13</v>
      </c>
      <c r="W51" s="295">
        <f>SUMIFS('7.  Persistence Report'!X$27:X$500,'7.  Persistence Report'!$D$27:$D$500,$B50,'7.  Persistence Report'!$J$27:$J$500,"Adjustment",'7.  Persistence Report'!$H$27:$H$500,"2015")</f>
        <v>13</v>
      </c>
      <c r="X51" s="295">
        <f>SUMIFS('7.  Persistence Report'!Y$27:Y$500,'7.  Persistence Report'!$D$27:$D$500,$B50,'7.  Persistence Report'!$J$27:$J$500,"Adjustment",'7.  Persistence Report'!$H$27:$H$500,"2015")</f>
        <v>13</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497</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f>SUMIFS('7.  Persistence Report'!AU$27:AU$500,'7.  Persistence Report'!$D$27:$D$500,$B54,'7.  Persistence Report'!$J$27:$J$500,"Current year savings",'7.  Persistence Report'!$H$27:$H$500,"2015")</f>
        <v>3452201</v>
      </c>
      <c r="E54" s="295">
        <f>SUMIFS('7.  Persistence Report'!AV$27:AV$500,'7.  Persistence Report'!$D$27:$D$500,$B54,'7.  Persistence Report'!$J$27:$J$500,"Current year savings",'7.  Persistence Report'!$H$27:$H$500,"2015")</f>
        <v>3452201</v>
      </c>
      <c r="F54" s="295">
        <f>SUMIFS('7.  Persistence Report'!AW$27:AW$500,'7.  Persistence Report'!$D$27:$D$500,$B54,'7.  Persistence Report'!$J$27:$J$500,"Current year savings",'7.  Persistence Report'!$H$27:$H$500,"2015")</f>
        <v>3452201</v>
      </c>
      <c r="G54" s="295">
        <f>SUMIFS('7.  Persistence Report'!AX$27:AX$500,'7.  Persistence Report'!$D$27:$D$500,$B54,'7.  Persistence Report'!$J$27:$J$500,"Current year savings",'7.  Persistence Report'!$H$27:$H$500,"2015")</f>
        <v>3452201</v>
      </c>
      <c r="H54" s="295">
        <f>SUMIFS('7.  Persistence Report'!AY$27:AY$500,'7.  Persistence Report'!$D$27:$D$500,$B54,'7.  Persistence Report'!$J$27:$J$500,"Current year savings",'7.  Persistence Report'!$H$27:$H$500,"2015")</f>
        <v>0</v>
      </c>
      <c r="I54" s="295">
        <f>SUMIFS('7.  Persistence Report'!AZ$27:AZ$500,'7.  Persistence Report'!$D$27:$D$500,$B54,'7.  Persistence Report'!$J$27:$J$500,"Current year savings",'7.  Persistence Report'!$H$27:$H$500,"2015")</f>
        <v>0</v>
      </c>
      <c r="J54" s="295">
        <f>SUMIFS('7.  Persistence Report'!BA$27:BA$500,'7.  Persistence Report'!$D$27:$D$500,$B54,'7.  Persistence Report'!$J$27:$J$500,"Current year savings",'7.  Persistence Report'!$H$27:$H$500,"2015")</f>
        <v>0</v>
      </c>
      <c r="K54" s="295">
        <f>SUMIFS('7.  Persistence Report'!BB$27:BB$500,'7.  Persistence Report'!$D$27:$D$500,$B54,'7.  Persistence Report'!$J$27:$J$500,"Current year savings",'7.  Persistence Report'!$H$27:$H$500,"2015")</f>
        <v>0</v>
      </c>
      <c r="L54" s="295">
        <f>SUMIFS('7.  Persistence Report'!BC$27:BC$500,'7.  Persistence Report'!$D$27:$D$500,$B54,'7.  Persistence Report'!$J$27:$J$500,"Current year savings",'7.  Persistence Report'!$H$27:$H$500,"2015")</f>
        <v>0</v>
      </c>
      <c r="M54" s="295">
        <f>SUMIFS('7.  Persistence Report'!BD$27:BD$500,'7.  Persistence Report'!$D$27:$D$500,$B54,'7.  Persistence Report'!$J$27:$J$500,"Current year savings",'7.  Persistence Report'!$H$27:$H$500,"2015")</f>
        <v>0</v>
      </c>
      <c r="N54" s="295">
        <v>12</v>
      </c>
      <c r="O54" s="295">
        <f>SUMIFS('7.  Persistence Report'!P$27:P$500,'7.  Persistence Report'!$D$27:$D$500,$B54,'7.  Persistence Report'!$J$27:$J$500,"Current year savings",'7.  Persistence Report'!$H$27:$H$500,"2015")</f>
        <v>736</v>
      </c>
      <c r="P54" s="295">
        <f>SUMIFS('7.  Persistence Report'!Q$27:Q$500,'7.  Persistence Report'!$D$27:$D$500,$B54,'7.  Persistence Report'!$J$27:$J$500,"Current year savings",'7.  Persistence Report'!$H$27:$H$500,"2015")</f>
        <v>736</v>
      </c>
      <c r="Q54" s="295">
        <f>SUMIFS('7.  Persistence Report'!R$27:R$500,'7.  Persistence Report'!$D$27:$D$500,$B54,'7.  Persistence Report'!$J$27:$J$500,"Current year savings",'7.  Persistence Report'!$H$27:$H$500,"2015")</f>
        <v>736</v>
      </c>
      <c r="R54" s="295">
        <f>SUMIFS('7.  Persistence Report'!S$27:S$500,'7.  Persistence Report'!$D$27:$D$500,$B54,'7.  Persistence Report'!$J$27:$J$500,"Current year savings",'7.  Persistence Report'!$H$27:$H$500,"2015")</f>
        <v>736</v>
      </c>
      <c r="S54" s="295">
        <f>SUMIFS('7.  Persistence Report'!T$27:T$500,'7.  Persistence Report'!$D$27:$D$500,$B54,'7.  Persistence Report'!$J$27:$J$500,"Current year savings",'7.  Persistence Report'!$H$27:$H$500,"2015")</f>
        <v>0</v>
      </c>
      <c r="T54" s="295">
        <f>SUMIFS('7.  Persistence Report'!U$27:U$500,'7.  Persistence Report'!$D$27:$D$500,$B54,'7.  Persistence Report'!$J$27:$J$500,"Current year savings",'7.  Persistence Report'!$H$27:$H$500,"2015")</f>
        <v>0</v>
      </c>
      <c r="U54" s="295">
        <f>SUMIFS('7.  Persistence Report'!V$27:V$500,'7.  Persistence Report'!$D$27:$D$500,$B54,'7.  Persistence Report'!$J$27:$J$500,"Current year savings",'7.  Persistence Report'!$H$27:$H$500,"2015")</f>
        <v>0</v>
      </c>
      <c r="V54" s="295">
        <f>SUMIFS('7.  Persistence Report'!W$27:W$500,'7.  Persistence Report'!$D$27:$D$500,$B54,'7.  Persistence Report'!$J$27:$J$500,"Current year savings",'7.  Persistence Report'!$H$27:$H$500,"2015")</f>
        <v>0</v>
      </c>
      <c r="W54" s="295">
        <f>SUMIFS('7.  Persistence Report'!X$27:X$500,'7.  Persistence Report'!$D$27:$D$500,$B54,'7.  Persistence Report'!$J$27:$J$500,"Current year savings",'7.  Persistence Report'!$H$27:$H$500,"2015")</f>
        <v>0</v>
      </c>
      <c r="X54" s="295">
        <f>SUMIFS('7.  Persistence Report'!Y$27:Y$500,'7.  Persistence Report'!$D$27:$D$500,$B54,'7.  Persistence Report'!$J$27:$J$500,"Current year savings",'7.  Persistence Report'!$H$27:$H$500,"2015")</f>
        <v>0</v>
      </c>
      <c r="Y54" s="415"/>
      <c r="Z54" s="410">
        <v>0.03</v>
      </c>
      <c r="AA54" s="410">
        <v>0.62</v>
      </c>
      <c r="AB54" s="410">
        <v>0.3</v>
      </c>
      <c r="AC54" s="410">
        <v>0.05</v>
      </c>
      <c r="AD54" s="410"/>
      <c r="AE54" s="410"/>
      <c r="AF54" s="415"/>
      <c r="AG54" s="415"/>
      <c r="AH54" s="415"/>
      <c r="AI54" s="415"/>
      <c r="AJ54" s="415"/>
      <c r="AK54" s="415"/>
      <c r="AL54" s="415"/>
      <c r="AM54" s="296">
        <f>SUM(Y54:AL54)</f>
        <v>1</v>
      </c>
    </row>
    <row r="55" spans="1:39" outlineLevel="1">
      <c r="B55" s="294" t="s">
        <v>267</v>
      </c>
      <c r="C55" s="291" t="s">
        <v>163</v>
      </c>
      <c r="D55" s="295">
        <f>SUMIFS('7.  Persistence Report'!AU$27:AU$500,'7.  Persistence Report'!$D$27:$D$500,$B54,'7.  Persistence Report'!$J$27:$J$500,"Adjustment",'7.  Persistence Report'!$H$27:$H$500,"2015")</f>
        <v>1878573</v>
      </c>
      <c r="E55" s="295">
        <f>SUMIFS('7.  Persistence Report'!AV$27:AV$500,'7.  Persistence Report'!$D$27:$D$500,$B54,'7.  Persistence Report'!$J$27:$J$500,"Adjustment",'7.  Persistence Report'!$H$27:$H$500,"2015")</f>
        <v>1878573</v>
      </c>
      <c r="F55" s="295">
        <f>SUMIFS('7.  Persistence Report'!AW$27:AW$500,'7.  Persistence Report'!$D$27:$D$500,$B54,'7.  Persistence Report'!$J$27:$J$500,"Adjustment",'7.  Persistence Report'!$H$27:$H$500,"2015")</f>
        <v>1878573</v>
      </c>
      <c r="G55" s="295">
        <f>SUMIFS('7.  Persistence Report'!AX$27:AX$500,'7.  Persistence Report'!$D$27:$D$500,$B54,'7.  Persistence Report'!$J$27:$J$500,"Adjustment",'7.  Persistence Report'!$H$27:$H$500,"2015")</f>
        <v>1878573</v>
      </c>
      <c r="H55" s="295">
        <f>SUMIFS('7.  Persistence Report'!AY$27:AY$500,'7.  Persistence Report'!$D$27:$D$500,$B54,'7.  Persistence Report'!$J$27:$J$500,"Adjustment",'7.  Persistence Report'!$H$27:$H$500,"2015")</f>
        <v>5330779</v>
      </c>
      <c r="I55" s="295">
        <f>SUMIFS('7.  Persistence Report'!AZ$27:AZ$500,'7.  Persistence Report'!$D$27:$D$500,$B54,'7.  Persistence Report'!$J$27:$J$500,"Adjustment",'7.  Persistence Report'!$H$27:$H$500,"2015")</f>
        <v>5330779</v>
      </c>
      <c r="J55" s="295">
        <f>SUMIFS('7.  Persistence Report'!BA$27:BA$500,'7.  Persistence Report'!$D$27:$D$500,$B54,'7.  Persistence Report'!$J$27:$J$500,"Adjustment",'7.  Persistence Report'!$H$27:$H$500,"2015")</f>
        <v>5330779</v>
      </c>
      <c r="K55" s="295">
        <f>SUMIFS('7.  Persistence Report'!BB$27:BB$500,'7.  Persistence Report'!$D$27:$D$500,$B54,'7.  Persistence Report'!$J$27:$J$500,"Adjustment",'7.  Persistence Report'!$H$27:$H$500,"2015")</f>
        <v>5330779</v>
      </c>
      <c r="L55" s="295">
        <f>SUMIFS('7.  Persistence Report'!BC$27:BC$500,'7.  Persistence Report'!$D$27:$D$500,$B54,'7.  Persistence Report'!$J$27:$J$500,"Adjustment",'7.  Persistence Report'!$H$27:$H$500,"2015")</f>
        <v>5330779</v>
      </c>
      <c r="M55" s="295">
        <f>SUMIFS('7.  Persistence Report'!BD$27:BD$500,'7.  Persistence Report'!$D$27:$D$500,$B54,'7.  Persistence Report'!$J$27:$J$500,"Adjustment",'7.  Persistence Report'!$H$27:$H$500,"2015")</f>
        <v>5330779</v>
      </c>
      <c r="N55" s="295">
        <f>N54</f>
        <v>12</v>
      </c>
      <c r="O55" s="295">
        <f>SUMIFS('7.  Persistence Report'!P$27:P$500,'7.  Persistence Report'!$D$27:$D$500,$B54,'7.  Persistence Report'!$J$27:$J$500,"Adjustment",'7.  Persistence Report'!$H$27:$H$500,"2015")</f>
        <v>400</v>
      </c>
      <c r="P55" s="295">
        <f>SUMIFS('7.  Persistence Report'!Q$27:Q$500,'7.  Persistence Report'!$D$27:$D$500,$B54,'7.  Persistence Report'!$J$27:$J$500,"Adjustment",'7.  Persistence Report'!$H$27:$H$500,"2015")</f>
        <v>400</v>
      </c>
      <c r="Q55" s="295">
        <f>SUMIFS('7.  Persistence Report'!R$27:R$500,'7.  Persistence Report'!$D$27:$D$500,$B54,'7.  Persistence Report'!$J$27:$J$500,"Adjustment",'7.  Persistence Report'!$H$27:$H$500,"2015")</f>
        <v>400</v>
      </c>
      <c r="R55" s="295">
        <f>SUMIFS('7.  Persistence Report'!S$27:S$500,'7.  Persistence Report'!$D$27:$D$500,$B54,'7.  Persistence Report'!$J$27:$J$500,"Adjustment",'7.  Persistence Report'!$H$27:$H$500,"2015")</f>
        <v>400</v>
      </c>
      <c r="S55" s="295">
        <f>SUMIFS('7.  Persistence Report'!T$27:T$500,'7.  Persistence Report'!$D$27:$D$500,$B54,'7.  Persistence Report'!$J$27:$J$500,"Adjustment",'7.  Persistence Report'!$H$27:$H$500,"2015")</f>
        <v>1174</v>
      </c>
      <c r="T55" s="295">
        <f>SUMIFS('7.  Persistence Report'!U$27:U$500,'7.  Persistence Report'!$D$27:$D$500,$B54,'7.  Persistence Report'!$J$27:$J$500,"Adjustment",'7.  Persistence Report'!$H$27:$H$500,"2015")</f>
        <v>1174</v>
      </c>
      <c r="U55" s="295">
        <f>SUMIFS('7.  Persistence Report'!V$27:V$500,'7.  Persistence Report'!$D$27:$D$500,$B54,'7.  Persistence Report'!$J$27:$J$500,"Adjustment",'7.  Persistence Report'!$H$27:$H$500,"2015")</f>
        <v>1174</v>
      </c>
      <c r="V55" s="295">
        <f>SUMIFS('7.  Persistence Report'!W$27:W$500,'7.  Persistence Report'!$D$27:$D$500,$B54,'7.  Persistence Report'!$J$27:$J$500,"Adjustment",'7.  Persistence Report'!$H$27:$H$500,"2015")</f>
        <v>1174</v>
      </c>
      <c r="W55" s="295">
        <f>SUMIFS('7.  Persistence Report'!X$27:X$500,'7.  Persistence Report'!$D$27:$D$500,$B54,'7.  Persistence Report'!$J$27:$J$500,"Adjustment",'7.  Persistence Report'!$H$27:$H$500,"2015")</f>
        <v>1174</v>
      </c>
      <c r="X55" s="295">
        <f>SUMIFS('7.  Persistence Report'!Y$27:Y$500,'7.  Persistence Report'!$D$27:$D$500,$B54,'7.  Persistence Report'!$J$27:$J$500,"Adjustment",'7.  Persistence Report'!$H$27:$H$500,"2015")</f>
        <v>1174</v>
      </c>
      <c r="Y55" s="411">
        <f>Y54</f>
        <v>0</v>
      </c>
      <c r="Z55" s="411">
        <f t="shared" ref="Z55" si="53">Z54</f>
        <v>0.03</v>
      </c>
      <c r="AA55" s="411">
        <f t="shared" ref="AA55" si="54">AA54</f>
        <v>0.62</v>
      </c>
      <c r="AB55" s="411">
        <f t="shared" ref="AB55" si="55">AB54</f>
        <v>0.3</v>
      </c>
      <c r="AC55" s="411">
        <f t="shared" ref="AC55" si="56">AC54</f>
        <v>0.05</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SUMIFS('7.  Persistence Report'!AU$27:AU$500,'7.  Persistence Report'!$D$27:$D$500,$B57,'7.  Persistence Report'!$J$27:$J$500,"Current year savings",'7.  Persistence Report'!$H$27:$H$500,"2015")</f>
        <v>30836699</v>
      </c>
      <c r="E57" s="295">
        <f>SUMIFS('7.  Persistence Report'!AV$27:AV$500,'7.  Persistence Report'!$D$27:$D$500,$B57,'7.  Persistence Report'!$J$27:$J$500,"Current year savings",'7.  Persistence Report'!$H$27:$H$500,"2015")</f>
        <v>30836699</v>
      </c>
      <c r="F57" s="295">
        <f>SUMIFS('7.  Persistence Report'!AW$27:AW$500,'7.  Persistence Report'!$D$27:$D$500,$B57,'7.  Persistence Report'!$J$27:$J$500,"Current year savings",'7.  Persistence Report'!$H$27:$H$500,"2015")</f>
        <v>30156595</v>
      </c>
      <c r="G57" s="295">
        <f>SUMIFS('7.  Persistence Report'!AX$27:AX$500,'7.  Persistence Report'!$D$27:$D$500,$B57,'7.  Persistence Report'!$J$27:$J$500,"Current year savings",'7.  Persistence Report'!$H$27:$H$500,"2015")</f>
        <v>30156595</v>
      </c>
      <c r="H57" s="295">
        <f>SUMIFS('7.  Persistence Report'!AY$27:AY$500,'7.  Persistence Report'!$D$27:$D$500,$B57,'7.  Persistence Report'!$J$27:$J$500,"Current year savings",'7.  Persistence Report'!$H$27:$H$500,"2015")</f>
        <v>30156595</v>
      </c>
      <c r="I57" s="295">
        <f>SUMIFS('7.  Persistence Report'!AZ$27:AZ$500,'7.  Persistence Report'!$D$27:$D$500,$B57,'7.  Persistence Report'!$J$27:$J$500,"Current year savings",'7.  Persistence Report'!$H$27:$H$500,"2015")</f>
        <v>30154348</v>
      </c>
      <c r="J57" s="295">
        <f>SUMIFS('7.  Persistence Report'!BA$27:BA$500,'7.  Persistence Report'!$D$27:$D$500,$B57,'7.  Persistence Report'!$J$27:$J$500,"Current year savings",'7.  Persistence Report'!$H$27:$H$500,"2015")</f>
        <v>29373060</v>
      </c>
      <c r="K57" s="295">
        <f>SUMIFS('7.  Persistence Report'!BB$27:BB$500,'7.  Persistence Report'!$D$27:$D$500,$B57,'7.  Persistence Report'!$J$27:$J$500,"Current year savings",'7.  Persistence Report'!$H$27:$H$500,"2015")</f>
        <v>29373060</v>
      </c>
      <c r="L57" s="295">
        <f>SUMIFS('7.  Persistence Report'!BC$27:BC$500,'7.  Persistence Report'!$D$27:$D$500,$B57,'7.  Persistence Report'!$J$27:$J$500,"Current year savings",'7.  Persistence Report'!$H$27:$H$500,"2015")</f>
        <v>28560818</v>
      </c>
      <c r="M57" s="295">
        <f>SUMIFS('7.  Persistence Report'!BD$27:BD$500,'7.  Persistence Report'!$D$27:$D$500,$B57,'7.  Persistence Report'!$J$27:$J$500,"Current year savings",'7.  Persistence Report'!$H$27:$H$500,"2015")</f>
        <v>25918135</v>
      </c>
      <c r="N57" s="295">
        <v>12</v>
      </c>
      <c r="O57" s="295">
        <f>SUMIFS('7.  Persistence Report'!P$27:P$500,'7.  Persistence Report'!$D$27:$D$500,$B57,'7.  Persistence Report'!$J$27:$J$500,"Current year savings",'7.  Persistence Report'!$H$27:$H$500,"2015")</f>
        <v>4824</v>
      </c>
      <c r="P57" s="295">
        <f>SUMIFS('7.  Persistence Report'!Q$27:Q$500,'7.  Persistence Report'!$D$27:$D$500,$B57,'7.  Persistence Report'!$J$27:$J$500,"Current year savings",'7.  Persistence Report'!$H$27:$H$500,"2015")</f>
        <v>4824</v>
      </c>
      <c r="Q57" s="295">
        <f>SUMIFS('7.  Persistence Report'!R$27:R$500,'7.  Persistence Report'!$D$27:$D$500,$B57,'7.  Persistence Report'!$J$27:$J$500,"Current year savings",'7.  Persistence Report'!$H$27:$H$500,"2015")</f>
        <v>4619</v>
      </c>
      <c r="R57" s="295">
        <f>SUMIFS('7.  Persistence Report'!S$27:S$500,'7.  Persistence Report'!$D$27:$D$500,$B57,'7.  Persistence Report'!$J$27:$J$500,"Current year savings",'7.  Persistence Report'!$H$27:$H$500,"2015")</f>
        <v>4619</v>
      </c>
      <c r="S57" s="295">
        <f>SUMIFS('7.  Persistence Report'!T$27:T$500,'7.  Persistence Report'!$D$27:$D$500,$B57,'7.  Persistence Report'!$J$27:$J$500,"Current year savings",'7.  Persistence Report'!$H$27:$H$500,"2015")</f>
        <v>4619</v>
      </c>
      <c r="T57" s="295">
        <f>SUMIFS('7.  Persistence Report'!U$27:U$500,'7.  Persistence Report'!$D$27:$D$500,$B57,'7.  Persistence Report'!$J$27:$J$500,"Current year savings",'7.  Persistence Report'!$H$27:$H$500,"2015")</f>
        <v>4618</v>
      </c>
      <c r="U57" s="295">
        <f>SUMIFS('7.  Persistence Report'!V$27:V$500,'7.  Persistence Report'!$D$27:$D$500,$B57,'7.  Persistence Report'!$J$27:$J$500,"Current year savings",'7.  Persistence Report'!$H$27:$H$500,"2015")</f>
        <v>4507</v>
      </c>
      <c r="V57" s="295">
        <f>SUMIFS('7.  Persistence Report'!W$27:W$500,'7.  Persistence Report'!$D$27:$D$500,$B57,'7.  Persistence Report'!$J$27:$J$500,"Current year savings",'7.  Persistence Report'!$H$27:$H$500,"2015")</f>
        <v>4507</v>
      </c>
      <c r="W57" s="295">
        <f>SUMIFS('7.  Persistence Report'!X$27:X$500,'7.  Persistence Report'!$D$27:$D$500,$B57,'7.  Persistence Report'!$J$27:$J$500,"Current year savings",'7.  Persistence Report'!$H$27:$H$500,"2015")</f>
        <v>4307</v>
      </c>
      <c r="X57" s="295">
        <f>SUMIFS('7.  Persistence Report'!Y$27:Y$500,'7.  Persistence Report'!$D$27:$D$500,$B57,'7.  Persistence Report'!$J$27:$J$500,"Current year savings",'7.  Persistence Report'!$H$27:$H$500,"2015")</f>
        <v>3942</v>
      </c>
      <c r="Y57" s="533"/>
      <c r="Z57" s="410">
        <v>0.11</v>
      </c>
      <c r="AA57" s="410">
        <v>0.67</v>
      </c>
      <c r="AB57" s="410">
        <v>0.15</v>
      </c>
      <c r="AC57" s="410">
        <v>7.0000000000000007E-2</v>
      </c>
      <c r="AD57" s="410"/>
      <c r="AE57" s="410"/>
      <c r="AF57" s="415"/>
      <c r="AG57" s="415"/>
      <c r="AH57" s="415"/>
      <c r="AI57" s="415"/>
      <c r="AJ57" s="415"/>
      <c r="AK57" s="415"/>
      <c r="AL57" s="415"/>
      <c r="AM57" s="296">
        <f>SUM(Y57:AL57)</f>
        <v>1</v>
      </c>
    </row>
    <row r="58" spans="1:39" outlineLevel="1">
      <c r="B58" s="294" t="s">
        <v>267</v>
      </c>
      <c r="C58" s="291" t="s">
        <v>163</v>
      </c>
      <c r="D58" s="295">
        <f>SUMIFS('7.  Persistence Report'!AU$27:AU$500,'7.  Persistence Report'!$D$27:$D$500,$B57,'7.  Persistence Report'!$J$27:$J$500,"Adjustment",'7.  Persistence Report'!$H$27:$H$500,"2015")</f>
        <v>5382554</v>
      </c>
      <c r="E58" s="295">
        <f>SUMIFS('7.  Persistence Report'!AV$27:AV$500,'7.  Persistence Report'!$D$27:$D$500,$B57,'7.  Persistence Report'!$J$27:$J$500,"Adjustment",'7.  Persistence Report'!$H$27:$H$500,"2015")</f>
        <v>5382554</v>
      </c>
      <c r="F58" s="295">
        <f>SUMIFS('7.  Persistence Report'!AW$27:AW$500,'7.  Persistence Report'!$D$27:$D$500,$B57,'7.  Persistence Report'!$J$27:$J$500,"Adjustment",'7.  Persistence Report'!$H$27:$H$500,"2015")</f>
        <v>6062657</v>
      </c>
      <c r="G58" s="295">
        <f>SUMIFS('7.  Persistence Report'!AX$27:AX$500,'7.  Persistence Report'!$D$27:$D$500,$B57,'7.  Persistence Report'!$J$27:$J$500,"Adjustment",'7.  Persistence Report'!$H$27:$H$500,"2015")</f>
        <v>6091243</v>
      </c>
      <c r="H58" s="295">
        <f>SUMIFS('7.  Persistence Report'!AY$27:AY$500,'7.  Persistence Report'!$D$27:$D$500,$B57,'7.  Persistence Report'!$J$27:$J$500,"Adjustment",'7.  Persistence Report'!$H$27:$H$500,"2015")</f>
        <v>6091243</v>
      </c>
      <c r="I58" s="295">
        <f>SUMIFS('7.  Persistence Report'!AZ$27:AZ$500,'7.  Persistence Report'!$D$27:$D$500,$B57,'7.  Persistence Report'!$J$27:$J$500,"Adjustment",'7.  Persistence Report'!$H$27:$H$500,"2015")</f>
        <v>6091243</v>
      </c>
      <c r="J58" s="295">
        <f>SUMIFS('7.  Persistence Report'!BA$27:BA$500,'7.  Persistence Report'!$D$27:$D$500,$B57,'7.  Persistence Report'!$J$27:$J$500,"Adjustment",'7.  Persistence Report'!$H$27:$H$500,"2015")</f>
        <v>6872530</v>
      </c>
      <c r="K58" s="295">
        <f>SUMIFS('7.  Persistence Report'!BB$27:BB$500,'7.  Persistence Report'!$D$27:$D$500,$B57,'7.  Persistence Report'!$J$27:$J$500,"Adjustment",'7.  Persistence Report'!$H$27:$H$500,"2015")</f>
        <v>6872530</v>
      </c>
      <c r="L58" s="295">
        <f>SUMIFS('7.  Persistence Report'!BC$27:BC$500,'7.  Persistence Report'!$D$27:$D$500,$B57,'7.  Persistence Report'!$J$27:$J$500,"Adjustment",'7.  Persistence Report'!$H$27:$H$500,"2015")</f>
        <v>7124394</v>
      </c>
      <c r="M58" s="295">
        <f>SUMIFS('7.  Persistence Report'!BD$27:BD$500,'7.  Persistence Report'!$D$27:$D$500,$B57,'7.  Persistence Report'!$J$27:$J$500,"Adjustment",'7.  Persistence Report'!$H$27:$H$500,"2015")</f>
        <v>6497336</v>
      </c>
      <c r="N58" s="295">
        <f>N57</f>
        <v>12</v>
      </c>
      <c r="O58" s="295">
        <f>SUMIFS('7.  Persistence Report'!P$27:P$500,'7.  Persistence Report'!$D$27:$D$500,$B57,'7.  Persistence Report'!$J$27:$J$500,"Adjustment",'7.  Persistence Report'!$H$27:$H$500,"2015")</f>
        <v>821</v>
      </c>
      <c r="P58" s="295">
        <f>SUMIFS('7.  Persistence Report'!Q$27:Q$500,'7.  Persistence Report'!$D$27:$D$500,$B57,'7.  Persistence Report'!$J$27:$J$500,"Adjustment",'7.  Persistence Report'!$H$27:$H$500,"2015")</f>
        <v>821</v>
      </c>
      <c r="Q58" s="295">
        <f>SUMIFS('7.  Persistence Report'!R$27:R$500,'7.  Persistence Report'!$D$27:$D$500,$B57,'7.  Persistence Report'!$J$27:$J$500,"Adjustment",'7.  Persistence Report'!$H$27:$H$500,"2015")</f>
        <v>1026</v>
      </c>
      <c r="R58" s="295">
        <f>SUMIFS('7.  Persistence Report'!S$27:S$500,'7.  Persistence Report'!$D$27:$D$500,$B57,'7.  Persistence Report'!$J$27:$J$500,"Adjustment",'7.  Persistence Report'!$H$27:$H$500,"2015")</f>
        <v>1036</v>
      </c>
      <c r="S58" s="295">
        <f>SUMIFS('7.  Persistence Report'!T$27:T$500,'7.  Persistence Report'!$D$27:$D$500,$B57,'7.  Persistence Report'!$J$27:$J$500,"Adjustment",'7.  Persistence Report'!$H$27:$H$500,"2015")</f>
        <v>1036</v>
      </c>
      <c r="T58" s="295">
        <f>SUMIFS('7.  Persistence Report'!U$27:U$500,'7.  Persistence Report'!$D$27:$D$500,$B57,'7.  Persistence Report'!$J$27:$J$500,"Adjustment",'7.  Persistence Report'!$H$27:$H$500,"2015")</f>
        <v>1036</v>
      </c>
      <c r="U58" s="295">
        <f>SUMIFS('7.  Persistence Report'!V$27:V$500,'7.  Persistence Report'!$D$27:$D$500,$B57,'7.  Persistence Report'!$J$27:$J$500,"Adjustment",'7.  Persistence Report'!$H$27:$H$500,"2015")</f>
        <v>1147</v>
      </c>
      <c r="V58" s="295">
        <f>SUMIFS('7.  Persistence Report'!W$27:W$500,'7.  Persistence Report'!$D$27:$D$500,$B57,'7.  Persistence Report'!$J$27:$J$500,"Adjustment",'7.  Persistence Report'!$H$27:$H$500,"2015")</f>
        <v>1147</v>
      </c>
      <c r="W58" s="295">
        <f>SUMIFS('7.  Persistence Report'!X$27:X$500,'7.  Persistence Report'!$D$27:$D$500,$B57,'7.  Persistence Report'!$J$27:$J$500,"Adjustment",'7.  Persistence Report'!$H$27:$H$500,"2015")</f>
        <v>1188</v>
      </c>
      <c r="X58" s="295">
        <f>SUMIFS('7.  Persistence Report'!Y$27:Y$500,'7.  Persistence Report'!$D$27:$D$500,$B57,'7.  Persistence Report'!$J$27:$J$500,"Adjustment",'7.  Persistence Report'!$H$27:$H$500,"2015")</f>
        <v>1034</v>
      </c>
      <c r="Y58" s="411">
        <f>Y57</f>
        <v>0</v>
      </c>
      <c r="Z58" s="411">
        <f>Z57</f>
        <v>0.11</v>
      </c>
      <c r="AA58" s="411">
        <f t="shared" ref="AA58" si="66">AA57</f>
        <v>0.67</v>
      </c>
      <c r="AB58" s="411">
        <f t="shared" ref="AB58" si="67">AB57</f>
        <v>0.15</v>
      </c>
      <c r="AC58" s="411">
        <f t="shared" ref="AC58" si="68">AC57</f>
        <v>7.0000000000000007E-2</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f>SUMIFS('7.  Persistence Report'!AU$27:AU$500,'7.  Persistence Report'!$D$27:$D$500,$B60,'7.  Persistence Report'!$J$27:$J$500,"Current year savings",'7.  Persistence Report'!$H$27:$H$500,"2015")</f>
        <v>5000195</v>
      </c>
      <c r="E60" s="295">
        <f>SUMIFS('7.  Persistence Report'!AV$27:AV$500,'7.  Persistence Report'!$D$27:$D$500,$B60,'7.  Persistence Report'!$J$27:$J$500,"Current year savings",'7.  Persistence Report'!$H$27:$H$500,"2015")</f>
        <v>3617310</v>
      </c>
      <c r="F60" s="295">
        <f>SUMIFS('7.  Persistence Report'!AW$27:AW$500,'7.  Persistence Report'!$D$27:$D$500,$B60,'7.  Persistence Report'!$J$27:$J$500,"Current year savings",'7.  Persistence Report'!$H$27:$H$500,"2015")</f>
        <v>2777250</v>
      </c>
      <c r="G60" s="295">
        <f>SUMIFS('7.  Persistence Report'!AX$27:AX$500,'7.  Persistence Report'!$D$27:$D$500,$B60,'7.  Persistence Report'!$J$27:$J$500,"Current year savings",'7.  Persistence Report'!$H$27:$H$500,"2015")</f>
        <v>2775365</v>
      </c>
      <c r="H60" s="295">
        <f>SUMIFS('7.  Persistence Report'!AY$27:AY$500,'7.  Persistence Report'!$D$27:$D$500,$B60,'7.  Persistence Report'!$J$27:$J$500,"Current year savings",'7.  Persistence Report'!$H$27:$H$500,"2015")</f>
        <v>2775365</v>
      </c>
      <c r="I60" s="295">
        <f>SUMIFS('7.  Persistence Report'!AZ$27:AZ$500,'7.  Persistence Report'!$D$27:$D$500,$B60,'7.  Persistence Report'!$J$27:$J$500,"Current year savings",'7.  Persistence Report'!$H$27:$H$500,"2015")</f>
        <v>2775365</v>
      </c>
      <c r="J60" s="295">
        <f>SUMIFS('7.  Persistence Report'!BA$27:BA$500,'7.  Persistence Report'!$D$27:$D$500,$B60,'7.  Persistence Report'!$J$27:$J$500,"Current year savings",'7.  Persistence Report'!$H$27:$H$500,"2015")</f>
        <v>2775365</v>
      </c>
      <c r="K60" s="295">
        <f>SUMIFS('7.  Persistence Report'!BB$27:BB$500,'7.  Persistence Report'!$D$27:$D$500,$B60,'7.  Persistence Report'!$J$27:$J$500,"Current year savings",'7.  Persistence Report'!$H$27:$H$500,"2015")</f>
        <v>2775214</v>
      </c>
      <c r="L60" s="295">
        <f>SUMIFS('7.  Persistence Report'!BC$27:BC$500,'7.  Persistence Report'!$D$27:$D$500,$B60,'7.  Persistence Report'!$J$27:$J$500,"Current year savings",'7.  Persistence Report'!$H$27:$H$500,"2015")</f>
        <v>2775214</v>
      </c>
      <c r="M60" s="295">
        <f>SUMIFS('7.  Persistence Report'!BD$27:BD$500,'7.  Persistence Report'!$D$27:$D$500,$B60,'7.  Persistence Report'!$J$27:$J$500,"Current year savings",'7.  Persistence Report'!$H$27:$H$500,"2015")</f>
        <v>2775214</v>
      </c>
      <c r="N60" s="295">
        <v>12</v>
      </c>
      <c r="O60" s="295">
        <f>SUMIFS('7.  Persistence Report'!P$27:P$500,'7.  Persistence Report'!$D$27:$D$500,$B60,'7.  Persistence Report'!$J$27:$J$500,"Current year savings",'7.  Persistence Report'!$H$27:$H$500,"2015")</f>
        <v>1169</v>
      </c>
      <c r="P60" s="295">
        <f>SUMIFS('7.  Persistence Report'!Q$27:Q$500,'7.  Persistence Report'!$D$27:$D$500,$B60,'7.  Persistence Report'!$J$27:$J$500,"Current year savings",'7.  Persistence Report'!$H$27:$H$500,"2015")</f>
        <v>853</v>
      </c>
      <c r="Q60" s="295">
        <f>SUMIFS('7.  Persistence Report'!R$27:R$500,'7.  Persistence Report'!$D$27:$D$500,$B60,'7.  Persistence Report'!$J$27:$J$500,"Current year savings",'7.  Persistence Report'!$H$27:$H$500,"2015")</f>
        <v>630</v>
      </c>
      <c r="R60" s="295">
        <f>SUMIFS('7.  Persistence Report'!S$27:S$500,'7.  Persistence Report'!$D$27:$D$500,$B60,'7.  Persistence Report'!$J$27:$J$500,"Current year savings",'7.  Persistence Report'!$H$27:$H$500,"2015")</f>
        <v>629</v>
      </c>
      <c r="S60" s="295">
        <f>SUMIFS('7.  Persistence Report'!T$27:T$500,'7.  Persistence Report'!$D$27:$D$500,$B60,'7.  Persistence Report'!$J$27:$J$500,"Current year savings",'7.  Persistence Report'!$H$27:$H$500,"2015")</f>
        <v>629</v>
      </c>
      <c r="T60" s="295">
        <f>SUMIFS('7.  Persistence Report'!U$27:U$500,'7.  Persistence Report'!$D$27:$D$500,$B60,'7.  Persistence Report'!$J$27:$J$500,"Current year savings",'7.  Persistence Report'!$H$27:$H$500,"2015")</f>
        <v>629</v>
      </c>
      <c r="U60" s="295">
        <f>SUMIFS('7.  Persistence Report'!V$27:V$500,'7.  Persistence Report'!$D$27:$D$500,$B60,'7.  Persistence Report'!$J$27:$J$500,"Current year savings",'7.  Persistence Report'!$H$27:$H$500,"2015")</f>
        <v>629</v>
      </c>
      <c r="V60" s="295">
        <f>SUMIFS('7.  Persistence Report'!W$27:W$500,'7.  Persistence Report'!$D$27:$D$500,$B60,'7.  Persistence Report'!$J$27:$J$500,"Current year savings",'7.  Persistence Report'!$H$27:$H$500,"2015")</f>
        <v>629</v>
      </c>
      <c r="W60" s="295">
        <f>SUMIFS('7.  Persistence Report'!X$27:X$500,'7.  Persistence Report'!$D$27:$D$500,$B60,'7.  Persistence Report'!$J$27:$J$500,"Current year savings",'7.  Persistence Report'!$H$27:$H$500,"2015")</f>
        <v>629</v>
      </c>
      <c r="X60" s="295">
        <f>SUMIFS('7.  Persistence Report'!Y$27:Y$500,'7.  Persistence Report'!$D$27:$D$500,$B60,'7.  Persistence Report'!$J$27:$J$500,"Current year savings",'7.  Persistence Report'!$H$27:$H$500,"2015")</f>
        <v>629</v>
      </c>
      <c r="Y60" s="415"/>
      <c r="Z60" s="410">
        <v>0.9</v>
      </c>
      <c r="AA60" s="410">
        <v>7.0000000000000007E-2</v>
      </c>
      <c r="AB60" s="410">
        <v>0.03</v>
      </c>
      <c r="AC60" s="410"/>
      <c r="AD60" s="410"/>
      <c r="AE60" s="410"/>
      <c r="AF60" s="415"/>
      <c r="AG60" s="415"/>
      <c r="AH60" s="415"/>
      <c r="AI60" s="415"/>
      <c r="AJ60" s="415"/>
      <c r="AK60" s="415"/>
      <c r="AL60" s="415"/>
      <c r="AM60" s="296">
        <f>SUM(Y60:AL60)</f>
        <v>1</v>
      </c>
    </row>
    <row r="61" spans="1:39" outlineLevel="1">
      <c r="B61" s="294" t="s">
        <v>267</v>
      </c>
      <c r="C61" s="291" t="s">
        <v>163</v>
      </c>
      <c r="D61" s="295">
        <f>SUMIFS('7.  Persistence Report'!AU$27:AU$500,'7.  Persistence Report'!$D$27:$D$500,$B60,'7.  Persistence Report'!$J$27:$J$500,"Adjustment",'7.  Persistence Report'!$H$27:$H$500,"2015")</f>
        <v>-2021889</v>
      </c>
      <c r="E61" s="295">
        <f>SUMIFS('7.  Persistence Report'!AV$27:AV$500,'7.  Persistence Report'!$D$27:$D$500,$B60,'7.  Persistence Report'!$J$27:$J$500,"Adjustment",'7.  Persistence Report'!$H$27:$H$500,"2015")</f>
        <v>-639003</v>
      </c>
      <c r="F61" s="295">
        <f>SUMIFS('7.  Persistence Report'!AW$27:AW$500,'7.  Persistence Report'!$D$27:$D$500,$B60,'7.  Persistence Report'!$J$27:$J$500,"Adjustment",'7.  Persistence Report'!$H$27:$H$500,"2015")</f>
        <v>201057</v>
      </c>
      <c r="G61" s="295">
        <f>SUMIFS('7.  Persistence Report'!AX$27:AX$500,'7.  Persistence Report'!$D$27:$D$500,$B60,'7.  Persistence Report'!$J$27:$J$500,"Adjustment",'7.  Persistence Report'!$H$27:$H$500,"2015")</f>
        <v>481781</v>
      </c>
      <c r="H61" s="295">
        <f>SUMIFS('7.  Persistence Report'!AY$27:AY$500,'7.  Persistence Report'!$D$27:$D$500,$B60,'7.  Persistence Report'!$J$27:$J$500,"Adjustment",'7.  Persistence Report'!$H$27:$H$500,"2015")</f>
        <v>481781</v>
      </c>
      <c r="I61" s="295">
        <f>SUMIFS('7.  Persistence Report'!AZ$27:AZ$500,'7.  Persistence Report'!$D$27:$D$500,$B60,'7.  Persistence Report'!$J$27:$J$500,"Adjustment",'7.  Persistence Report'!$H$27:$H$500,"2015")</f>
        <v>481781</v>
      </c>
      <c r="J61" s="295">
        <f>SUMIFS('7.  Persistence Report'!BA$27:BA$500,'7.  Persistence Report'!$D$27:$D$500,$B60,'7.  Persistence Report'!$J$27:$J$500,"Adjustment",'7.  Persistence Report'!$H$27:$H$500,"2015")</f>
        <v>481781</v>
      </c>
      <c r="K61" s="295">
        <f>SUMIFS('7.  Persistence Report'!BB$27:BB$500,'7.  Persistence Report'!$D$27:$D$500,$B60,'7.  Persistence Report'!$J$27:$J$500,"Adjustment",'7.  Persistence Report'!$H$27:$H$500,"2015")</f>
        <v>481836</v>
      </c>
      <c r="L61" s="295">
        <f>SUMIFS('7.  Persistence Report'!BC$27:BC$500,'7.  Persistence Report'!$D$27:$D$500,$B60,'7.  Persistence Report'!$J$27:$J$500,"Adjustment",'7.  Persistence Report'!$H$27:$H$500,"2015")</f>
        <v>481836</v>
      </c>
      <c r="M61" s="295">
        <f>SUMIFS('7.  Persistence Report'!BD$27:BD$500,'7.  Persistence Report'!$D$27:$D$500,$B60,'7.  Persistence Report'!$J$27:$J$500,"Adjustment",'7.  Persistence Report'!$H$27:$H$500,"2015")</f>
        <v>481836</v>
      </c>
      <c r="N61" s="295">
        <f>N60</f>
        <v>12</v>
      </c>
      <c r="O61" s="295">
        <f>SUMIFS('7.  Persistence Report'!P$27:P$500,'7.  Persistence Report'!$D$27:$D$500,$B60,'7.  Persistence Report'!$J$27:$J$500,"Adjustment",'7.  Persistence Report'!$H$27:$H$500,"2015")</f>
        <v>-488</v>
      </c>
      <c r="P61" s="295">
        <f>SUMIFS('7.  Persistence Report'!Q$27:Q$500,'7.  Persistence Report'!$D$27:$D$500,$B60,'7.  Persistence Report'!$J$27:$J$500,"Adjustment",'7.  Persistence Report'!$H$27:$H$500,"2015")</f>
        <v>-172</v>
      </c>
      <c r="Q61" s="295">
        <f>SUMIFS('7.  Persistence Report'!R$27:R$500,'7.  Persistence Report'!$D$27:$D$500,$B60,'7.  Persistence Report'!$J$27:$J$500,"Adjustment",'7.  Persistence Report'!$H$27:$H$500,"2015")</f>
        <v>52</v>
      </c>
      <c r="R61" s="295">
        <f>SUMIFS('7.  Persistence Report'!S$27:S$500,'7.  Persistence Report'!$D$27:$D$500,$B60,'7.  Persistence Report'!$J$27:$J$500,"Adjustment",'7.  Persistence Report'!$H$27:$H$500,"2015")</f>
        <v>116</v>
      </c>
      <c r="S61" s="295">
        <f>SUMIFS('7.  Persistence Report'!T$27:T$500,'7.  Persistence Report'!$D$27:$D$500,$B60,'7.  Persistence Report'!$J$27:$J$500,"Adjustment",'7.  Persistence Report'!$H$27:$H$500,"2015")</f>
        <v>116</v>
      </c>
      <c r="T61" s="295">
        <f>SUMIFS('7.  Persistence Report'!U$27:U$500,'7.  Persistence Report'!$D$27:$D$500,$B60,'7.  Persistence Report'!$J$27:$J$500,"Adjustment",'7.  Persistence Report'!$H$27:$H$500,"2015")</f>
        <v>116</v>
      </c>
      <c r="U61" s="295">
        <f>SUMIFS('7.  Persistence Report'!V$27:V$500,'7.  Persistence Report'!$D$27:$D$500,$B60,'7.  Persistence Report'!$J$27:$J$500,"Adjustment",'7.  Persistence Report'!$H$27:$H$500,"2015")</f>
        <v>116</v>
      </c>
      <c r="V61" s="295">
        <f>SUMIFS('7.  Persistence Report'!W$27:W$500,'7.  Persistence Report'!$D$27:$D$500,$B60,'7.  Persistence Report'!$J$27:$J$500,"Adjustment",'7.  Persistence Report'!$H$27:$H$500,"2015")</f>
        <v>116</v>
      </c>
      <c r="W61" s="295">
        <f>SUMIFS('7.  Persistence Report'!X$27:X$500,'7.  Persistence Report'!$D$27:$D$500,$B60,'7.  Persistence Report'!$J$27:$J$500,"Adjustment",'7.  Persistence Report'!$H$27:$H$500,"2015")</f>
        <v>116</v>
      </c>
      <c r="X61" s="295">
        <f>SUMIFS('7.  Persistence Report'!Y$27:Y$500,'7.  Persistence Report'!$D$27:$D$500,$B60,'7.  Persistence Report'!$J$27:$J$500,"Adjustment",'7.  Persistence Report'!$H$27:$H$500,"2015")</f>
        <v>116</v>
      </c>
      <c r="Y61" s="411">
        <f>Y60</f>
        <v>0</v>
      </c>
      <c r="Z61" s="411">
        <f t="shared" ref="Z61" si="78">Z60</f>
        <v>0.9</v>
      </c>
      <c r="AA61" s="411">
        <f t="shared" ref="AA61" si="79">AA60</f>
        <v>7.0000000000000007E-2</v>
      </c>
      <c r="AB61" s="411">
        <f t="shared" ref="AB61" si="80">AB60</f>
        <v>0.03</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f>SUMIFS('7.  Persistence Report'!AU$27:AU$500,'7.  Persistence Report'!$D$27:$D$500,$B63,'7.  Persistence Report'!$J$27:$J$500,"Current year savings",'7.  Persistence Report'!$H$27:$H$500,"2015")</f>
        <v>328413</v>
      </c>
      <c r="E63" s="295">
        <f>SUMIFS('7.  Persistence Report'!AV$27:AV$500,'7.  Persistence Report'!$D$27:$D$500,$B63,'7.  Persistence Report'!$J$27:$J$500,"Current year savings",'7.  Persistence Report'!$H$27:$H$500,"2015")</f>
        <v>328413</v>
      </c>
      <c r="F63" s="295">
        <f>SUMIFS('7.  Persistence Report'!AW$27:AW$500,'7.  Persistence Report'!$D$27:$D$500,$B63,'7.  Persistence Report'!$J$27:$J$500,"Current year savings",'7.  Persistence Report'!$H$27:$H$500,"2015")</f>
        <v>328413</v>
      </c>
      <c r="G63" s="295">
        <f>SUMIFS('7.  Persistence Report'!AX$27:AX$500,'7.  Persistence Report'!$D$27:$D$500,$B63,'7.  Persistence Report'!$J$27:$J$500,"Current year savings",'7.  Persistence Report'!$H$27:$H$500,"2015")</f>
        <v>328413</v>
      </c>
      <c r="H63" s="295">
        <f>SUMIFS('7.  Persistence Report'!AY$27:AY$500,'7.  Persistence Report'!$D$27:$D$500,$B63,'7.  Persistence Report'!$J$27:$J$500,"Current year savings",'7.  Persistence Report'!$H$27:$H$500,"2015")</f>
        <v>328413</v>
      </c>
      <c r="I63" s="295">
        <f>SUMIFS('7.  Persistence Report'!AZ$27:AZ$500,'7.  Persistence Report'!$D$27:$D$500,$B63,'7.  Persistence Report'!$J$27:$J$500,"Current year savings",'7.  Persistence Report'!$H$27:$H$500,"2015")</f>
        <v>328413</v>
      </c>
      <c r="J63" s="295">
        <f>SUMIFS('7.  Persistence Report'!BA$27:BA$500,'7.  Persistence Report'!$D$27:$D$500,$B63,'7.  Persistence Report'!$J$27:$J$500,"Current year savings",'7.  Persistence Report'!$H$27:$H$500,"2015")</f>
        <v>328413</v>
      </c>
      <c r="K63" s="295">
        <f>SUMIFS('7.  Persistence Report'!BB$27:BB$500,'7.  Persistence Report'!$D$27:$D$500,$B63,'7.  Persistence Report'!$J$27:$J$500,"Current year savings",'7.  Persistence Report'!$H$27:$H$500,"2015")</f>
        <v>328413</v>
      </c>
      <c r="L63" s="295">
        <f>SUMIFS('7.  Persistence Report'!BC$27:BC$500,'7.  Persistence Report'!$D$27:$D$500,$B63,'7.  Persistence Report'!$J$27:$J$500,"Current year savings",'7.  Persistence Report'!$H$27:$H$500,"2015")</f>
        <v>293369</v>
      </c>
      <c r="M63" s="295">
        <f>SUMIFS('7.  Persistence Report'!BD$27:BD$500,'7.  Persistence Report'!$D$27:$D$500,$B63,'7.  Persistence Report'!$J$27:$J$500,"Current year savings",'7.  Persistence Report'!$H$27:$H$500,"2015")</f>
        <v>293369</v>
      </c>
      <c r="N63" s="295">
        <v>12</v>
      </c>
      <c r="O63" s="295">
        <f>SUMIFS('7.  Persistence Report'!P$27:P$500,'7.  Persistence Report'!$D$27:$D$500,$B63,'7.  Persistence Report'!$J$27:$J$500,"Current year savings",'7.  Persistence Report'!$H$27:$H$500,"2015")</f>
        <v>52</v>
      </c>
      <c r="P63" s="295">
        <f>SUMIFS('7.  Persistence Report'!Q$27:Q$500,'7.  Persistence Report'!$D$27:$D$500,$B63,'7.  Persistence Report'!$J$27:$J$500,"Current year savings",'7.  Persistence Report'!$H$27:$H$500,"2015")</f>
        <v>52</v>
      </c>
      <c r="Q63" s="295">
        <f>SUMIFS('7.  Persistence Report'!R$27:R$500,'7.  Persistence Report'!$D$27:$D$500,$B63,'7.  Persistence Report'!$J$27:$J$500,"Current year savings",'7.  Persistence Report'!$H$27:$H$500,"2015")</f>
        <v>52</v>
      </c>
      <c r="R63" s="295">
        <f>SUMIFS('7.  Persistence Report'!S$27:S$500,'7.  Persistence Report'!$D$27:$D$500,$B63,'7.  Persistence Report'!$J$27:$J$500,"Current year savings",'7.  Persistence Report'!$H$27:$H$500,"2015")</f>
        <v>52</v>
      </c>
      <c r="S63" s="295">
        <f>SUMIFS('7.  Persistence Report'!T$27:T$500,'7.  Persistence Report'!$D$27:$D$500,$B63,'7.  Persistence Report'!$J$27:$J$500,"Current year savings",'7.  Persistence Report'!$H$27:$H$500,"2015")</f>
        <v>52</v>
      </c>
      <c r="T63" s="295">
        <f>SUMIFS('7.  Persistence Report'!U$27:U$500,'7.  Persistence Report'!$D$27:$D$500,$B63,'7.  Persistence Report'!$J$27:$J$500,"Current year savings",'7.  Persistence Report'!$H$27:$H$500,"2015")</f>
        <v>52</v>
      </c>
      <c r="U63" s="295">
        <f>SUMIFS('7.  Persistence Report'!V$27:V$500,'7.  Persistence Report'!$D$27:$D$500,$B63,'7.  Persistence Report'!$J$27:$J$500,"Current year savings",'7.  Persistence Report'!$H$27:$H$500,"2015")</f>
        <v>52</v>
      </c>
      <c r="V63" s="295">
        <f>SUMIFS('7.  Persistence Report'!W$27:W$500,'7.  Persistence Report'!$D$27:$D$500,$B63,'7.  Persistence Report'!$J$27:$J$500,"Current year savings",'7.  Persistence Report'!$H$27:$H$500,"2015")</f>
        <v>52</v>
      </c>
      <c r="W63" s="295">
        <f>SUMIFS('7.  Persistence Report'!X$27:X$500,'7.  Persistence Report'!$D$27:$D$500,$B63,'7.  Persistence Report'!$J$27:$J$500,"Current year savings",'7.  Persistence Report'!$H$27:$H$500,"2015")</f>
        <v>42</v>
      </c>
      <c r="X63" s="295">
        <f>SUMIFS('7.  Persistence Report'!Y$27:Y$500,'7.  Persistence Report'!$D$27:$D$500,$B63,'7.  Persistence Report'!$J$27:$J$500,"Current year savings",'7.  Persistence Report'!$H$27:$H$500,"2015")</f>
        <v>42</v>
      </c>
      <c r="Y63" s="415"/>
      <c r="Z63" s="410"/>
      <c r="AA63" s="410">
        <v>1</v>
      </c>
      <c r="AB63" s="410"/>
      <c r="AC63" s="410"/>
      <c r="AD63" s="410"/>
      <c r="AE63" s="410"/>
      <c r="AF63" s="415"/>
      <c r="AG63" s="415"/>
      <c r="AH63" s="415"/>
      <c r="AI63" s="415"/>
      <c r="AJ63" s="415"/>
      <c r="AK63" s="415"/>
      <c r="AL63" s="415"/>
      <c r="AM63" s="296">
        <f>SUM(Y63:AL63)</f>
        <v>1</v>
      </c>
    </row>
    <row r="64" spans="1:39" outlineLevel="1">
      <c r="B64" s="294" t="s">
        <v>267</v>
      </c>
      <c r="C64" s="291" t="s">
        <v>163</v>
      </c>
      <c r="D64" s="295">
        <f>SUMIFS('7.  Persistence Report'!AU$27:AU$500,'7.  Persistence Report'!$D$27:$D$500,$B63,'7.  Persistence Report'!$J$27:$J$500,"Adjustment",'7.  Persistence Report'!$H$27:$H$500,"2015")</f>
        <v>269480</v>
      </c>
      <c r="E64" s="295">
        <f>SUMIFS('7.  Persistence Report'!AV$27:AV$500,'7.  Persistence Report'!$D$27:$D$500,$B63,'7.  Persistence Report'!$J$27:$J$500,"Adjustment",'7.  Persistence Report'!$H$27:$H$500,"2015")</f>
        <v>269480</v>
      </c>
      <c r="F64" s="295">
        <f>SUMIFS('7.  Persistence Report'!AW$27:AW$500,'7.  Persistence Report'!$D$27:$D$500,$B63,'7.  Persistence Report'!$J$27:$J$500,"Adjustment",'7.  Persistence Report'!$H$27:$H$500,"2015")</f>
        <v>269480</v>
      </c>
      <c r="G64" s="295">
        <f>SUMIFS('7.  Persistence Report'!AX$27:AX$500,'7.  Persistence Report'!$D$27:$D$500,$B63,'7.  Persistence Report'!$J$27:$J$500,"Adjustment",'7.  Persistence Report'!$H$27:$H$500,"2015")</f>
        <v>269480</v>
      </c>
      <c r="H64" s="295">
        <f>SUMIFS('7.  Persistence Report'!AY$27:AY$500,'7.  Persistence Report'!$D$27:$D$500,$B63,'7.  Persistence Report'!$J$27:$J$500,"Adjustment",'7.  Persistence Report'!$H$27:$H$500,"2015")</f>
        <v>269480</v>
      </c>
      <c r="I64" s="295">
        <f>SUMIFS('7.  Persistence Report'!AZ$27:AZ$500,'7.  Persistence Report'!$D$27:$D$500,$B63,'7.  Persistence Report'!$J$27:$J$500,"Adjustment",'7.  Persistence Report'!$H$27:$H$500,"2015")</f>
        <v>269480</v>
      </c>
      <c r="J64" s="295">
        <f>SUMIFS('7.  Persistence Report'!BA$27:BA$500,'7.  Persistence Report'!$D$27:$D$500,$B63,'7.  Persistence Report'!$J$27:$J$500,"Adjustment",'7.  Persistence Report'!$H$27:$H$500,"2015")</f>
        <v>269480</v>
      </c>
      <c r="K64" s="295">
        <f>SUMIFS('7.  Persistence Report'!BB$27:BB$500,'7.  Persistence Report'!$D$27:$D$500,$B63,'7.  Persistence Report'!$J$27:$J$500,"Adjustment",'7.  Persistence Report'!$H$27:$H$500,"2015")</f>
        <v>269480</v>
      </c>
      <c r="L64" s="295">
        <f>SUMIFS('7.  Persistence Report'!BC$27:BC$500,'7.  Persistence Report'!$D$27:$D$500,$B63,'7.  Persistence Report'!$J$27:$J$500,"Adjustment",'7.  Persistence Report'!$H$27:$H$500,"2015")</f>
        <v>269480</v>
      </c>
      <c r="M64" s="295">
        <f>SUMIFS('7.  Persistence Report'!BD$27:BD$500,'7.  Persistence Report'!$D$27:$D$500,$B63,'7.  Persistence Report'!$J$27:$J$500,"Adjustment",'7.  Persistence Report'!$H$27:$H$500,"2015")</f>
        <v>269480</v>
      </c>
      <c r="N64" s="295">
        <f>N63</f>
        <v>12</v>
      </c>
      <c r="O64" s="295">
        <f>SUMIFS('7.  Persistence Report'!P$27:P$500,'7.  Persistence Report'!$D$27:$D$500,$B63,'7.  Persistence Report'!$J$27:$J$500,"Adjustment",'7.  Persistence Report'!$H$27:$H$500,"2015")</f>
        <v>38</v>
      </c>
      <c r="P64" s="295">
        <f>SUMIFS('7.  Persistence Report'!Q$27:Q$500,'7.  Persistence Report'!$D$27:$D$500,$B63,'7.  Persistence Report'!$J$27:$J$500,"Adjustment",'7.  Persistence Report'!$H$27:$H$500,"2015")</f>
        <v>38</v>
      </c>
      <c r="Q64" s="295">
        <f>SUMIFS('7.  Persistence Report'!R$27:R$500,'7.  Persistence Report'!$D$27:$D$500,$B63,'7.  Persistence Report'!$J$27:$J$500,"Adjustment",'7.  Persistence Report'!$H$27:$H$500,"2015")</f>
        <v>38</v>
      </c>
      <c r="R64" s="295">
        <f>SUMIFS('7.  Persistence Report'!S$27:S$500,'7.  Persistence Report'!$D$27:$D$500,$B63,'7.  Persistence Report'!$J$27:$J$500,"Adjustment",'7.  Persistence Report'!$H$27:$H$500,"2015")</f>
        <v>38</v>
      </c>
      <c r="S64" s="295">
        <f>SUMIFS('7.  Persistence Report'!T$27:T$500,'7.  Persistence Report'!$D$27:$D$500,$B63,'7.  Persistence Report'!$J$27:$J$500,"Adjustment",'7.  Persistence Report'!$H$27:$H$500,"2015")</f>
        <v>38</v>
      </c>
      <c r="T64" s="295">
        <f>SUMIFS('7.  Persistence Report'!U$27:U$500,'7.  Persistence Report'!$D$27:$D$500,$B63,'7.  Persistence Report'!$J$27:$J$500,"Adjustment",'7.  Persistence Report'!$H$27:$H$500,"2015")</f>
        <v>38</v>
      </c>
      <c r="U64" s="295">
        <f>SUMIFS('7.  Persistence Report'!V$27:V$500,'7.  Persistence Report'!$D$27:$D$500,$B63,'7.  Persistence Report'!$J$27:$J$500,"Adjustment",'7.  Persistence Report'!$H$27:$H$500,"2015")</f>
        <v>38</v>
      </c>
      <c r="V64" s="295">
        <f>SUMIFS('7.  Persistence Report'!W$27:W$500,'7.  Persistence Report'!$D$27:$D$500,$B63,'7.  Persistence Report'!$J$27:$J$500,"Adjustment",'7.  Persistence Report'!$H$27:$H$500,"2015")</f>
        <v>38</v>
      </c>
      <c r="W64" s="295">
        <f>SUMIFS('7.  Persistence Report'!X$27:X$500,'7.  Persistence Report'!$D$27:$D$500,$B63,'7.  Persistence Report'!$J$27:$J$500,"Adjustment",'7.  Persistence Report'!$H$27:$H$500,"2015")</f>
        <v>38</v>
      </c>
      <c r="X64" s="295">
        <f>SUMIFS('7.  Persistence Report'!Y$27:Y$500,'7.  Persistence Report'!$D$27:$D$500,$B63,'7.  Persistence Report'!$J$27:$J$500,"Adjustment",'7.  Persistence Report'!$H$27:$H$500,"2015")</f>
        <v>38</v>
      </c>
      <c r="Y64" s="411">
        <f>Y63</f>
        <v>0</v>
      </c>
      <c r="Z64" s="411">
        <f t="shared" ref="Z64" si="91">Z63</f>
        <v>0</v>
      </c>
      <c r="AA64" s="411">
        <f t="shared" ref="AA64" si="92">AA63</f>
        <v>1</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f>SUMIFS('7.  Persistence Report'!AU$27:AU$500,'7.  Persistence Report'!$D$27:$D$500,$B66,'7.  Persistence Report'!$J$27:$J$500,"Current year savings",'7.  Persistence Report'!$H$27:$H$500,"2015")</f>
        <v>0</v>
      </c>
      <c r="E66" s="295">
        <f>SUMIFS('7.  Persistence Report'!AV$27:AV$500,'7.  Persistence Report'!$D$27:$D$500,$B66,'7.  Persistence Report'!$J$27:$J$500,"Current year savings",'7.  Persistence Report'!$H$27:$H$500,"2015")</f>
        <v>0</v>
      </c>
      <c r="F66" s="295">
        <f>SUMIFS('7.  Persistence Report'!AW$27:AW$500,'7.  Persistence Report'!$D$27:$D$500,$B66,'7.  Persistence Report'!$J$27:$J$500,"Current year savings",'7.  Persistence Report'!$H$27:$H$500,"2015")</f>
        <v>0</v>
      </c>
      <c r="G66" s="295">
        <f>SUMIFS('7.  Persistence Report'!AX$27:AX$500,'7.  Persistence Report'!$D$27:$D$500,$B66,'7.  Persistence Report'!$J$27:$J$500,"Current year savings",'7.  Persistence Report'!$H$27:$H$500,"2015")</f>
        <v>0</v>
      </c>
      <c r="H66" s="295">
        <f>SUMIFS('7.  Persistence Report'!AY$27:AY$500,'7.  Persistence Report'!$D$27:$D$500,$B66,'7.  Persistence Report'!$J$27:$J$500,"Current year savings",'7.  Persistence Report'!$H$27:$H$500,"2015")</f>
        <v>0</v>
      </c>
      <c r="I66" s="295">
        <f>SUMIFS('7.  Persistence Report'!AZ$27:AZ$500,'7.  Persistence Report'!$D$27:$D$500,$B66,'7.  Persistence Report'!$J$27:$J$500,"Current year savings",'7.  Persistence Report'!$H$27:$H$500,"2015")</f>
        <v>0</v>
      </c>
      <c r="J66" s="295">
        <f>SUMIFS('7.  Persistence Report'!BA$27:BA$500,'7.  Persistence Report'!$D$27:$D$500,$B66,'7.  Persistence Report'!$J$27:$J$500,"Current year savings",'7.  Persistence Report'!$H$27:$H$500,"2015")</f>
        <v>0</v>
      </c>
      <c r="K66" s="295">
        <f>SUMIFS('7.  Persistence Report'!BB$27:BB$500,'7.  Persistence Report'!$D$27:$D$500,$B66,'7.  Persistence Report'!$J$27:$J$500,"Current year savings",'7.  Persistence Report'!$H$27:$H$500,"2015")</f>
        <v>0</v>
      </c>
      <c r="L66" s="295">
        <f>SUMIFS('7.  Persistence Report'!BC$27:BC$500,'7.  Persistence Report'!$D$27:$D$500,$B66,'7.  Persistence Report'!$J$27:$J$500,"Current year savings",'7.  Persistence Report'!$H$27:$H$500,"2015")</f>
        <v>0</v>
      </c>
      <c r="M66" s="295">
        <f>SUMIFS('7.  Persistence Report'!BD$27:BD$500,'7.  Persistence Report'!$D$27:$D$500,$B66,'7.  Persistence Report'!$J$27:$J$500,"Current year savings",'7.  Persistence Report'!$H$27:$H$500,"2015")</f>
        <v>0</v>
      </c>
      <c r="N66" s="295">
        <v>3</v>
      </c>
      <c r="O66" s="295">
        <f>SUMIFS('7.  Persistence Report'!P$27:P$500,'7.  Persistence Report'!$D$27:$D$500,$B66,'7.  Persistence Report'!$J$27:$J$500,"Current year savings",'7.  Persistence Report'!$H$27:$H$500,"2015")</f>
        <v>0</v>
      </c>
      <c r="P66" s="295">
        <f>SUMIFS('7.  Persistence Report'!Q$27:Q$500,'7.  Persistence Report'!$D$27:$D$500,$B66,'7.  Persistence Report'!$J$27:$J$500,"Current year savings",'7.  Persistence Report'!$H$27:$H$500,"2015")</f>
        <v>0</v>
      </c>
      <c r="Q66" s="295">
        <f>SUMIFS('7.  Persistence Report'!R$27:R$500,'7.  Persistence Report'!$D$27:$D$500,$B66,'7.  Persistence Report'!$J$27:$J$500,"Current year savings",'7.  Persistence Report'!$H$27:$H$500,"2015")</f>
        <v>0</v>
      </c>
      <c r="R66" s="295">
        <f>SUMIFS('7.  Persistence Report'!S$27:S$500,'7.  Persistence Report'!$D$27:$D$500,$B66,'7.  Persistence Report'!$J$27:$J$500,"Current year savings",'7.  Persistence Report'!$H$27:$H$500,"2015")</f>
        <v>0</v>
      </c>
      <c r="S66" s="295">
        <f>SUMIFS('7.  Persistence Report'!T$27:T$500,'7.  Persistence Report'!$D$27:$D$500,$B66,'7.  Persistence Report'!$J$27:$J$500,"Current year savings",'7.  Persistence Report'!$H$27:$H$500,"2015")</f>
        <v>0</v>
      </c>
      <c r="T66" s="295">
        <f>SUMIFS('7.  Persistence Report'!U$27:U$500,'7.  Persistence Report'!$D$27:$D$500,$B66,'7.  Persistence Report'!$J$27:$J$500,"Current year savings",'7.  Persistence Report'!$H$27:$H$500,"2015")</f>
        <v>0</v>
      </c>
      <c r="U66" s="295">
        <f>SUMIFS('7.  Persistence Report'!V$27:V$500,'7.  Persistence Report'!$D$27:$D$500,$B66,'7.  Persistence Report'!$J$27:$J$500,"Current year savings",'7.  Persistence Report'!$H$27:$H$500,"2015")</f>
        <v>0</v>
      </c>
      <c r="V66" s="295">
        <f>SUMIFS('7.  Persistence Report'!W$27:W$500,'7.  Persistence Report'!$D$27:$D$500,$B66,'7.  Persistence Report'!$J$27:$J$500,"Current year savings",'7.  Persistence Report'!$H$27:$H$500,"2015")</f>
        <v>0</v>
      </c>
      <c r="W66" s="295">
        <f>SUMIFS('7.  Persistence Report'!X$27:X$500,'7.  Persistence Report'!$D$27:$D$500,$B66,'7.  Persistence Report'!$J$27:$J$500,"Current year savings",'7.  Persistence Report'!$H$27:$H$500,"2015")</f>
        <v>0</v>
      </c>
      <c r="X66" s="295">
        <f>SUMIFS('7.  Persistence Report'!Y$27:Y$500,'7.  Persistence Report'!$D$27:$D$500,$B66,'7.  Persistence Report'!$J$27:$J$500,"Current year savings",'7.  Persistence Report'!$H$27:$H$500,"2015")</f>
        <v>0</v>
      </c>
      <c r="Y66" s="415"/>
      <c r="Z66" s="410"/>
      <c r="AA66" s="410"/>
      <c r="AB66" s="410"/>
      <c r="AC66" s="410"/>
      <c r="AD66" s="410"/>
      <c r="AE66" s="410"/>
      <c r="AF66" s="415"/>
      <c r="AG66" s="415"/>
      <c r="AH66" s="415"/>
      <c r="AI66" s="415"/>
      <c r="AJ66" s="415"/>
      <c r="AK66" s="415"/>
      <c r="AL66" s="415"/>
      <c r="AM66" s="296">
        <f>SUM(Y66:AL66)</f>
        <v>0</v>
      </c>
    </row>
    <row r="67" spans="1:39" outlineLevel="1">
      <c r="B67" s="294" t="s">
        <v>267</v>
      </c>
      <c r="C67" s="291" t="s">
        <v>163</v>
      </c>
      <c r="D67" s="295">
        <f>SUMIFS('7.  Persistence Report'!AU$27:AU$500,'7.  Persistence Report'!$D$27:$D$500,$B66,'7.  Persistence Report'!$J$27:$J$500,"Adjustment",'7.  Persistence Report'!$H$27:$H$500,"2015")</f>
        <v>0</v>
      </c>
      <c r="E67" s="295">
        <f>SUMIFS('7.  Persistence Report'!AV$27:AV$500,'7.  Persistence Report'!$D$27:$D$500,$B66,'7.  Persistence Report'!$J$27:$J$500,"Adjustment",'7.  Persistence Report'!$H$27:$H$500,"2015")</f>
        <v>0</v>
      </c>
      <c r="F67" s="295">
        <f>SUMIFS('7.  Persistence Report'!AW$27:AW$500,'7.  Persistence Report'!$D$27:$D$500,$B66,'7.  Persistence Report'!$J$27:$J$500,"Adjustment",'7.  Persistence Report'!$H$27:$H$500,"2015")</f>
        <v>0</v>
      </c>
      <c r="G67" s="295">
        <f>SUMIFS('7.  Persistence Report'!AX$27:AX$500,'7.  Persistence Report'!$D$27:$D$500,$B66,'7.  Persistence Report'!$J$27:$J$500,"Adjustment",'7.  Persistence Report'!$H$27:$H$500,"2015")</f>
        <v>0</v>
      </c>
      <c r="H67" s="295">
        <f>SUMIFS('7.  Persistence Report'!AY$27:AY$500,'7.  Persistence Report'!$D$27:$D$500,$B66,'7.  Persistence Report'!$J$27:$J$500,"Adjustment",'7.  Persistence Report'!$H$27:$H$500,"2015")</f>
        <v>0</v>
      </c>
      <c r="I67" s="295">
        <f>SUMIFS('7.  Persistence Report'!AZ$27:AZ$500,'7.  Persistence Report'!$D$27:$D$500,$B66,'7.  Persistence Report'!$J$27:$J$500,"Adjustment",'7.  Persistence Report'!$H$27:$H$500,"2015")</f>
        <v>0</v>
      </c>
      <c r="J67" s="295">
        <f>SUMIFS('7.  Persistence Report'!BA$27:BA$500,'7.  Persistence Report'!$D$27:$D$500,$B66,'7.  Persistence Report'!$J$27:$J$500,"Adjustment",'7.  Persistence Report'!$H$27:$H$500,"2015")</f>
        <v>0</v>
      </c>
      <c r="K67" s="295">
        <f>SUMIFS('7.  Persistence Report'!BB$27:BB$500,'7.  Persistence Report'!$D$27:$D$500,$B66,'7.  Persistence Report'!$J$27:$J$500,"Adjustment",'7.  Persistence Report'!$H$27:$H$500,"2015")</f>
        <v>0</v>
      </c>
      <c r="L67" s="295">
        <f>SUMIFS('7.  Persistence Report'!BC$27:BC$500,'7.  Persistence Report'!$D$27:$D$500,$B66,'7.  Persistence Report'!$J$27:$J$500,"Adjustment",'7.  Persistence Report'!$H$27:$H$500,"2015")</f>
        <v>0</v>
      </c>
      <c r="M67" s="295">
        <f>SUMIFS('7.  Persistence Report'!BD$27:BD$500,'7.  Persistence Report'!$D$27:$D$500,$B66,'7.  Persistence Report'!$J$27:$J$500,"Adjustment",'7.  Persistence Report'!$H$27:$H$500,"2015")</f>
        <v>0</v>
      </c>
      <c r="N67" s="295">
        <f>N66</f>
        <v>3</v>
      </c>
      <c r="O67" s="295">
        <f>SUMIFS('7.  Persistence Report'!P$27:P$500,'7.  Persistence Report'!$D$27:$D$500,$B66,'7.  Persistence Report'!$J$27:$J$500,"Adjustment",'7.  Persistence Report'!$H$27:$H$500,"2015")</f>
        <v>0</v>
      </c>
      <c r="P67" s="295">
        <f>SUMIFS('7.  Persistence Report'!Q$27:Q$500,'7.  Persistence Report'!$D$27:$D$500,$B66,'7.  Persistence Report'!$J$27:$J$500,"Adjustment",'7.  Persistence Report'!$H$27:$H$500,"2015")</f>
        <v>0</v>
      </c>
      <c r="Q67" s="295">
        <f>SUMIFS('7.  Persistence Report'!R$27:R$500,'7.  Persistence Report'!$D$27:$D$500,$B66,'7.  Persistence Report'!$J$27:$J$500,"Adjustment",'7.  Persistence Report'!$H$27:$H$500,"2015")</f>
        <v>0</v>
      </c>
      <c r="R67" s="295">
        <f>SUMIFS('7.  Persistence Report'!S$27:S$500,'7.  Persistence Report'!$D$27:$D$500,$B66,'7.  Persistence Report'!$J$27:$J$500,"Adjustment",'7.  Persistence Report'!$H$27:$H$500,"2015")</f>
        <v>0</v>
      </c>
      <c r="S67" s="295">
        <f>SUMIFS('7.  Persistence Report'!T$27:T$500,'7.  Persistence Report'!$D$27:$D$500,$B66,'7.  Persistence Report'!$J$27:$J$500,"Adjustment",'7.  Persistence Report'!$H$27:$H$500,"2015")</f>
        <v>0</v>
      </c>
      <c r="T67" s="295">
        <f>SUMIFS('7.  Persistence Report'!U$27:U$500,'7.  Persistence Report'!$D$27:$D$500,$B66,'7.  Persistence Report'!$J$27:$J$500,"Adjustment",'7.  Persistence Report'!$H$27:$H$500,"2015")</f>
        <v>0</v>
      </c>
      <c r="U67" s="295">
        <f>SUMIFS('7.  Persistence Report'!V$27:V$500,'7.  Persistence Report'!$D$27:$D$500,$B66,'7.  Persistence Report'!$J$27:$J$500,"Adjustment",'7.  Persistence Report'!$H$27:$H$500,"2015")</f>
        <v>0</v>
      </c>
      <c r="V67" s="295">
        <f>SUMIFS('7.  Persistence Report'!W$27:W$500,'7.  Persistence Report'!$D$27:$D$500,$B66,'7.  Persistence Report'!$J$27:$J$500,"Adjustment",'7.  Persistence Report'!$H$27:$H$500,"2015")</f>
        <v>0</v>
      </c>
      <c r="W67" s="295">
        <f>SUMIFS('7.  Persistence Report'!X$27:X$500,'7.  Persistence Report'!$D$27:$D$500,$B66,'7.  Persistence Report'!$J$27:$J$500,"Adjustment",'7.  Persistence Report'!$H$27:$H$500,"2015")</f>
        <v>0</v>
      </c>
      <c r="X67" s="295">
        <f>SUMIFS('7.  Persistence Report'!Y$27:Y$500,'7.  Persistence Report'!$D$27:$D$500,$B66,'7.  Persistence Report'!$J$27:$J$500,"Adjustment",'7.  Persistence Report'!$H$27:$H$500,"2015")</f>
        <v>0</v>
      </c>
      <c r="Y67" s="411">
        <f>Y66</f>
        <v>0</v>
      </c>
      <c r="Z67" s="411">
        <f t="shared" ref="Z67" si="104">Z66</f>
        <v>0</v>
      </c>
      <c r="AA67" s="411"/>
      <c r="AB67" s="411">
        <f t="shared" ref="AB67" si="105">AB66</f>
        <v>0</v>
      </c>
      <c r="AC67" s="411">
        <f t="shared" ref="AC67" si="106">AC66</f>
        <v>0</v>
      </c>
      <c r="AD67" s="411">
        <f t="shared" ref="AD67" si="107">AD66</f>
        <v>0</v>
      </c>
      <c r="AE67" s="411">
        <f t="shared" ref="AE67" si="108">AE66</f>
        <v>0</v>
      </c>
      <c r="AF67" s="411">
        <f t="shared" ref="AF67" si="109">AF66</f>
        <v>0</v>
      </c>
      <c r="AG67" s="411">
        <f t="shared" ref="AG67" si="110">AG66</f>
        <v>0</v>
      </c>
      <c r="AH67" s="411">
        <f t="shared" ref="AH67" si="111">AH66</f>
        <v>0</v>
      </c>
      <c r="AI67" s="411">
        <f t="shared" ref="AI67" si="112">AI66</f>
        <v>0</v>
      </c>
      <c r="AJ67" s="411">
        <f t="shared" ref="AJ67" si="113">AJ66</f>
        <v>0</v>
      </c>
      <c r="AK67" s="411">
        <f t="shared" ref="AK67" si="114">AK66</f>
        <v>0</v>
      </c>
      <c r="AL67" s="411">
        <f t="shared" ref="AL67" si="115">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f>SUMIFS('7.  Persistence Report'!AU$27:AU$500,'7.  Persistence Report'!$D$27:$D$500,$B70,'7.  Persistence Report'!$J$27:$J$500,"Current year savings",'7.  Persistence Report'!$H$27:$H$500,"2015")</f>
        <v>0</v>
      </c>
      <c r="E70" s="295">
        <f>SUMIFS('7.  Persistence Report'!AV$27:AV$500,'7.  Persistence Report'!$D$27:$D$500,$B70,'7.  Persistence Report'!$J$27:$J$500,"Current year savings",'7.  Persistence Report'!$H$27:$H$500,"2015")</f>
        <v>0</v>
      </c>
      <c r="F70" s="295">
        <f>SUMIFS('7.  Persistence Report'!AW$27:AW$500,'7.  Persistence Report'!$D$27:$D$500,$B70,'7.  Persistence Report'!$J$27:$J$500,"Current year savings",'7.  Persistence Report'!$H$27:$H$500,"2015")</f>
        <v>0</v>
      </c>
      <c r="G70" s="295">
        <f>SUMIFS('7.  Persistence Report'!AX$27:AX$500,'7.  Persistence Report'!$D$27:$D$500,$B70,'7.  Persistence Report'!$J$27:$J$500,"Current year savings",'7.  Persistence Report'!$H$27:$H$500,"2015")</f>
        <v>0</v>
      </c>
      <c r="H70" s="295">
        <f>SUMIFS('7.  Persistence Report'!AY$27:AY$500,'7.  Persistence Report'!$D$27:$D$500,$B70,'7.  Persistence Report'!$J$27:$J$500,"Current year savings",'7.  Persistence Report'!$H$27:$H$500,"2015")</f>
        <v>0</v>
      </c>
      <c r="I70" s="295">
        <f>SUMIFS('7.  Persistence Report'!AZ$27:AZ$500,'7.  Persistence Report'!$D$27:$D$500,$B70,'7.  Persistence Report'!$J$27:$J$500,"Current year savings",'7.  Persistence Report'!$H$27:$H$500,"2015")</f>
        <v>0</v>
      </c>
      <c r="J70" s="295">
        <f>SUMIFS('7.  Persistence Report'!BA$27:BA$500,'7.  Persistence Report'!$D$27:$D$500,$B70,'7.  Persistence Report'!$J$27:$J$500,"Current year savings",'7.  Persistence Report'!$H$27:$H$500,"2015")</f>
        <v>0</v>
      </c>
      <c r="K70" s="295">
        <f>SUMIFS('7.  Persistence Report'!BB$27:BB$500,'7.  Persistence Report'!$D$27:$D$500,$B70,'7.  Persistence Report'!$J$27:$J$500,"Current year savings",'7.  Persistence Report'!$H$27:$H$500,"2015")</f>
        <v>0</v>
      </c>
      <c r="L70" s="295">
        <f>SUMIFS('7.  Persistence Report'!BC$27:BC$500,'7.  Persistence Report'!$D$27:$D$500,$B70,'7.  Persistence Report'!$J$27:$J$500,"Current year savings",'7.  Persistence Report'!$H$27:$H$500,"2015")</f>
        <v>0</v>
      </c>
      <c r="M70" s="295">
        <f>SUMIFS('7.  Persistence Report'!BD$27:BD$500,'7.  Persistence Report'!$D$27:$D$500,$B70,'7.  Persistence Report'!$J$27:$J$500,"Current year savings",'7.  Persistence Report'!$H$27:$H$500,"2015")</f>
        <v>0</v>
      </c>
      <c r="N70" s="295">
        <v>12</v>
      </c>
      <c r="O70" s="295">
        <f>SUMIFS('7.  Persistence Report'!P$27:P$500,'7.  Persistence Report'!$D$27:$D$500,$B70,'7.  Persistence Report'!$J$27:$J$500,"Current year savings",'7.  Persistence Report'!$H$27:$H$500,"2015")</f>
        <v>0</v>
      </c>
      <c r="P70" s="295">
        <f>SUMIFS('7.  Persistence Report'!Q$27:Q$500,'7.  Persistence Report'!$D$27:$D$500,$B70,'7.  Persistence Report'!$J$27:$J$500,"Current year savings",'7.  Persistence Report'!$H$27:$H$500,"2015")</f>
        <v>0</v>
      </c>
      <c r="Q70" s="295">
        <f>SUMIFS('7.  Persistence Report'!R$27:R$500,'7.  Persistence Report'!$D$27:$D$500,$B70,'7.  Persistence Report'!$J$27:$J$500,"Current year savings",'7.  Persistence Report'!$H$27:$H$500,"2015")</f>
        <v>0</v>
      </c>
      <c r="R70" s="295">
        <f>SUMIFS('7.  Persistence Report'!S$27:S$500,'7.  Persistence Report'!$D$27:$D$500,$B70,'7.  Persistence Report'!$J$27:$J$500,"Current year savings",'7.  Persistence Report'!$H$27:$H$500,"2015")</f>
        <v>0</v>
      </c>
      <c r="S70" s="295">
        <f>SUMIFS('7.  Persistence Report'!T$27:T$500,'7.  Persistence Report'!$D$27:$D$500,$B70,'7.  Persistence Report'!$J$27:$J$500,"Current year savings",'7.  Persistence Report'!$H$27:$H$500,"2015")</f>
        <v>0</v>
      </c>
      <c r="T70" s="295">
        <f>SUMIFS('7.  Persistence Report'!U$27:U$500,'7.  Persistence Report'!$D$27:$D$500,$B70,'7.  Persistence Report'!$J$27:$J$500,"Current year savings",'7.  Persistence Report'!$H$27:$H$500,"2015")</f>
        <v>0</v>
      </c>
      <c r="U70" s="295">
        <f>SUMIFS('7.  Persistence Report'!V$27:V$500,'7.  Persistence Report'!$D$27:$D$500,$B70,'7.  Persistence Report'!$J$27:$J$500,"Current year savings",'7.  Persistence Report'!$H$27:$H$500,"2015")</f>
        <v>0</v>
      </c>
      <c r="V70" s="295">
        <f>SUMIFS('7.  Persistence Report'!W$27:W$500,'7.  Persistence Report'!$D$27:$D$500,$B70,'7.  Persistence Report'!$J$27:$J$500,"Current year savings",'7.  Persistence Report'!$H$27:$H$500,"2015")</f>
        <v>0</v>
      </c>
      <c r="W70" s="295">
        <f>SUMIFS('7.  Persistence Report'!X$27:X$500,'7.  Persistence Report'!$D$27:$D$500,$B70,'7.  Persistence Report'!$J$27:$J$500,"Current year savings",'7.  Persistence Report'!$H$27:$H$500,"2015")</f>
        <v>0</v>
      </c>
      <c r="X70" s="295">
        <f>SUMIFS('7.  Persistence Report'!Y$27:Y$500,'7.  Persistence Report'!$D$27:$D$500,$B70,'7.  Persistence Report'!$J$27:$J$500,"Current year savings",'7.  Persistence Report'!$H$27:$H$500,"2015")</f>
        <v>0</v>
      </c>
      <c r="Y70" s="426"/>
      <c r="Z70" s="410"/>
      <c r="AA70" s="410"/>
      <c r="AB70" s="410"/>
      <c r="AC70" s="410"/>
      <c r="AD70" s="410"/>
      <c r="AE70" s="410"/>
      <c r="AF70" s="415"/>
      <c r="AG70" s="415"/>
      <c r="AH70" s="415"/>
      <c r="AI70" s="415"/>
      <c r="AJ70" s="415"/>
      <c r="AK70" s="415"/>
      <c r="AL70" s="415"/>
      <c r="AM70" s="296">
        <f>SUM(Y70:AL70)</f>
        <v>0</v>
      </c>
    </row>
    <row r="71" spans="1:39" outlineLevel="1">
      <c r="B71" s="294" t="s">
        <v>267</v>
      </c>
      <c r="C71" s="291" t="s">
        <v>163</v>
      </c>
      <c r="D71" s="295">
        <f>SUMIFS('7.  Persistence Report'!AU$27:AU$500,'7.  Persistence Report'!$D$27:$D$500,$B70,'7.  Persistence Report'!$J$27:$J$500,"Adjustment",'7.  Persistence Report'!$H$27:$H$500,"2015")</f>
        <v>0</v>
      </c>
      <c r="E71" s="295">
        <f>SUMIFS('7.  Persistence Report'!AV$27:AV$500,'7.  Persistence Report'!$D$27:$D$500,$B70,'7.  Persistence Report'!$J$27:$J$500,"Adjustment",'7.  Persistence Report'!$H$27:$H$500,"2015")</f>
        <v>0</v>
      </c>
      <c r="F71" s="295">
        <f>SUMIFS('7.  Persistence Report'!AW$27:AW$500,'7.  Persistence Report'!$D$27:$D$500,$B70,'7.  Persistence Report'!$J$27:$J$500,"Adjustment",'7.  Persistence Report'!$H$27:$H$500,"2015")</f>
        <v>0</v>
      </c>
      <c r="G71" s="295">
        <f>SUMIFS('7.  Persistence Report'!AX$27:AX$500,'7.  Persistence Report'!$D$27:$D$500,$B70,'7.  Persistence Report'!$J$27:$J$500,"Adjustment",'7.  Persistence Report'!$H$27:$H$500,"2015")</f>
        <v>0</v>
      </c>
      <c r="H71" s="295">
        <f>SUMIFS('7.  Persistence Report'!AY$27:AY$500,'7.  Persistence Report'!$D$27:$D$500,$B70,'7.  Persistence Report'!$J$27:$J$500,"Adjustment",'7.  Persistence Report'!$H$27:$H$500,"2015")</f>
        <v>0</v>
      </c>
      <c r="I71" s="295">
        <f>SUMIFS('7.  Persistence Report'!AZ$27:AZ$500,'7.  Persistence Report'!$D$27:$D$500,$B70,'7.  Persistence Report'!$J$27:$J$500,"Adjustment",'7.  Persistence Report'!$H$27:$H$500,"2015")</f>
        <v>0</v>
      </c>
      <c r="J71" s="295">
        <f>SUMIFS('7.  Persistence Report'!BA$27:BA$500,'7.  Persistence Report'!$D$27:$D$500,$B70,'7.  Persistence Report'!$J$27:$J$500,"Adjustment",'7.  Persistence Report'!$H$27:$H$500,"2015")</f>
        <v>0</v>
      </c>
      <c r="K71" s="295">
        <f>SUMIFS('7.  Persistence Report'!BB$27:BB$500,'7.  Persistence Report'!$D$27:$D$500,$B70,'7.  Persistence Report'!$J$27:$J$500,"Adjustment",'7.  Persistence Report'!$H$27:$H$500,"2015")</f>
        <v>0</v>
      </c>
      <c r="L71" s="295">
        <f>SUMIFS('7.  Persistence Report'!BC$27:BC$500,'7.  Persistence Report'!$D$27:$D$500,$B70,'7.  Persistence Report'!$J$27:$J$500,"Adjustment",'7.  Persistence Report'!$H$27:$H$500,"2015")</f>
        <v>0</v>
      </c>
      <c r="M71" s="295">
        <f>SUMIFS('7.  Persistence Report'!BD$27:BD$500,'7.  Persistence Report'!$D$27:$D$500,$B70,'7.  Persistence Report'!$J$27:$J$500,"Adjustment",'7.  Persistence Report'!$H$27:$H$500,"2015")</f>
        <v>0</v>
      </c>
      <c r="N71" s="295">
        <f>N70</f>
        <v>12</v>
      </c>
      <c r="O71" s="295">
        <f>SUMIFS('7.  Persistence Report'!P$27:P$500,'7.  Persistence Report'!$D$27:$D$500,$B70,'7.  Persistence Report'!$J$27:$J$500,"Adjustment",'7.  Persistence Report'!$H$27:$H$500,"2015")</f>
        <v>0</v>
      </c>
      <c r="P71" s="295">
        <f>SUMIFS('7.  Persistence Report'!Q$27:Q$500,'7.  Persistence Report'!$D$27:$D$500,$B70,'7.  Persistence Report'!$J$27:$J$500,"Adjustment",'7.  Persistence Report'!$H$27:$H$500,"2015")</f>
        <v>0</v>
      </c>
      <c r="Q71" s="295">
        <f>SUMIFS('7.  Persistence Report'!R$27:R$500,'7.  Persistence Report'!$D$27:$D$500,$B70,'7.  Persistence Report'!$J$27:$J$500,"Adjustment",'7.  Persistence Report'!$H$27:$H$500,"2015")</f>
        <v>0</v>
      </c>
      <c r="R71" s="295">
        <f>SUMIFS('7.  Persistence Report'!S$27:S$500,'7.  Persistence Report'!$D$27:$D$500,$B70,'7.  Persistence Report'!$J$27:$J$500,"Adjustment",'7.  Persistence Report'!$H$27:$H$500,"2015")</f>
        <v>0</v>
      </c>
      <c r="S71" s="295">
        <f>SUMIFS('7.  Persistence Report'!T$27:T$500,'7.  Persistence Report'!$D$27:$D$500,$B70,'7.  Persistence Report'!$J$27:$J$500,"Adjustment",'7.  Persistence Report'!$H$27:$H$500,"2015")</f>
        <v>0</v>
      </c>
      <c r="T71" s="295">
        <f>SUMIFS('7.  Persistence Report'!U$27:U$500,'7.  Persistence Report'!$D$27:$D$500,$B70,'7.  Persistence Report'!$J$27:$J$500,"Adjustment",'7.  Persistence Report'!$H$27:$H$500,"2015")</f>
        <v>0</v>
      </c>
      <c r="U71" s="295">
        <f>SUMIFS('7.  Persistence Report'!V$27:V$500,'7.  Persistence Report'!$D$27:$D$500,$B70,'7.  Persistence Report'!$J$27:$J$500,"Adjustment",'7.  Persistence Report'!$H$27:$H$500,"2015")</f>
        <v>0</v>
      </c>
      <c r="V71" s="295">
        <f>SUMIFS('7.  Persistence Report'!W$27:W$500,'7.  Persistence Report'!$D$27:$D$500,$B70,'7.  Persistence Report'!$J$27:$J$500,"Adjustment",'7.  Persistence Report'!$H$27:$H$500,"2015")</f>
        <v>0</v>
      </c>
      <c r="W71" s="295">
        <f>SUMIFS('7.  Persistence Report'!X$27:X$500,'7.  Persistence Report'!$D$27:$D$500,$B70,'7.  Persistence Report'!$J$27:$J$500,"Adjustment",'7.  Persistence Report'!$H$27:$H$500,"2015")</f>
        <v>0</v>
      </c>
      <c r="X71" s="295">
        <f>SUMIFS('7.  Persistence Report'!Y$27:Y$500,'7.  Persistence Report'!$D$27:$D$500,$B70,'7.  Persistence Report'!$J$27:$J$500,"Adjustment",'7.  Persistence Report'!$H$27:$H$500,"2015")</f>
        <v>0</v>
      </c>
      <c r="Y71" s="411">
        <f>Y70</f>
        <v>0</v>
      </c>
      <c r="Z71" s="411">
        <f t="shared" ref="Z71" si="116">Z70</f>
        <v>0</v>
      </c>
      <c r="AA71" s="411">
        <f t="shared" ref="AA71" si="117">AA70</f>
        <v>0</v>
      </c>
      <c r="AB71" s="411">
        <f t="shared" ref="AB71" si="118">AB70</f>
        <v>0</v>
      </c>
      <c r="AC71" s="411">
        <f t="shared" ref="AC71" si="119">AC70</f>
        <v>0</v>
      </c>
      <c r="AD71" s="411">
        <f t="shared" ref="AD71" si="120">AD70</f>
        <v>0</v>
      </c>
      <c r="AE71" s="411">
        <f t="shared" ref="AE71" si="121">AE70</f>
        <v>0</v>
      </c>
      <c r="AF71" s="411">
        <f t="shared" ref="AF71" si="122">AF70</f>
        <v>0</v>
      </c>
      <c r="AG71" s="411">
        <f t="shared" ref="AG71" si="123">AG70</f>
        <v>0</v>
      </c>
      <c r="AH71" s="411">
        <f t="shared" ref="AH71" si="124">AH70</f>
        <v>0</v>
      </c>
      <c r="AI71" s="411">
        <f t="shared" ref="AI71" si="125">AI70</f>
        <v>0</v>
      </c>
      <c r="AJ71" s="411">
        <f t="shared" ref="AJ71" si="126">AJ70</f>
        <v>0</v>
      </c>
      <c r="AK71" s="411">
        <f t="shared" ref="AK71" si="127">AK70</f>
        <v>0</v>
      </c>
      <c r="AL71" s="411">
        <f t="shared" ref="AL71" si="128">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45" outlineLevel="1">
      <c r="A73" s="522">
        <v>12</v>
      </c>
      <c r="B73" s="520" t="s">
        <v>105</v>
      </c>
      <c r="C73" s="291" t="s">
        <v>25</v>
      </c>
      <c r="D73" s="295">
        <f>SUMIFS('7.  Persistence Report'!AU$27:AU$500,'7.  Persistence Report'!$D$27:$D$500,$B73,'7.  Persistence Report'!$J$27:$J$500,"Current year savings",'7.  Persistence Report'!$H$27:$H$500,"2015")</f>
        <v>0</v>
      </c>
      <c r="E73" s="295">
        <f>SUMIFS('7.  Persistence Report'!AV$27:AV$500,'7.  Persistence Report'!$D$27:$D$500,$B73,'7.  Persistence Report'!$J$27:$J$500,"Current year savings",'7.  Persistence Report'!$H$27:$H$500,"2015")</f>
        <v>0</v>
      </c>
      <c r="F73" s="295">
        <f>SUMIFS('7.  Persistence Report'!AW$27:AW$500,'7.  Persistence Report'!$D$27:$D$500,$B73,'7.  Persistence Report'!$J$27:$J$500,"Current year savings",'7.  Persistence Report'!$H$27:$H$500,"2015")</f>
        <v>0</v>
      </c>
      <c r="G73" s="295">
        <f>SUMIFS('7.  Persistence Report'!AX$27:AX$500,'7.  Persistence Report'!$D$27:$D$500,$B73,'7.  Persistence Report'!$J$27:$J$500,"Current year savings",'7.  Persistence Report'!$H$27:$H$500,"2015")</f>
        <v>0</v>
      </c>
      <c r="H73" s="295">
        <f>SUMIFS('7.  Persistence Report'!AY$27:AY$500,'7.  Persistence Report'!$D$27:$D$500,$B73,'7.  Persistence Report'!$J$27:$J$500,"Current year savings",'7.  Persistence Report'!$H$27:$H$500,"2015")</f>
        <v>0</v>
      </c>
      <c r="I73" s="295">
        <f>SUMIFS('7.  Persistence Report'!AZ$27:AZ$500,'7.  Persistence Report'!$D$27:$D$500,$B73,'7.  Persistence Report'!$J$27:$J$500,"Current year savings",'7.  Persistence Report'!$H$27:$H$500,"2015")</f>
        <v>0</v>
      </c>
      <c r="J73" s="295">
        <f>SUMIFS('7.  Persistence Report'!BA$27:BA$500,'7.  Persistence Report'!$D$27:$D$500,$B73,'7.  Persistence Report'!$J$27:$J$500,"Current year savings",'7.  Persistence Report'!$H$27:$H$500,"2015")</f>
        <v>0</v>
      </c>
      <c r="K73" s="295">
        <f>SUMIFS('7.  Persistence Report'!BB$27:BB$500,'7.  Persistence Report'!$D$27:$D$500,$B73,'7.  Persistence Report'!$J$27:$J$500,"Current year savings",'7.  Persistence Report'!$H$27:$H$500,"2015")</f>
        <v>0</v>
      </c>
      <c r="L73" s="295">
        <f>SUMIFS('7.  Persistence Report'!BC$27:BC$500,'7.  Persistence Report'!$D$27:$D$500,$B73,'7.  Persistence Report'!$J$27:$J$500,"Current year savings",'7.  Persistence Report'!$H$27:$H$500,"2015")</f>
        <v>0</v>
      </c>
      <c r="M73" s="295">
        <f>SUMIFS('7.  Persistence Report'!BD$27:BD$500,'7.  Persistence Report'!$D$27:$D$500,$B73,'7.  Persistence Report'!$J$27:$J$500,"Current year savings",'7.  Persistence Report'!$H$27:$H$500,"2015")</f>
        <v>0</v>
      </c>
      <c r="N73" s="295">
        <v>12</v>
      </c>
      <c r="O73" s="295">
        <f>SUMIFS('7.  Persistence Report'!P$27:P$500,'7.  Persistence Report'!$D$27:$D$500,$B73,'7.  Persistence Report'!$J$27:$J$500,"Current year savings",'7.  Persistence Report'!$H$27:$H$500,"2015")</f>
        <v>0</v>
      </c>
      <c r="P73" s="295">
        <f>SUMIFS('7.  Persistence Report'!Q$27:Q$500,'7.  Persistence Report'!$D$27:$D$500,$B73,'7.  Persistence Report'!$J$27:$J$500,"Current year savings",'7.  Persistence Report'!$H$27:$H$500,"2015")</f>
        <v>0</v>
      </c>
      <c r="Q73" s="295">
        <f>SUMIFS('7.  Persistence Report'!R$27:R$500,'7.  Persistence Report'!$D$27:$D$500,$B73,'7.  Persistence Report'!$J$27:$J$500,"Current year savings",'7.  Persistence Report'!$H$27:$H$500,"2015")</f>
        <v>0</v>
      </c>
      <c r="R73" s="295">
        <f>SUMIFS('7.  Persistence Report'!S$27:S$500,'7.  Persistence Report'!$D$27:$D$500,$B73,'7.  Persistence Report'!$J$27:$J$500,"Current year savings",'7.  Persistence Report'!$H$27:$H$500,"2015")</f>
        <v>0</v>
      </c>
      <c r="S73" s="295">
        <f>SUMIFS('7.  Persistence Report'!T$27:T$500,'7.  Persistence Report'!$D$27:$D$500,$B73,'7.  Persistence Report'!$J$27:$J$500,"Current year savings",'7.  Persistence Report'!$H$27:$H$500,"2015")</f>
        <v>0</v>
      </c>
      <c r="T73" s="295">
        <f>SUMIFS('7.  Persistence Report'!U$27:U$500,'7.  Persistence Report'!$D$27:$D$500,$B73,'7.  Persistence Report'!$J$27:$J$500,"Current year savings",'7.  Persistence Report'!$H$27:$H$500,"2015")</f>
        <v>0</v>
      </c>
      <c r="U73" s="295">
        <f>SUMIFS('7.  Persistence Report'!V$27:V$500,'7.  Persistence Report'!$D$27:$D$500,$B73,'7.  Persistence Report'!$J$27:$J$500,"Current year savings",'7.  Persistence Report'!$H$27:$H$500,"2015")</f>
        <v>0</v>
      </c>
      <c r="V73" s="295">
        <f>SUMIFS('7.  Persistence Report'!W$27:W$500,'7.  Persistence Report'!$D$27:$D$500,$B73,'7.  Persistence Report'!$J$27:$J$500,"Current year savings",'7.  Persistence Report'!$H$27:$H$500,"2015")</f>
        <v>0</v>
      </c>
      <c r="W73" s="295">
        <f>SUMIFS('7.  Persistence Report'!X$27:X$500,'7.  Persistence Report'!$D$27:$D$500,$B73,'7.  Persistence Report'!$J$27:$J$500,"Current year savings",'7.  Persistence Report'!$H$27:$H$500,"2015")</f>
        <v>0</v>
      </c>
      <c r="X73" s="295">
        <f>SUMIFS('7.  Persistence Report'!Y$27:Y$500,'7.  Persistence Report'!$D$27:$D$500,$B73,'7.  Persistence Report'!$J$27:$J$500,"Current year savings",'7.  Persistence Report'!$H$27:$H$500,"2015")</f>
        <v>0</v>
      </c>
      <c r="Y73" s="410"/>
      <c r="Z73" s="410"/>
      <c r="AA73" s="410"/>
      <c r="AB73" s="410"/>
      <c r="AC73" s="410"/>
      <c r="AD73" s="410"/>
      <c r="AE73" s="410"/>
      <c r="AF73" s="415"/>
      <c r="AG73" s="415"/>
      <c r="AH73" s="415"/>
      <c r="AI73" s="415"/>
      <c r="AJ73" s="415"/>
      <c r="AK73" s="415"/>
      <c r="AL73" s="415"/>
      <c r="AM73" s="296">
        <f>SUM(Y73:AL73)</f>
        <v>0</v>
      </c>
    </row>
    <row r="74" spans="1:39" outlineLevel="1">
      <c r="B74" s="520" t="s">
        <v>267</v>
      </c>
      <c r="C74" s="291" t="s">
        <v>163</v>
      </c>
      <c r="D74" s="295">
        <f>SUMIFS('7.  Persistence Report'!AU$27:AU$500,'7.  Persistence Report'!$D$27:$D$500,$B73,'7.  Persistence Report'!$J$27:$J$500,"Adjustment",'7.  Persistence Report'!$H$27:$H$500,"2015")</f>
        <v>0</v>
      </c>
      <c r="E74" s="295">
        <f>SUMIFS('7.  Persistence Report'!AV$27:AV$500,'7.  Persistence Report'!$D$27:$D$500,$B73,'7.  Persistence Report'!$J$27:$J$500,"Adjustment",'7.  Persistence Report'!$H$27:$H$500,"2015")</f>
        <v>0</v>
      </c>
      <c r="F74" s="295">
        <f>SUMIFS('7.  Persistence Report'!AW$27:AW$500,'7.  Persistence Report'!$D$27:$D$500,$B73,'7.  Persistence Report'!$J$27:$J$500,"Adjustment",'7.  Persistence Report'!$H$27:$H$500,"2015")</f>
        <v>0</v>
      </c>
      <c r="G74" s="295">
        <f>SUMIFS('7.  Persistence Report'!AX$27:AX$500,'7.  Persistence Report'!$D$27:$D$500,$B73,'7.  Persistence Report'!$J$27:$J$500,"Adjustment",'7.  Persistence Report'!$H$27:$H$500,"2015")</f>
        <v>0</v>
      </c>
      <c r="H74" s="295">
        <f>SUMIFS('7.  Persistence Report'!AY$27:AY$500,'7.  Persistence Report'!$D$27:$D$500,$B73,'7.  Persistence Report'!$J$27:$J$500,"Adjustment",'7.  Persistence Report'!$H$27:$H$500,"2015")</f>
        <v>0</v>
      </c>
      <c r="I74" s="295">
        <f>SUMIFS('7.  Persistence Report'!AZ$27:AZ$500,'7.  Persistence Report'!$D$27:$D$500,$B73,'7.  Persistence Report'!$J$27:$J$500,"Adjustment",'7.  Persistence Report'!$H$27:$H$500,"2015")</f>
        <v>0</v>
      </c>
      <c r="J74" s="295">
        <f>SUMIFS('7.  Persistence Report'!BA$27:BA$500,'7.  Persistence Report'!$D$27:$D$500,$B73,'7.  Persistence Report'!$J$27:$J$500,"Adjustment",'7.  Persistence Report'!$H$27:$H$500,"2015")</f>
        <v>0</v>
      </c>
      <c r="K74" s="295">
        <f>SUMIFS('7.  Persistence Report'!BB$27:BB$500,'7.  Persistence Report'!$D$27:$D$500,$B73,'7.  Persistence Report'!$J$27:$J$500,"Adjustment",'7.  Persistence Report'!$H$27:$H$500,"2015")</f>
        <v>0</v>
      </c>
      <c r="L74" s="295">
        <f>SUMIFS('7.  Persistence Report'!BC$27:BC$500,'7.  Persistence Report'!$D$27:$D$500,$B73,'7.  Persistence Report'!$J$27:$J$500,"Adjustment",'7.  Persistence Report'!$H$27:$H$500,"2015")</f>
        <v>0</v>
      </c>
      <c r="M74" s="295">
        <f>SUMIFS('7.  Persistence Report'!BD$27:BD$500,'7.  Persistence Report'!$D$27:$D$500,$B73,'7.  Persistence Report'!$J$27:$J$500,"Adjustment",'7.  Persistence Report'!$H$27:$H$500,"2015")</f>
        <v>0</v>
      </c>
      <c r="N74" s="295">
        <f>N73</f>
        <v>12</v>
      </c>
      <c r="O74" s="295">
        <f>SUMIFS('7.  Persistence Report'!P$27:P$500,'7.  Persistence Report'!$D$27:$D$500,$B73,'7.  Persistence Report'!$J$27:$J$500,"Adjustment",'7.  Persistence Report'!$H$27:$H$500,"2015")</f>
        <v>0</v>
      </c>
      <c r="P74" s="295">
        <f>SUMIFS('7.  Persistence Report'!Q$27:Q$500,'7.  Persistence Report'!$D$27:$D$500,$B73,'7.  Persistence Report'!$J$27:$J$500,"Adjustment",'7.  Persistence Report'!$H$27:$H$500,"2015")</f>
        <v>0</v>
      </c>
      <c r="Q74" s="295">
        <f>SUMIFS('7.  Persistence Report'!R$27:R$500,'7.  Persistence Report'!$D$27:$D$500,$B73,'7.  Persistence Report'!$J$27:$J$500,"Adjustment",'7.  Persistence Report'!$H$27:$H$500,"2015")</f>
        <v>0</v>
      </c>
      <c r="R74" s="295">
        <f>SUMIFS('7.  Persistence Report'!S$27:S$500,'7.  Persistence Report'!$D$27:$D$500,$B73,'7.  Persistence Report'!$J$27:$J$500,"Adjustment",'7.  Persistence Report'!$H$27:$H$500,"2015")</f>
        <v>0</v>
      </c>
      <c r="S74" s="295">
        <f>SUMIFS('7.  Persistence Report'!T$27:T$500,'7.  Persistence Report'!$D$27:$D$500,$B73,'7.  Persistence Report'!$J$27:$J$500,"Adjustment",'7.  Persistence Report'!$H$27:$H$500,"2015")</f>
        <v>0</v>
      </c>
      <c r="T74" s="295">
        <f>SUMIFS('7.  Persistence Report'!U$27:U$500,'7.  Persistence Report'!$D$27:$D$500,$B73,'7.  Persistence Report'!$J$27:$J$500,"Adjustment",'7.  Persistence Report'!$H$27:$H$500,"2015")</f>
        <v>0</v>
      </c>
      <c r="U74" s="295">
        <f>SUMIFS('7.  Persistence Report'!V$27:V$500,'7.  Persistence Report'!$D$27:$D$500,$B73,'7.  Persistence Report'!$J$27:$J$500,"Adjustment",'7.  Persistence Report'!$H$27:$H$500,"2015")</f>
        <v>0</v>
      </c>
      <c r="V74" s="295">
        <f>SUMIFS('7.  Persistence Report'!W$27:W$500,'7.  Persistence Report'!$D$27:$D$500,$B73,'7.  Persistence Report'!$J$27:$J$500,"Adjustment",'7.  Persistence Report'!$H$27:$H$500,"2015")</f>
        <v>0</v>
      </c>
      <c r="W74" s="295">
        <f>SUMIFS('7.  Persistence Report'!X$27:X$500,'7.  Persistence Report'!$D$27:$D$500,$B73,'7.  Persistence Report'!$J$27:$J$500,"Adjustment",'7.  Persistence Report'!$H$27:$H$500,"2015")</f>
        <v>0</v>
      </c>
      <c r="X74" s="295">
        <f>SUMIFS('7.  Persistence Report'!Y$27:Y$500,'7.  Persistence Report'!$D$27:$D$500,$B73,'7.  Persistence Report'!$J$27:$J$500,"Adjustment",'7.  Persistence Report'!$H$27:$H$500,"2015")</f>
        <v>0</v>
      </c>
      <c r="Y74" s="411">
        <f>Y73</f>
        <v>0</v>
      </c>
      <c r="Z74" s="411">
        <f t="shared" ref="Z74" si="129">Z73</f>
        <v>0</v>
      </c>
      <c r="AA74" s="411">
        <f t="shared" ref="AA74" si="130">AA73</f>
        <v>0</v>
      </c>
      <c r="AB74" s="411">
        <f t="shared" ref="AB74" si="131">AB73</f>
        <v>0</v>
      </c>
      <c r="AC74" s="411">
        <f t="shared" ref="AC74" si="132">AC73</f>
        <v>0</v>
      </c>
      <c r="AD74" s="411">
        <f t="shared" ref="AD74" si="133">AD73</f>
        <v>0</v>
      </c>
      <c r="AE74" s="411">
        <f t="shared" ref="AE74" si="134">AE73</f>
        <v>0</v>
      </c>
      <c r="AF74" s="411">
        <f t="shared" ref="AF74" si="135">AF73</f>
        <v>0</v>
      </c>
      <c r="AG74" s="411">
        <f t="shared" ref="AG74" si="136">AG73</f>
        <v>0</v>
      </c>
      <c r="AH74" s="411">
        <f t="shared" ref="AH74" si="137">AH73</f>
        <v>0</v>
      </c>
      <c r="AI74" s="411">
        <f t="shared" ref="AI74" si="138">AI73</f>
        <v>0</v>
      </c>
      <c r="AJ74" s="411">
        <f t="shared" ref="AJ74" si="139">AJ73</f>
        <v>0</v>
      </c>
      <c r="AK74" s="411">
        <f t="shared" ref="AK74" si="140">AK73</f>
        <v>0</v>
      </c>
      <c r="AL74" s="411">
        <f t="shared" ref="AL74" si="141">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f>SUMIFS('7.  Persistence Report'!AU$27:AU$500,'7.  Persistence Report'!$D$27:$D$500,$B76,'7.  Persistence Report'!$J$27:$J$500,"Current year savings",'7.  Persistence Report'!$H$27:$H$500,"2015")</f>
        <v>3527753</v>
      </c>
      <c r="E76" s="295">
        <f>SUMIFS('7.  Persistence Report'!AV$27:AV$500,'7.  Persistence Report'!$D$27:$D$500,$B76,'7.  Persistence Report'!$J$27:$J$500,"Current year savings",'7.  Persistence Report'!$H$27:$H$500,"2015")</f>
        <v>3477653</v>
      </c>
      <c r="F76" s="295">
        <f>SUMIFS('7.  Persistence Report'!AW$27:AW$500,'7.  Persistence Report'!$D$27:$D$500,$B76,'7.  Persistence Report'!$J$27:$J$500,"Current year savings",'7.  Persistence Report'!$H$27:$H$500,"2015")</f>
        <v>3477653</v>
      </c>
      <c r="G76" s="295">
        <f>SUMIFS('7.  Persistence Report'!AX$27:AX$500,'7.  Persistence Report'!$D$27:$D$500,$B76,'7.  Persistence Report'!$J$27:$J$500,"Current year savings",'7.  Persistence Report'!$H$27:$H$500,"2015")</f>
        <v>3477653</v>
      </c>
      <c r="H76" s="295">
        <f>SUMIFS('7.  Persistence Report'!AY$27:AY$500,'7.  Persistence Report'!$D$27:$D$500,$B76,'7.  Persistence Report'!$J$27:$J$500,"Current year savings",'7.  Persistence Report'!$H$27:$H$500,"2015")</f>
        <v>3477653</v>
      </c>
      <c r="I76" s="295">
        <f>SUMIFS('7.  Persistence Report'!AZ$27:AZ$500,'7.  Persistence Report'!$D$27:$D$500,$B76,'7.  Persistence Report'!$J$27:$J$500,"Current year savings",'7.  Persistence Report'!$H$27:$H$500,"2015")</f>
        <v>3477653</v>
      </c>
      <c r="J76" s="295">
        <f>SUMIFS('7.  Persistence Report'!BA$27:BA$500,'7.  Persistence Report'!$D$27:$D$500,$B76,'7.  Persistence Report'!$J$27:$J$500,"Current year savings",'7.  Persistence Report'!$H$27:$H$500,"2015")</f>
        <v>3477653</v>
      </c>
      <c r="K76" s="295">
        <f>SUMIFS('7.  Persistence Report'!BB$27:BB$500,'7.  Persistence Report'!$D$27:$D$500,$B76,'7.  Persistence Report'!$J$27:$J$500,"Current year savings",'7.  Persistence Report'!$H$27:$H$500,"2015")</f>
        <v>3477653</v>
      </c>
      <c r="L76" s="295">
        <f>SUMIFS('7.  Persistence Report'!BC$27:BC$500,'7.  Persistence Report'!$D$27:$D$500,$B76,'7.  Persistence Report'!$J$27:$J$500,"Current year savings",'7.  Persistence Report'!$H$27:$H$500,"2015")</f>
        <v>2951442</v>
      </c>
      <c r="M76" s="295">
        <f>SUMIFS('7.  Persistence Report'!BD$27:BD$500,'7.  Persistence Report'!$D$27:$D$500,$B76,'7.  Persistence Report'!$J$27:$J$500,"Current year savings",'7.  Persistence Report'!$H$27:$H$500,"2015")</f>
        <v>2914969</v>
      </c>
      <c r="N76" s="295">
        <v>12</v>
      </c>
      <c r="O76" s="295">
        <f>SUMIFS('7.  Persistence Report'!P$27:P$500,'7.  Persistence Report'!$D$27:$D$500,$B76,'7.  Persistence Report'!$J$27:$J$500,"Current year savings",'7.  Persistence Report'!$H$27:$H$500,"2015")</f>
        <v>434</v>
      </c>
      <c r="P76" s="295">
        <f>SUMIFS('7.  Persistence Report'!Q$27:Q$500,'7.  Persistence Report'!$D$27:$D$500,$B76,'7.  Persistence Report'!$J$27:$J$500,"Current year savings",'7.  Persistence Report'!$H$27:$H$500,"2015")</f>
        <v>433</v>
      </c>
      <c r="Q76" s="295">
        <f>SUMIFS('7.  Persistence Report'!R$27:R$500,'7.  Persistence Report'!$D$27:$D$500,$B76,'7.  Persistence Report'!$J$27:$J$500,"Current year savings",'7.  Persistence Report'!$H$27:$H$500,"2015")</f>
        <v>433</v>
      </c>
      <c r="R76" s="295">
        <f>SUMIFS('7.  Persistence Report'!S$27:S$500,'7.  Persistence Report'!$D$27:$D$500,$B76,'7.  Persistence Report'!$J$27:$J$500,"Current year savings",'7.  Persistence Report'!$H$27:$H$500,"2015")</f>
        <v>433</v>
      </c>
      <c r="S76" s="295">
        <f>SUMIFS('7.  Persistence Report'!T$27:T$500,'7.  Persistence Report'!$D$27:$D$500,$B76,'7.  Persistence Report'!$J$27:$J$500,"Current year savings",'7.  Persistence Report'!$H$27:$H$500,"2015")</f>
        <v>433</v>
      </c>
      <c r="T76" s="295">
        <f>SUMIFS('7.  Persistence Report'!U$27:U$500,'7.  Persistence Report'!$D$27:$D$500,$B76,'7.  Persistence Report'!$J$27:$J$500,"Current year savings",'7.  Persistence Report'!$H$27:$H$500,"2015")</f>
        <v>433</v>
      </c>
      <c r="U76" s="295">
        <f>SUMIFS('7.  Persistence Report'!V$27:V$500,'7.  Persistence Report'!$D$27:$D$500,$B76,'7.  Persistence Report'!$J$27:$J$500,"Current year savings",'7.  Persistence Report'!$H$27:$H$500,"2015")</f>
        <v>433</v>
      </c>
      <c r="V76" s="295">
        <f>SUMIFS('7.  Persistence Report'!W$27:W$500,'7.  Persistence Report'!$D$27:$D$500,$B76,'7.  Persistence Report'!$J$27:$J$500,"Current year savings",'7.  Persistence Report'!$H$27:$H$500,"2015")</f>
        <v>433</v>
      </c>
      <c r="W76" s="295">
        <f>SUMIFS('7.  Persistence Report'!X$27:X$500,'7.  Persistence Report'!$D$27:$D$500,$B76,'7.  Persistence Report'!$J$27:$J$500,"Current year savings",'7.  Persistence Report'!$H$27:$H$500,"2015")</f>
        <v>325</v>
      </c>
      <c r="X76" s="295">
        <f>SUMIFS('7.  Persistence Report'!Y$27:Y$500,'7.  Persistence Report'!$D$27:$D$500,$B76,'7.  Persistence Report'!$J$27:$J$500,"Current year savings",'7.  Persistence Report'!$H$27:$H$500,"2015")</f>
        <v>316</v>
      </c>
      <c r="Y76" s="410"/>
      <c r="Z76" s="410">
        <v>0.183</v>
      </c>
      <c r="AA76" s="410">
        <v>0.5</v>
      </c>
      <c r="AB76" s="410">
        <v>0.27600000000000002</v>
      </c>
      <c r="AC76" s="410">
        <v>0.04</v>
      </c>
      <c r="AD76" s="410"/>
      <c r="AE76" s="410"/>
      <c r="AF76" s="415"/>
      <c r="AG76" s="415"/>
      <c r="AH76" s="415"/>
      <c r="AI76" s="415"/>
      <c r="AJ76" s="415"/>
      <c r="AK76" s="415"/>
      <c r="AL76" s="415"/>
      <c r="AM76" s="296">
        <f>SUM(Y76:AL76)</f>
        <v>0.99900000000000011</v>
      </c>
    </row>
    <row r="77" spans="1:39" outlineLevel="1">
      <c r="B77" s="520" t="s">
        <v>267</v>
      </c>
      <c r="C77" s="291" t="s">
        <v>163</v>
      </c>
      <c r="D77" s="295">
        <f>SUMIFS('7.  Persistence Report'!AU$27:AU$500,'7.  Persistence Report'!$D$27:$D$500,$B76,'7.  Persistence Report'!$J$27:$J$500,"Adjustment",'7.  Persistence Report'!$H$27:$H$500,"2015")</f>
        <v>0</v>
      </c>
      <c r="E77" s="295">
        <f>SUMIFS('7.  Persistence Report'!AV$27:AV$500,'7.  Persistence Report'!$D$27:$D$500,$B76,'7.  Persistence Report'!$J$27:$J$500,"Adjustment",'7.  Persistence Report'!$H$27:$H$500,"2015")</f>
        <v>0</v>
      </c>
      <c r="F77" s="295">
        <f>SUMIFS('7.  Persistence Report'!AW$27:AW$500,'7.  Persistence Report'!$D$27:$D$500,$B76,'7.  Persistence Report'!$J$27:$J$500,"Adjustment",'7.  Persistence Report'!$H$27:$H$500,"2015")</f>
        <v>0</v>
      </c>
      <c r="G77" s="295">
        <f>SUMIFS('7.  Persistence Report'!AX$27:AX$500,'7.  Persistence Report'!$D$27:$D$500,$B76,'7.  Persistence Report'!$J$27:$J$500,"Adjustment",'7.  Persistence Report'!$H$27:$H$500,"2015")</f>
        <v>0</v>
      </c>
      <c r="H77" s="295">
        <f>SUMIFS('7.  Persistence Report'!AY$27:AY$500,'7.  Persistence Report'!$D$27:$D$500,$B76,'7.  Persistence Report'!$J$27:$J$500,"Adjustment",'7.  Persistence Report'!$H$27:$H$500,"2015")</f>
        <v>0</v>
      </c>
      <c r="I77" s="295">
        <f>SUMIFS('7.  Persistence Report'!AZ$27:AZ$500,'7.  Persistence Report'!$D$27:$D$500,$B76,'7.  Persistence Report'!$J$27:$J$500,"Adjustment",'7.  Persistence Report'!$H$27:$H$500,"2015")</f>
        <v>0</v>
      </c>
      <c r="J77" s="295">
        <f>SUMIFS('7.  Persistence Report'!BA$27:BA$500,'7.  Persistence Report'!$D$27:$D$500,$B76,'7.  Persistence Report'!$J$27:$J$500,"Adjustment",'7.  Persistence Report'!$H$27:$H$500,"2015")</f>
        <v>0</v>
      </c>
      <c r="K77" s="295">
        <f>SUMIFS('7.  Persistence Report'!BB$27:BB$500,'7.  Persistence Report'!$D$27:$D$500,$B76,'7.  Persistence Report'!$J$27:$J$500,"Adjustment",'7.  Persistence Report'!$H$27:$H$500,"2015")</f>
        <v>0</v>
      </c>
      <c r="L77" s="295">
        <f>SUMIFS('7.  Persistence Report'!BC$27:BC$500,'7.  Persistence Report'!$D$27:$D$500,$B76,'7.  Persistence Report'!$J$27:$J$500,"Adjustment",'7.  Persistence Report'!$H$27:$H$500,"2015")</f>
        <v>0</v>
      </c>
      <c r="M77" s="295">
        <f>SUMIFS('7.  Persistence Report'!BD$27:BD$500,'7.  Persistence Report'!$D$27:$D$500,$B76,'7.  Persistence Report'!$J$27:$J$500,"Adjustment",'7.  Persistence Report'!$H$27:$H$500,"2015")</f>
        <v>0</v>
      </c>
      <c r="N77" s="295">
        <f>N76</f>
        <v>12</v>
      </c>
      <c r="O77" s="295">
        <f>SUMIFS('7.  Persistence Report'!P$27:P$500,'7.  Persistence Report'!$D$27:$D$500,$B76,'7.  Persistence Report'!$J$27:$J$500,"Adjustment",'7.  Persistence Report'!$H$27:$H$500,"2015")</f>
        <v>0</v>
      </c>
      <c r="P77" s="295">
        <f>SUMIFS('7.  Persistence Report'!Q$27:Q$500,'7.  Persistence Report'!$D$27:$D$500,$B76,'7.  Persistence Report'!$J$27:$J$500,"Adjustment",'7.  Persistence Report'!$H$27:$H$500,"2015")</f>
        <v>0</v>
      </c>
      <c r="Q77" s="295">
        <f>SUMIFS('7.  Persistence Report'!R$27:R$500,'7.  Persistence Report'!$D$27:$D$500,$B76,'7.  Persistence Report'!$J$27:$J$500,"Adjustment",'7.  Persistence Report'!$H$27:$H$500,"2015")</f>
        <v>0</v>
      </c>
      <c r="R77" s="295">
        <f>SUMIFS('7.  Persistence Report'!S$27:S$500,'7.  Persistence Report'!$D$27:$D$500,$B76,'7.  Persistence Report'!$J$27:$J$500,"Adjustment",'7.  Persistence Report'!$H$27:$H$500,"2015")</f>
        <v>0</v>
      </c>
      <c r="S77" s="295">
        <f>SUMIFS('7.  Persistence Report'!T$27:T$500,'7.  Persistence Report'!$D$27:$D$500,$B76,'7.  Persistence Report'!$J$27:$J$500,"Adjustment",'7.  Persistence Report'!$H$27:$H$500,"2015")</f>
        <v>0</v>
      </c>
      <c r="T77" s="295">
        <f>SUMIFS('7.  Persistence Report'!U$27:U$500,'7.  Persistence Report'!$D$27:$D$500,$B76,'7.  Persistence Report'!$J$27:$J$500,"Adjustment",'7.  Persistence Report'!$H$27:$H$500,"2015")</f>
        <v>0</v>
      </c>
      <c r="U77" s="295">
        <f>SUMIFS('7.  Persistence Report'!V$27:V$500,'7.  Persistence Report'!$D$27:$D$500,$B76,'7.  Persistence Report'!$J$27:$J$500,"Adjustment",'7.  Persistence Report'!$H$27:$H$500,"2015")</f>
        <v>0</v>
      </c>
      <c r="V77" s="295">
        <f>SUMIFS('7.  Persistence Report'!W$27:W$500,'7.  Persistence Report'!$D$27:$D$500,$B76,'7.  Persistence Report'!$J$27:$J$500,"Adjustment",'7.  Persistence Report'!$H$27:$H$500,"2015")</f>
        <v>0</v>
      </c>
      <c r="W77" s="295">
        <f>SUMIFS('7.  Persistence Report'!X$27:X$500,'7.  Persistence Report'!$D$27:$D$500,$B76,'7.  Persistence Report'!$J$27:$J$500,"Adjustment",'7.  Persistence Report'!$H$27:$H$500,"2015")</f>
        <v>0</v>
      </c>
      <c r="X77" s="295">
        <f>SUMIFS('7.  Persistence Report'!Y$27:Y$500,'7.  Persistence Report'!$D$27:$D$500,$B76,'7.  Persistence Report'!$J$27:$J$500,"Adjustment",'7.  Persistence Report'!$H$27:$H$500,"2015")</f>
        <v>0</v>
      </c>
      <c r="Y77" s="411">
        <f>Y76</f>
        <v>0</v>
      </c>
      <c r="Z77" s="411">
        <f t="shared" ref="Z77:AL77" si="142">Z76</f>
        <v>0.183</v>
      </c>
      <c r="AA77" s="411">
        <f t="shared" si="142"/>
        <v>0.5</v>
      </c>
      <c r="AB77" s="411">
        <f t="shared" si="142"/>
        <v>0.27600000000000002</v>
      </c>
      <c r="AC77" s="411">
        <f t="shared" si="142"/>
        <v>0.04</v>
      </c>
      <c r="AD77" s="411">
        <f t="shared" si="142"/>
        <v>0</v>
      </c>
      <c r="AE77" s="411">
        <f t="shared" si="142"/>
        <v>0</v>
      </c>
      <c r="AF77" s="411">
        <f t="shared" si="142"/>
        <v>0</v>
      </c>
      <c r="AG77" s="411">
        <f t="shared" si="142"/>
        <v>0</v>
      </c>
      <c r="AH77" s="411">
        <f t="shared" si="142"/>
        <v>0</v>
      </c>
      <c r="AI77" s="411">
        <f t="shared" si="142"/>
        <v>0</v>
      </c>
      <c r="AJ77" s="411">
        <f t="shared" si="142"/>
        <v>0</v>
      </c>
      <c r="AK77" s="411">
        <f t="shared" si="142"/>
        <v>0</v>
      </c>
      <c r="AL77" s="411">
        <f t="shared" si="142"/>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89"/>
      <c r="Q79" s="289"/>
      <c r="R79" s="289"/>
      <c r="S79" s="289"/>
      <c r="T79" s="289"/>
      <c r="U79" s="289"/>
      <c r="V79" s="289"/>
      <c r="W79" s="289"/>
      <c r="X79" s="289"/>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f>SUMIFS('7.  Persistence Report'!AU$27:AU$500,'7.  Persistence Report'!$D$27:$D$500,$B80,'7.  Persistence Report'!$J$27:$J$500,"Current year savings",'7.  Persistence Report'!$H$27:$H$500,"2015")</f>
        <v>3472200</v>
      </c>
      <c r="E80" s="295">
        <f>SUMIFS('7.  Persistence Report'!AV$27:AV$500,'7.  Persistence Report'!$D$27:$D$500,$B80,'7.  Persistence Report'!$J$27:$J$500,"Current year savings",'7.  Persistence Report'!$H$27:$H$500,"2015")</f>
        <v>3310504</v>
      </c>
      <c r="F80" s="295">
        <f>SUMIFS('7.  Persistence Report'!AW$27:AW$500,'7.  Persistence Report'!$D$27:$D$500,$B80,'7.  Persistence Report'!$J$27:$J$500,"Current year savings",'7.  Persistence Report'!$H$27:$H$500,"2015")</f>
        <v>3283038</v>
      </c>
      <c r="G80" s="295">
        <f>SUMIFS('7.  Persistence Report'!AX$27:AX$500,'7.  Persistence Report'!$D$27:$D$500,$B80,'7.  Persistence Report'!$J$27:$J$500,"Current year savings",'7.  Persistence Report'!$H$27:$H$500,"2015")</f>
        <v>3258041</v>
      </c>
      <c r="H80" s="295">
        <f>SUMIFS('7.  Persistence Report'!AY$27:AY$500,'7.  Persistence Report'!$D$27:$D$500,$B80,'7.  Persistence Report'!$J$27:$J$500,"Current year savings",'7.  Persistence Report'!$H$27:$H$500,"2015")</f>
        <v>3257821</v>
      </c>
      <c r="I80" s="295">
        <f>SUMIFS('7.  Persistence Report'!AZ$27:AZ$500,'7.  Persistence Report'!$D$27:$D$500,$B80,'7.  Persistence Report'!$J$27:$J$500,"Current year savings",'7.  Persistence Report'!$H$27:$H$500,"2015")</f>
        <v>3257821</v>
      </c>
      <c r="J80" s="295">
        <f>SUMIFS('7.  Persistence Report'!BA$27:BA$500,'7.  Persistence Report'!$D$27:$D$500,$B80,'7.  Persistence Report'!$J$27:$J$500,"Current year savings",'7.  Persistence Report'!$H$27:$H$500,"2015")</f>
        <v>3238550</v>
      </c>
      <c r="K80" s="295">
        <f>SUMIFS('7.  Persistence Report'!BB$27:BB$500,'7.  Persistence Report'!$D$27:$D$500,$B80,'7.  Persistence Report'!$J$27:$J$500,"Current year savings",'7.  Persistence Report'!$H$27:$H$500,"2015")</f>
        <v>3237814</v>
      </c>
      <c r="L80" s="295">
        <f>SUMIFS('7.  Persistence Report'!BC$27:BC$500,'7.  Persistence Report'!$D$27:$D$500,$B80,'7.  Persistence Report'!$J$27:$J$500,"Current year savings",'7.  Persistence Report'!$H$27:$H$500,"2015")</f>
        <v>2997737</v>
      </c>
      <c r="M80" s="295">
        <f>SUMIFS('7.  Persistence Report'!BD$27:BD$500,'7.  Persistence Report'!$D$27:$D$500,$B80,'7.  Persistence Report'!$J$27:$J$500,"Current year savings",'7.  Persistence Report'!$H$27:$H$500,"2015")</f>
        <v>2996626</v>
      </c>
      <c r="N80" s="295">
        <v>12</v>
      </c>
      <c r="O80" s="295">
        <f>SUMIFS('7.  Persistence Report'!P$27:P$500,'7.  Persistence Report'!$D$27:$D$500,$B80,'7.  Persistence Report'!$J$27:$J$500,"Current year savings",'7.  Persistence Report'!$H$27:$H$500,"2015")</f>
        <v>1039</v>
      </c>
      <c r="P80" s="295">
        <f>SUMIFS('7.  Persistence Report'!Q$27:Q$500,'7.  Persistence Report'!$D$27:$D$500,$B80,'7.  Persistence Report'!$J$27:$J$500,"Current year savings",'7.  Persistence Report'!$H$27:$H$500,"2015")</f>
        <v>1030</v>
      </c>
      <c r="Q80" s="295">
        <f>SUMIFS('7.  Persistence Report'!R$27:R$500,'7.  Persistence Report'!$D$27:$D$500,$B80,'7.  Persistence Report'!$J$27:$J$500,"Current year savings",'7.  Persistence Report'!$H$27:$H$500,"2015")</f>
        <v>1029</v>
      </c>
      <c r="R80" s="295">
        <f>SUMIFS('7.  Persistence Report'!S$27:S$500,'7.  Persistence Report'!$D$27:$D$500,$B80,'7.  Persistence Report'!$J$27:$J$500,"Current year savings",'7.  Persistence Report'!$H$27:$H$500,"2015")</f>
        <v>1028</v>
      </c>
      <c r="S80" s="295">
        <f>SUMIFS('7.  Persistence Report'!T$27:T$500,'7.  Persistence Report'!$D$27:$D$500,$B80,'7.  Persistence Report'!$J$27:$J$500,"Current year savings",'7.  Persistence Report'!$H$27:$H$500,"2015")</f>
        <v>1028</v>
      </c>
      <c r="T80" s="295">
        <f>SUMIFS('7.  Persistence Report'!U$27:U$500,'7.  Persistence Report'!$D$27:$D$500,$B80,'7.  Persistence Report'!$J$27:$J$500,"Current year savings",'7.  Persistence Report'!$H$27:$H$500,"2015")</f>
        <v>1028</v>
      </c>
      <c r="U80" s="295">
        <f>SUMIFS('7.  Persistence Report'!V$27:V$500,'7.  Persistence Report'!$D$27:$D$500,$B80,'7.  Persistence Report'!$J$27:$J$500,"Current year savings",'7.  Persistence Report'!$H$27:$H$500,"2015")</f>
        <v>1027</v>
      </c>
      <c r="V80" s="295">
        <f>SUMIFS('7.  Persistence Report'!W$27:W$500,'7.  Persistence Report'!$D$27:$D$500,$B80,'7.  Persistence Report'!$J$27:$J$500,"Current year savings",'7.  Persistence Report'!$H$27:$H$500,"2015")</f>
        <v>1027</v>
      </c>
      <c r="W80" s="295">
        <f>SUMIFS('7.  Persistence Report'!X$27:X$500,'7.  Persistence Report'!$D$27:$D$500,$B80,'7.  Persistence Report'!$J$27:$J$500,"Current year savings",'7.  Persistence Report'!$H$27:$H$500,"2015")</f>
        <v>1014</v>
      </c>
      <c r="X80" s="295">
        <f>SUMIFS('7.  Persistence Report'!Y$27:Y$500,'7.  Persistence Report'!$D$27:$D$500,$B80,'7.  Persistence Report'!$J$27:$J$500,"Current year savings",'7.  Persistence Report'!$H$27:$H$500,"2015")</f>
        <v>1013</v>
      </c>
      <c r="Y80" s="410">
        <v>1</v>
      </c>
      <c r="Z80" s="410"/>
      <c r="AA80" s="410"/>
      <c r="AB80" s="410"/>
      <c r="AC80" s="410"/>
      <c r="AD80" s="410"/>
      <c r="AE80" s="410"/>
      <c r="AF80" s="410"/>
      <c r="AG80" s="410"/>
      <c r="AH80" s="410"/>
      <c r="AI80" s="410"/>
      <c r="AJ80" s="410"/>
      <c r="AK80" s="410"/>
      <c r="AL80" s="410"/>
      <c r="AM80" s="296">
        <f>SUM(Y80:AL80)</f>
        <v>1</v>
      </c>
    </row>
    <row r="81" spans="1:40" outlineLevel="1">
      <c r="B81" s="294" t="s">
        <v>267</v>
      </c>
      <c r="C81" s="291" t="s">
        <v>163</v>
      </c>
      <c r="D81" s="295">
        <f>SUMIFS('7.  Persistence Report'!AU$27:AU$500,'7.  Persistence Report'!$D$27:$D$500,$B80,'7.  Persistence Report'!$J$27:$J$500,"Adjustment",'7.  Persistence Report'!$H$27:$H$500,"2015")</f>
        <v>0</v>
      </c>
      <c r="E81" s="295">
        <f>SUMIFS('7.  Persistence Report'!AV$27:AV$500,'7.  Persistence Report'!$D$27:$D$500,$B80,'7.  Persistence Report'!$J$27:$J$500,"Adjustment",'7.  Persistence Report'!$H$27:$H$500,"2015")</f>
        <v>0</v>
      </c>
      <c r="F81" s="295">
        <f>SUMIFS('7.  Persistence Report'!AW$27:AW$500,'7.  Persistence Report'!$D$27:$D$500,$B80,'7.  Persistence Report'!$J$27:$J$500,"Adjustment",'7.  Persistence Report'!$H$27:$H$500,"2015")</f>
        <v>0</v>
      </c>
      <c r="G81" s="295">
        <f>SUMIFS('7.  Persistence Report'!AX$27:AX$500,'7.  Persistence Report'!$D$27:$D$500,$B80,'7.  Persistence Report'!$J$27:$J$500,"Adjustment",'7.  Persistence Report'!$H$27:$H$500,"2015")</f>
        <v>0</v>
      </c>
      <c r="H81" s="295">
        <f>SUMIFS('7.  Persistence Report'!AY$27:AY$500,'7.  Persistence Report'!$D$27:$D$500,$B80,'7.  Persistence Report'!$J$27:$J$500,"Adjustment",'7.  Persistence Report'!$H$27:$H$500,"2015")</f>
        <v>0</v>
      </c>
      <c r="I81" s="295">
        <f>SUMIFS('7.  Persistence Report'!AZ$27:AZ$500,'7.  Persistence Report'!$D$27:$D$500,$B80,'7.  Persistence Report'!$J$27:$J$500,"Adjustment",'7.  Persistence Report'!$H$27:$H$500,"2015")</f>
        <v>0</v>
      </c>
      <c r="J81" s="295">
        <f>SUMIFS('7.  Persistence Report'!BA$27:BA$500,'7.  Persistence Report'!$D$27:$D$500,$B80,'7.  Persistence Report'!$J$27:$J$500,"Adjustment",'7.  Persistence Report'!$H$27:$H$500,"2015")</f>
        <v>0</v>
      </c>
      <c r="K81" s="295">
        <f>SUMIFS('7.  Persistence Report'!BB$27:BB$500,'7.  Persistence Report'!$D$27:$D$500,$B80,'7.  Persistence Report'!$J$27:$J$500,"Adjustment",'7.  Persistence Report'!$H$27:$H$500,"2015")</f>
        <v>0</v>
      </c>
      <c r="L81" s="295">
        <f>SUMIFS('7.  Persistence Report'!BC$27:BC$500,'7.  Persistence Report'!$D$27:$D$500,$B80,'7.  Persistence Report'!$J$27:$J$500,"Adjustment",'7.  Persistence Report'!$H$27:$H$500,"2015")</f>
        <v>0</v>
      </c>
      <c r="M81" s="295">
        <f>SUMIFS('7.  Persistence Report'!BD$27:BD$500,'7.  Persistence Report'!$D$27:$D$500,$B80,'7.  Persistence Report'!$J$27:$J$500,"Adjustment",'7.  Persistence Report'!$H$27:$H$500,"2015")</f>
        <v>0</v>
      </c>
      <c r="N81" s="295">
        <f>N80</f>
        <v>12</v>
      </c>
      <c r="O81" s="295">
        <f>SUMIFS('7.  Persistence Report'!P$27:P$500,'7.  Persistence Report'!$D$27:$D$500,$B80,'7.  Persistence Report'!$J$27:$J$500,"Adjustment",'7.  Persistence Report'!$H$27:$H$500,"2015")</f>
        <v>0</v>
      </c>
      <c r="P81" s="295">
        <f>SUMIFS('7.  Persistence Report'!Q$27:Q$500,'7.  Persistence Report'!$D$27:$D$500,$B80,'7.  Persistence Report'!$J$27:$J$500,"Adjustment",'7.  Persistence Report'!$H$27:$H$500,"2015")</f>
        <v>0</v>
      </c>
      <c r="Q81" s="295">
        <f>SUMIFS('7.  Persistence Report'!R$27:R$500,'7.  Persistence Report'!$D$27:$D$500,$B80,'7.  Persistence Report'!$J$27:$J$500,"Adjustment",'7.  Persistence Report'!$H$27:$H$500,"2015")</f>
        <v>0</v>
      </c>
      <c r="R81" s="295">
        <f>SUMIFS('7.  Persistence Report'!S$27:S$500,'7.  Persistence Report'!$D$27:$D$500,$B80,'7.  Persistence Report'!$J$27:$J$500,"Adjustment",'7.  Persistence Report'!$H$27:$H$500,"2015")</f>
        <v>0</v>
      </c>
      <c r="S81" s="295">
        <f>SUMIFS('7.  Persistence Report'!T$27:T$500,'7.  Persistence Report'!$D$27:$D$500,$B80,'7.  Persistence Report'!$J$27:$J$500,"Adjustment",'7.  Persistence Report'!$H$27:$H$500,"2015")</f>
        <v>0</v>
      </c>
      <c r="T81" s="295">
        <f>SUMIFS('7.  Persistence Report'!U$27:U$500,'7.  Persistence Report'!$D$27:$D$500,$B80,'7.  Persistence Report'!$J$27:$J$500,"Adjustment",'7.  Persistence Report'!$H$27:$H$500,"2015")</f>
        <v>0</v>
      </c>
      <c r="U81" s="295">
        <f>SUMIFS('7.  Persistence Report'!V$27:V$500,'7.  Persistence Report'!$D$27:$D$500,$B80,'7.  Persistence Report'!$J$27:$J$500,"Adjustment",'7.  Persistence Report'!$H$27:$H$500,"2015")</f>
        <v>0</v>
      </c>
      <c r="V81" s="295">
        <f>SUMIFS('7.  Persistence Report'!W$27:W$500,'7.  Persistence Report'!$D$27:$D$500,$B80,'7.  Persistence Report'!$J$27:$J$500,"Adjustment",'7.  Persistence Report'!$H$27:$H$500,"2015")</f>
        <v>0</v>
      </c>
      <c r="W81" s="295">
        <f>SUMIFS('7.  Persistence Report'!X$27:X$500,'7.  Persistence Report'!$D$27:$D$500,$B80,'7.  Persistence Report'!$J$27:$J$500,"Adjustment",'7.  Persistence Report'!$H$27:$H$500,"2015")</f>
        <v>0</v>
      </c>
      <c r="X81" s="295">
        <f>SUMIFS('7.  Persistence Report'!Y$27:Y$500,'7.  Persistence Report'!$D$27:$D$500,$B80,'7.  Persistence Report'!$J$27:$J$500,"Adjustment",'7.  Persistence Report'!$H$27:$H$500,"2015")</f>
        <v>0</v>
      </c>
      <c r="Y81" s="411">
        <f>Y80</f>
        <v>1</v>
      </c>
      <c r="Z81" s="411">
        <f t="shared" ref="Z81" si="143">Z80</f>
        <v>0</v>
      </c>
      <c r="AA81" s="411">
        <f t="shared" ref="AA81" si="144">AA80</f>
        <v>0</v>
      </c>
      <c r="AB81" s="411">
        <f t="shared" ref="AB81" si="145">AB80</f>
        <v>0</v>
      </c>
      <c r="AC81" s="411">
        <f t="shared" ref="AC81" si="146">AC80</f>
        <v>0</v>
      </c>
      <c r="AD81" s="411">
        <f>AD80</f>
        <v>0</v>
      </c>
      <c r="AE81" s="411">
        <f t="shared" ref="AE81" si="147">AE80</f>
        <v>0</v>
      </c>
      <c r="AF81" s="411">
        <f t="shared" ref="AF81" si="148">AF80</f>
        <v>0</v>
      </c>
      <c r="AG81" s="411">
        <f t="shared" ref="AG81" si="149">AG80</f>
        <v>0</v>
      </c>
      <c r="AH81" s="411">
        <f t="shared" ref="AH81" si="150">AH80</f>
        <v>0</v>
      </c>
      <c r="AI81" s="411">
        <f t="shared" ref="AI81" si="151">AI80</f>
        <v>0</v>
      </c>
      <c r="AJ81" s="411">
        <f t="shared" ref="AJ81" si="152">AJ80</f>
        <v>0</v>
      </c>
      <c r="AK81" s="411">
        <f t="shared" ref="AK81" si="153">AK80</f>
        <v>0</v>
      </c>
      <c r="AL81" s="411">
        <f t="shared" ref="AL81" si="154">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75" outlineLevel="1">
      <c r="A83" s="523"/>
      <c r="B83" s="288" t="s">
        <v>489</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outlineLevel="1">
      <c r="A84" s="522">
        <v>15</v>
      </c>
      <c r="B84" s="294" t="s">
        <v>494</v>
      </c>
      <c r="C84" s="291" t="s">
        <v>25</v>
      </c>
      <c r="D84" s="295">
        <f>SUMIFS('7.  Persistence Report'!AU$27:AU$500,'7.  Persistence Report'!$D$27:$D$500,$B84,'7.  Persistence Report'!$J$27:$J$500,"Current year savings",'7.  Persistence Report'!$H$27:$H$500,"2015")</f>
        <v>0</v>
      </c>
      <c r="E84" s="295">
        <f>SUMIFS('7.  Persistence Report'!AV$27:AV$500,'7.  Persistence Report'!$D$27:$D$500,$B84,'7.  Persistence Report'!$J$27:$J$500,"Current year savings",'7.  Persistence Report'!$H$27:$H$500,"2015")</f>
        <v>0</v>
      </c>
      <c r="F84" s="295">
        <f>SUMIFS('7.  Persistence Report'!AW$27:AW$500,'7.  Persistence Report'!$D$27:$D$500,$B84,'7.  Persistence Report'!$J$27:$J$500,"Current year savings",'7.  Persistence Report'!$H$27:$H$500,"2015")</f>
        <v>0</v>
      </c>
      <c r="G84" s="295">
        <f>SUMIFS('7.  Persistence Report'!AX$27:AX$500,'7.  Persistence Report'!$D$27:$D$500,$B84,'7.  Persistence Report'!$J$27:$J$500,"Current year savings",'7.  Persistence Report'!$H$27:$H$500,"2015")</f>
        <v>0</v>
      </c>
      <c r="H84" s="295">
        <f>SUMIFS('7.  Persistence Report'!AY$27:AY$500,'7.  Persistence Report'!$D$27:$D$500,$B84,'7.  Persistence Report'!$J$27:$J$500,"Current year savings",'7.  Persistence Report'!$H$27:$H$500,"2015")</f>
        <v>0</v>
      </c>
      <c r="I84" s="295">
        <f>SUMIFS('7.  Persistence Report'!AZ$27:AZ$500,'7.  Persistence Report'!$D$27:$D$500,$B84,'7.  Persistence Report'!$J$27:$J$500,"Current year savings",'7.  Persistence Report'!$H$27:$H$500,"2015")</f>
        <v>0</v>
      </c>
      <c r="J84" s="295">
        <f>SUMIFS('7.  Persistence Report'!BA$27:BA$500,'7.  Persistence Report'!$D$27:$D$500,$B84,'7.  Persistence Report'!$J$27:$J$500,"Current year savings",'7.  Persistence Report'!$H$27:$H$500,"2015")</f>
        <v>0</v>
      </c>
      <c r="K84" s="295">
        <f>SUMIFS('7.  Persistence Report'!BB$27:BB$500,'7.  Persistence Report'!$D$27:$D$500,$B84,'7.  Persistence Report'!$J$27:$J$500,"Current year savings",'7.  Persistence Report'!$H$27:$H$500,"2015")</f>
        <v>0</v>
      </c>
      <c r="L84" s="295">
        <f>SUMIFS('7.  Persistence Report'!BC$27:BC$500,'7.  Persistence Report'!$D$27:$D$500,$B84,'7.  Persistence Report'!$J$27:$J$500,"Current year savings",'7.  Persistence Report'!$H$27:$H$500,"2015")</f>
        <v>0</v>
      </c>
      <c r="M84" s="295">
        <f>SUMIFS('7.  Persistence Report'!BD$27:BD$500,'7.  Persistence Report'!$D$27:$D$500,$B84,'7.  Persistence Report'!$J$27:$J$500,"Current year savings",'7.  Persistence Report'!$H$27:$H$500,"2015")</f>
        <v>0</v>
      </c>
      <c r="N84" s="295">
        <v>0</v>
      </c>
      <c r="O84" s="295">
        <f>SUMIFS('7.  Persistence Report'!P$27:P$500,'7.  Persistence Report'!$D$27:$D$500,$B84,'7.  Persistence Report'!$J$27:$J$500,"Current year savings",'7.  Persistence Report'!$H$27:$H$500,"2015")</f>
        <v>0</v>
      </c>
      <c r="P84" s="295">
        <f>SUMIFS('7.  Persistence Report'!Q$27:Q$500,'7.  Persistence Report'!$D$27:$D$500,$B84,'7.  Persistence Report'!$J$27:$J$500,"Current year savings",'7.  Persistence Report'!$H$27:$H$500,"2015")</f>
        <v>0</v>
      </c>
      <c r="Q84" s="295">
        <f>SUMIFS('7.  Persistence Report'!R$27:R$500,'7.  Persistence Report'!$D$27:$D$500,$B84,'7.  Persistence Report'!$J$27:$J$500,"Current year savings",'7.  Persistence Report'!$H$27:$H$500,"2015")</f>
        <v>0</v>
      </c>
      <c r="R84" s="295">
        <f>SUMIFS('7.  Persistence Report'!S$27:S$500,'7.  Persistence Report'!$D$27:$D$500,$B84,'7.  Persistence Report'!$J$27:$J$500,"Current year savings",'7.  Persistence Report'!$H$27:$H$500,"2015")</f>
        <v>0</v>
      </c>
      <c r="S84" s="295">
        <f>SUMIFS('7.  Persistence Report'!T$27:T$500,'7.  Persistence Report'!$D$27:$D$500,$B84,'7.  Persistence Report'!$J$27:$J$500,"Current year savings",'7.  Persistence Report'!$H$27:$H$500,"2015")</f>
        <v>0</v>
      </c>
      <c r="T84" s="295">
        <f>SUMIFS('7.  Persistence Report'!U$27:U$500,'7.  Persistence Report'!$D$27:$D$500,$B84,'7.  Persistence Report'!$J$27:$J$500,"Current year savings",'7.  Persistence Report'!$H$27:$H$500,"2015")</f>
        <v>0</v>
      </c>
      <c r="U84" s="295">
        <f>SUMIFS('7.  Persistence Report'!V$27:V$500,'7.  Persistence Report'!$D$27:$D$500,$B84,'7.  Persistence Report'!$J$27:$J$500,"Current year savings",'7.  Persistence Report'!$H$27:$H$500,"2015")</f>
        <v>0</v>
      </c>
      <c r="V84" s="295">
        <f>SUMIFS('7.  Persistence Report'!W$27:W$500,'7.  Persistence Report'!$D$27:$D$500,$B84,'7.  Persistence Report'!$J$27:$J$500,"Current year savings",'7.  Persistence Report'!$H$27:$H$500,"2015")</f>
        <v>0</v>
      </c>
      <c r="W84" s="295">
        <f>SUMIFS('7.  Persistence Report'!X$27:X$500,'7.  Persistence Report'!$D$27:$D$500,$B84,'7.  Persistence Report'!$J$27:$J$500,"Current year savings",'7.  Persistence Report'!$H$27:$H$500,"2015")</f>
        <v>0</v>
      </c>
      <c r="X84" s="295">
        <f>SUMIFS('7.  Persistence Report'!Y$27:Y$500,'7.  Persistence Report'!$D$27:$D$500,$B84,'7.  Persistence Report'!$J$27:$J$500,"Current year savings",'7.  Persistence Report'!$H$27:$H$500,"2015")</f>
        <v>0</v>
      </c>
      <c r="Y84" s="410"/>
      <c r="Z84" s="410"/>
      <c r="AA84" s="410"/>
      <c r="AB84" s="410"/>
      <c r="AC84" s="410"/>
      <c r="AD84" s="410"/>
      <c r="AE84" s="410"/>
      <c r="AF84" s="410"/>
      <c r="AG84" s="410"/>
      <c r="AH84" s="410"/>
      <c r="AI84" s="410"/>
      <c r="AJ84" s="410"/>
      <c r="AK84" s="410"/>
      <c r="AL84" s="410"/>
      <c r="AM84" s="296">
        <f>SUM(Y84:AL84)</f>
        <v>0</v>
      </c>
    </row>
    <row r="85" spans="1:40" outlineLevel="1">
      <c r="B85" s="294" t="s">
        <v>267</v>
      </c>
      <c r="C85" s="291" t="s">
        <v>163</v>
      </c>
      <c r="D85" s="295">
        <f>SUMIFS('7.  Persistence Report'!AU$27:AU$500,'7.  Persistence Report'!$D$27:$D$500,$B84,'7.  Persistence Report'!$J$27:$J$500,"Adjustment",'7.  Persistence Report'!$H$27:$H$500,"2015")</f>
        <v>0</v>
      </c>
      <c r="E85" s="295">
        <f>SUMIFS('7.  Persistence Report'!AV$27:AV$500,'7.  Persistence Report'!$D$27:$D$500,$B84,'7.  Persistence Report'!$J$27:$J$500,"Adjustment",'7.  Persistence Report'!$H$27:$H$500,"2015")</f>
        <v>0</v>
      </c>
      <c r="F85" s="295">
        <f>SUMIFS('7.  Persistence Report'!AW$27:AW$500,'7.  Persistence Report'!$D$27:$D$500,$B84,'7.  Persistence Report'!$J$27:$J$500,"Adjustment",'7.  Persistence Report'!$H$27:$H$500,"2015")</f>
        <v>0</v>
      </c>
      <c r="G85" s="295">
        <f>SUMIFS('7.  Persistence Report'!AX$27:AX$500,'7.  Persistence Report'!$D$27:$D$500,$B84,'7.  Persistence Report'!$J$27:$J$500,"Adjustment",'7.  Persistence Report'!$H$27:$H$500,"2015")</f>
        <v>0</v>
      </c>
      <c r="H85" s="295">
        <f>SUMIFS('7.  Persistence Report'!AY$27:AY$500,'7.  Persistence Report'!$D$27:$D$500,$B84,'7.  Persistence Report'!$J$27:$J$500,"Adjustment",'7.  Persistence Report'!$H$27:$H$500,"2015")</f>
        <v>0</v>
      </c>
      <c r="I85" s="295">
        <f>SUMIFS('7.  Persistence Report'!AZ$27:AZ$500,'7.  Persistence Report'!$D$27:$D$500,$B84,'7.  Persistence Report'!$J$27:$J$500,"Adjustment",'7.  Persistence Report'!$H$27:$H$500,"2015")</f>
        <v>0</v>
      </c>
      <c r="J85" s="295">
        <f>SUMIFS('7.  Persistence Report'!BA$27:BA$500,'7.  Persistence Report'!$D$27:$D$500,$B84,'7.  Persistence Report'!$J$27:$J$500,"Adjustment",'7.  Persistence Report'!$H$27:$H$500,"2015")</f>
        <v>0</v>
      </c>
      <c r="K85" s="295">
        <f>SUMIFS('7.  Persistence Report'!BB$27:BB$500,'7.  Persistence Report'!$D$27:$D$500,$B84,'7.  Persistence Report'!$J$27:$J$500,"Adjustment",'7.  Persistence Report'!$H$27:$H$500,"2015")</f>
        <v>0</v>
      </c>
      <c r="L85" s="295">
        <f>SUMIFS('7.  Persistence Report'!BC$27:BC$500,'7.  Persistence Report'!$D$27:$D$500,$B84,'7.  Persistence Report'!$J$27:$J$500,"Adjustment",'7.  Persistence Report'!$H$27:$H$500,"2015")</f>
        <v>0</v>
      </c>
      <c r="M85" s="295">
        <f>SUMIFS('7.  Persistence Report'!BD$27:BD$500,'7.  Persistence Report'!$D$27:$D$500,$B84,'7.  Persistence Report'!$J$27:$J$500,"Adjustment",'7.  Persistence Report'!$H$27:$H$500,"2015")</f>
        <v>0</v>
      </c>
      <c r="N85" s="295">
        <f>N84</f>
        <v>0</v>
      </c>
      <c r="O85" s="295">
        <f>SUMIFS('7.  Persistence Report'!P$27:P$500,'7.  Persistence Report'!$D$27:$D$500,$B84,'7.  Persistence Report'!$J$27:$J$500,"Adjustment",'7.  Persistence Report'!$H$27:$H$500,"2015")</f>
        <v>0</v>
      </c>
      <c r="P85" s="295">
        <f>SUMIFS('7.  Persistence Report'!Q$27:Q$500,'7.  Persistence Report'!$D$27:$D$500,$B84,'7.  Persistence Report'!$J$27:$J$500,"Adjustment",'7.  Persistence Report'!$H$27:$H$500,"2015")</f>
        <v>0</v>
      </c>
      <c r="Q85" s="295">
        <f>SUMIFS('7.  Persistence Report'!R$27:R$500,'7.  Persistence Report'!$D$27:$D$500,$B84,'7.  Persistence Report'!$J$27:$J$500,"Adjustment",'7.  Persistence Report'!$H$27:$H$500,"2015")</f>
        <v>0</v>
      </c>
      <c r="R85" s="295">
        <f>SUMIFS('7.  Persistence Report'!S$27:S$500,'7.  Persistence Report'!$D$27:$D$500,$B84,'7.  Persistence Report'!$J$27:$J$500,"Adjustment",'7.  Persistence Report'!$H$27:$H$500,"2015")</f>
        <v>0</v>
      </c>
      <c r="S85" s="295">
        <f>SUMIFS('7.  Persistence Report'!T$27:T$500,'7.  Persistence Report'!$D$27:$D$500,$B84,'7.  Persistence Report'!$J$27:$J$500,"Adjustment",'7.  Persistence Report'!$H$27:$H$500,"2015")</f>
        <v>0</v>
      </c>
      <c r="T85" s="295">
        <f>SUMIFS('7.  Persistence Report'!U$27:U$500,'7.  Persistence Report'!$D$27:$D$500,$B84,'7.  Persistence Report'!$J$27:$J$500,"Adjustment",'7.  Persistence Report'!$H$27:$H$500,"2015")</f>
        <v>0</v>
      </c>
      <c r="U85" s="295">
        <f>SUMIFS('7.  Persistence Report'!V$27:V$500,'7.  Persistence Report'!$D$27:$D$500,$B84,'7.  Persistence Report'!$J$27:$J$500,"Adjustment",'7.  Persistence Report'!$H$27:$H$500,"2015")</f>
        <v>0</v>
      </c>
      <c r="V85" s="295">
        <f>SUMIFS('7.  Persistence Report'!W$27:W$500,'7.  Persistence Report'!$D$27:$D$500,$B84,'7.  Persistence Report'!$J$27:$J$500,"Adjustment",'7.  Persistence Report'!$H$27:$H$500,"2015")</f>
        <v>0</v>
      </c>
      <c r="W85" s="295">
        <f>SUMIFS('7.  Persistence Report'!X$27:X$500,'7.  Persistence Report'!$D$27:$D$500,$B84,'7.  Persistence Report'!$J$27:$J$500,"Adjustment",'7.  Persistence Report'!$H$27:$H$500,"2015")</f>
        <v>0</v>
      </c>
      <c r="X85" s="295">
        <f>SUMIFS('7.  Persistence Report'!Y$27:Y$500,'7.  Persistence Report'!$D$27:$D$500,$B84,'7.  Persistence Report'!$J$27:$J$500,"Adjustment",'7.  Persistence Report'!$H$27:$H$500,"2015")</f>
        <v>0</v>
      </c>
      <c r="Y85" s="411">
        <f>Y84</f>
        <v>0</v>
      </c>
      <c r="Z85" s="411">
        <f t="shared" ref="Z85:AC85" si="155">Z84</f>
        <v>0</v>
      </c>
      <c r="AA85" s="411">
        <f t="shared" si="155"/>
        <v>0</v>
      </c>
      <c r="AB85" s="411">
        <f t="shared" si="155"/>
        <v>0</v>
      </c>
      <c r="AC85" s="411">
        <f t="shared" si="155"/>
        <v>0</v>
      </c>
      <c r="AD85" s="411">
        <f>AD84</f>
        <v>0</v>
      </c>
      <c r="AE85" s="411">
        <f t="shared" ref="AE85:AL85" si="156">AE84</f>
        <v>0</v>
      </c>
      <c r="AF85" s="411">
        <f t="shared" si="156"/>
        <v>0</v>
      </c>
      <c r="AG85" s="411">
        <f t="shared" si="156"/>
        <v>0</v>
      </c>
      <c r="AH85" s="411">
        <f t="shared" si="156"/>
        <v>0</v>
      </c>
      <c r="AI85" s="411">
        <f t="shared" si="156"/>
        <v>0</v>
      </c>
      <c r="AJ85" s="411">
        <f t="shared" si="156"/>
        <v>0</v>
      </c>
      <c r="AK85" s="411">
        <f t="shared" si="156"/>
        <v>0</v>
      </c>
      <c r="AL85" s="411">
        <f t="shared" si="156"/>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490</v>
      </c>
      <c r="C87" s="291" t="s">
        <v>25</v>
      </c>
      <c r="D87" s="295">
        <f>SUMIFS('7.  Persistence Report'!AU$27:AU$500,'7.  Persistence Report'!$D$27:$D$500,$B87,'7.  Persistence Report'!$J$27:$J$500,"Current year savings",'7.  Persistence Report'!$H$27:$H$500,"2015")</f>
        <v>0</v>
      </c>
      <c r="E87" s="295">
        <f>SUMIFS('7.  Persistence Report'!AV$27:AV$500,'7.  Persistence Report'!$D$27:$D$500,$B87,'7.  Persistence Report'!$J$27:$J$500,"Current year savings",'7.  Persistence Report'!$H$27:$H$500,"2015")</f>
        <v>0</v>
      </c>
      <c r="F87" s="295">
        <f>SUMIFS('7.  Persistence Report'!AW$27:AW$500,'7.  Persistence Report'!$D$27:$D$500,$B87,'7.  Persistence Report'!$J$27:$J$500,"Current year savings",'7.  Persistence Report'!$H$27:$H$500,"2015")</f>
        <v>0</v>
      </c>
      <c r="G87" s="295">
        <f>SUMIFS('7.  Persistence Report'!AX$27:AX$500,'7.  Persistence Report'!$D$27:$D$500,$B87,'7.  Persistence Report'!$J$27:$J$500,"Current year savings",'7.  Persistence Report'!$H$27:$H$500,"2015")</f>
        <v>0</v>
      </c>
      <c r="H87" s="295">
        <f>SUMIFS('7.  Persistence Report'!AY$27:AY$500,'7.  Persistence Report'!$D$27:$D$500,$B87,'7.  Persistence Report'!$J$27:$J$500,"Current year savings",'7.  Persistence Report'!$H$27:$H$500,"2015")</f>
        <v>0</v>
      </c>
      <c r="I87" s="295">
        <f>SUMIFS('7.  Persistence Report'!AZ$27:AZ$500,'7.  Persistence Report'!$D$27:$D$500,$B87,'7.  Persistence Report'!$J$27:$J$500,"Current year savings",'7.  Persistence Report'!$H$27:$H$500,"2015")</f>
        <v>0</v>
      </c>
      <c r="J87" s="295">
        <f>SUMIFS('7.  Persistence Report'!BA$27:BA$500,'7.  Persistence Report'!$D$27:$D$500,$B87,'7.  Persistence Report'!$J$27:$J$500,"Current year savings",'7.  Persistence Report'!$H$27:$H$500,"2015")</f>
        <v>0</v>
      </c>
      <c r="K87" s="295">
        <f>SUMIFS('7.  Persistence Report'!BB$27:BB$500,'7.  Persistence Report'!$D$27:$D$500,$B87,'7.  Persistence Report'!$J$27:$J$500,"Current year savings",'7.  Persistence Report'!$H$27:$H$500,"2015")</f>
        <v>0</v>
      </c>
      <c r="L87" s="295">
        <f>SUMIFS('7.  Persistence Report'!BC$27:BC$500,'7.  Persistence Report'!$D$27:$D$500,$B87,'7.  Persistence Report'!$J$27:$J$500,"Current year savings",'7.  Persistence Report'!$H$27:$H$500,"2015")</f>
        <v>0</v>
      </c>
      <c r="M87" s="295">
        <f>SUMIFS('7.  Persistence Report'!BD$27:BD$500,'7.  Persistence Report'!$D$27:$D$500,$B87,'7.  Persistence Report'!$J$27:$J$500,"Current year savings",'7.  Persistence Report'!$H$27:$H$500,"2015")</f>
        <v>0</v>
      </c>
      <c r="N87" s="295">
        <v>0</v>
      </c>
      <c r="O87" s="295">
        <f>SUMIFS('7.  Persistence Report'!P$27:P$500,'7.  Persistence Report'!$D$27:$D$500,$B87,'7.  Persistence Report'!$J$27:$J$500,"Current year savings",'7.  Persistence Report'!$H$27:$H$500,"2015")</f>
        <v>0</v>
      </c>
      <c r="P87" s="295">
        <f>SUMIFS('7.  Persistence Report'!Q$27:Q$500,'7.  Persistence Report'!$D$27:$D$500,$B87,'7.  Persistence Report'!$J$27:$J$500,"Current year savings",'7.  Persistence Report'!$H$27:$H$500,"2015")</f>
        <v>0</v>
      </c>
      <c r="Q87" s="295">
        <f>SUMIFS('7.  Persistence Report'!R$27:R$500,'7.  Persistence Report'!$D$27:$D$500,$B87,'7.  Persistence Report'!$J$27:$J$500,"Current year savings",'7.  Persistence Report'!$H$27:$H$500,"2015")</f>
        <v>0</v>
      </c>
      <c r="R87" s="295">
        <f>SUMIFS('7.  Persistence Report'!S$27:S$500,'7.  Persistence Report'!$D$27:$D$500,$B87,'7.  Persistence Report'!$J$27:$J$500,"Current year savings",'7.  Persistence Report'!$H$27:$H$500,"2015")</f>
        <v>0</v>
      </c>
      <c r="S87" s="295">
        <f>SUMIFS('7.  Persistence Report'!T$27:T$500,'7.  Persistence Report'!$D$27:$D$500,$B87,'7.  Persistence Report'!$J$27:$J$500,"Current year savings",'7.  Persistence Report'!$H$27:$H$500,"2015")</f>
        <v>0</v>
      </c>
      <c r="T87" s="295">
        <f>SUMIFS('7.  Persistence Report'!U$27:U$500,'7.  Persistence Report'!$D$27:$D$500,$B87,'7.  Persistence Report'!$J$27:$J$500,"Current year savings",'7.  Persistence Report'!$H$27:$H$500,"2015")</f>
        <v>0</v>
      </c>
      <c r="U87" s="295">
        <f>SUMIFS('7.  Persistence Report'!V$27:V$500,'7.  Persistence Report'!$D$27:$D$500,$B87,'7.  Persistence Report'!$J$27:$J$500,"Current year savings",'7.  Persistence Report'!$H$27:$H$500,"2015")</f>
        <v>0</v>
      </c>
      <c r="V87" s="295">
        <f>SUMIFS('7.  Persistence Report'!W$27:W$500,'7.  Persistence Report'!$D$27:$D$500,$B87,'7.  Persistence Report'!$J$27:$J$500,"Current year savings",'7.  Persistence Report'!$H$27:$H$500,"2015")</f>
        <v>0</v>
      </c>
      <c r="W87" s="295">
        <f>SUMIFS('7.  Persistence Report'!X$27:X$500,'7.  Persistence Report'!$D$27:$D$500,$B87,'7.  Persistence Report'!$J$27:$J$500,"Current year savings",'7.  Persistence Report'!$H$27:$H$500,"2015")</f>
        <v>0</v>
      </c>
      <c r="X87" s="295">
        <f>SUMIFS('7.  Persistence Report'!Y$27:Y$500,'7.  Persistence Report'!$D$27:$D$500,$B87,'7.  Persistence Report'!$J$27:$J$500,"Current year savings",'7.  Persistence Report'!$H$27:$H$500,"2015")</f>
        <v>0</v>
      </c>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267</v>
      </c>
      <c r="C88" s="291" t="s">
        <v>163</v>
      </c>
      <c r="D88" s="295">
        <f>SUMIFS('7.  Persistence Report'!AU$27:AU$500,'7.  Persistence Report'!$D$27:$D$500,$B87,'7.  Persistence Report'!$J$27:$J$500,"Adjustment",'7.  Persistence Report'!$H$27:$H$500,"2015")</f>
        <v>0</v>
      </c>
      <c r="E88" s="295">
        <f>SUMIFS('7.  Persistence Report'!AV$27:AV$500,'7.  Persistence Report'!$D$27:$D$500,$B87,'7.  Persistence Report'!$J$27:$J$500,"Adjustment",'7.  Persistence Report'!$H$27:$H$500,"2015")</f>
        <v>0</v>
      </c>
      <c r="F88" s="295">
        <f>SUMIFS('7.  Persistence Report'!AW$27:AW$500,'7.  Persistence Report'!$D$27:$D$500,$B87,'7.  Persistence Report'!$J$27:$J$500,"Adjustment",'7.  Persistence Report'!$H$27:$H$500,"2015")</f>
        <v>0</v>
      </c>
      <c r="G88" s="295">
        <f>SUMIFS('7.  Persistence Report'!AX$27:AX$500,'7.  Persistence Report'!$D$27:$D$500,$B87,'7.  Persistence Report'!$J$27:$J$500,"Adjustment",'7.  Persistence Report'!$H$27:$H$500,"2015")</f>
        <v>0</v>
      </c>
      <c r="H88" s="295">
        <f>SUMIFS('7.  Persistence Report'!AY$27:AY$500,'7.  Persistence Report'!$D$27:$D$500,$B87,'7.  Persistence Report'!$J$27:$J$500,"Adjustment",'7.  Persistence Report'!$H$27:$H$500,"2015")</f>
        <v>0</v>
      </c>
      <c r="I88" s="295">
        <f>SUMIFS('7.  Persistence Report'!AZ$27:AZ$500,'7.  Persistence Report'!$D$27:$D$500,$B87,'7.  Persistence Report'!$J$27:$J$500,"Adjustment",'7.  Persistence Report'!$H$27:$H$500,"2015")</f>
        <v>0</v>
      </c>
      <c r="J88" s="295">
        <f>SUMIFS('7.  Persistence Report'!BA$27:BA$500,'7.  Persistence Report'!$D$27:$D$500,$B87,'7.  Persistence Report'!$J$27:$J$500,"Adjustment",'7.  Persistence Report'!$H$27:$H$500,"2015")</f>
        <v>0</v>
      </c>
      <c r="K88" s="295">
        <f>SUMIFS('7.  Persistence Report'!BB$27:BB$500,'7.  Persistence Report'!$D$27:$D$500,$B87,'7.  Persistence Report'!$J$27:$J$500,"Adjustment",'7.  Persistence Report'!$H$27:$H$500,"2015")</f>
        <v>0</v>
      </c>
      <c r="L88" s="295">
        <f>SUMIFS('7.  Persistence Report'!BC$27:BC$500,'7.  Persistence Report'!$D$27:$D$500,$B87,'7.  Persistence Report'!$J$27:$J$500,"Adjustment",'7.  Persistence Report'!$H$27:$H$500,"2015")</f>
        <v>0</v>
      </c>
      <c r="M88" s="295">
        <f>SUMIFS('7.  Persistence Report'!BD$27:BD$500,'7.  Persistence Report'!$D$27:$D$500,$B87,'7.  Persistence Report'!$J$27:$J$500,"Adjustment",'7.  Persistence Report'!$H$27:$H$500,"2015")</f>
        <v>0</v>
      </c>
      <c r="N88" s="295">
        <f>N87</f>
        <v>0</v>
      </c>
      <c r="O88" s="295">
        <f>SUMIFS('7.  Persistence Report'!P$27:P$500,'7.  Persistence Report'!$D$27:$D$500,$B87,'7.  Persistence Report'!$J$27:$J$500,"Adjustment",'7.  Persistence Report'!$H$27:$H$500,"2015")</f>
        <v>0</v>
      </c>
      <c r="P88" s="295">
        <f>SUMIFS('7.  Persistence Report'!Q$27:Q$500,'7.  Persistence Report'!$D$27:$D$500,$B87,'7.  Persistence Report'!$J$27:$J$500,"Adjustment",'7.  Persistence Report'!$H$27:$H$500,"2015")</f>
        <v>0</v>
      </c>
      <c r="Q88" s="295">
        <f>SUMIFS('7.  Persistence Report'!R$27:R$500,'7.  Persistence Report'!$D$27:$D$500,$B87,'7.  Persistence Report'!$J$27:$J$500,"Adjustment",'7.  Persistence Report'!$H$27:$H$500,"2015")</f>
        <v>0</v>
      </c>
      <c r="R88" s="295">
        <f>SUMIFS('7.  Persistence Report'!S$27:S$500,'7.  Persistence Report'!$D$27:$D$500,$B87,'7.  Persistence Report'!$J$27:$J$500,"Adjustment",'7.  Persistence Report'!$H$27:$H$500,"2015")</f>
        <v>0</v>
      </c>
      <c r="S88" s="295">
        <f>SUMIFS('7.  Persistence Report'!T$27:T$500,'7.  Persistence Report'!$D$27:$D$500,$B87,'7.  Persistence Report'!$J$27:$J$500,"Adjustment",'7.  Persistence Report'!$H$27:$H$500,"2015")</f>
        <v>0</v>
      </c>
      <c r="T88" s="295">
        <f>SUMIFS('7.  Persistence Report'!U$27:U$500,'7.  Persistence Report'!$D$27:$D$500,$B87,'7.  Persistence Report'!$J$27:$J$500,"Adjustment",'7.  Persistence Report'!$H$27:$H$500,"2015")</f>
        <v>0</v>
      </c>
      <c r="U88" s="295">
        <f>SUMIFS('7.  Persistence Report'!V$27:V$500,'7.  Persistence Report'!$D$27:$D$500,$B87,'7.  Persistence Report'!$J$27:$J$500,"Adjustment",'7.  Persistence Report'!$H$27:$H$500,"2015")</f>
        <v>0</v>
      </c>
      <c r="V88" s="295">
        <f>SUMIFS('7.  Persistence Report'!W$27:W$500,'7.  Persistence Report'!$D$27:$D$500,$B87,'7.  Persistence Report'!$J$27:$J$500,"Adjustment",'7.  Persistence Report'!$H$27:$H$500,"2015")</f>
        <v>0</v>
      </c>
      <c r="W88" s="295">
        <f>SUMIFS('7.  Persistence Report'!X$27:X$500,'7.  Persistence Report'!$D$27:$D$500,$B87,'7.  Persistence Report'!$J$27:$J$500,"Adjustment",'7.  Persistence Report'!$H$27:$H$500,"2015")</f>
        <v>0</v>
      </c>
      <c r="X88" s="295">
        <f>SUMIFS('7.  Persistence Report'!Y$27:Y$500,'7.  Persistence Report'!$D$27:$D$500,$B87,'7.  Persistence Report'!$J$27:$J$500,"Adjustment",'7.  Persistence Report'!$H$27:$H$500,"2015")</f>
        <v>0</v>
      </c>
      <c r="Y88" s="411">
        <f>Y87</f>
        <v>0</v>
      </c>
      <c r="Z88" s="411">
        <f t="shared" ref="Z88:AC88" si="157">Z87</f>
        <v>0</v>
      </c>
      <c r="AA88" s="411">
        <f t="shared" si="157"/>
        <v>0</v>
      </c>
      <c r="AB88" s="411">
        <f t="shared" si="157"/>
        <v>0</v>
      </c>
      <c r="AC88" s="411">
        <f t="shared" si="157"/>
        <v>0</v>
      </c>
      <c r="AD88" s="411">
        <f>AD87</f>
        <v>0</v>
      </c>
      <c r="AE88" s="411">
        <f t="shared" ref="AE88:AL88" si="158">AE87</f>
        <v>0</v>
      </c>
      <c r="AF88" s="411">
        <f t="shared" si="158"/>
        <v>0</v>
      </c>
      <c r="AG88" s="411">
        <f t="shared" si="158"/>
        <v>0</v>
      </c>
      <c r="AH88" s="411">
        <f t="shared" si="158"/>
        <v>0</v>
      </c>
      <c r="AI88" s="411">
        <f t="shared" si="158"/>
        <v>0</v>
      </c>
      <c r="AJ88" s="411">
        <f t="shared" si="158"/>
        <v>0</v>
      </c>
      <c r="AK88" s="411">
        <f t="shared" si="158"/>
        <v>0</v>
      </c>
      <c r="AL88" s="411">
        <f t="shared" si="158"/>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495</v>
      </c>
      <c r="C90" s="320"/>
      <c r="D90" s="290"/>
      <c r="E90" s="289"/>
      <c r="F90" s="289"/>
      <c r="G90" s="289"/>
      <c r="H90" s="289"/>
      <c r="I90" s="289"/>
      <c r="J90" s="289"/>
      <c r="K90" s="289"/>
      <c r="L90" s="289"/>
      <c r="M90" s="289"/>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f>SUMIFS('7.  Persistence Report'!AU$27:AU$500,'7.  Persistence Report'!$D$27:$D$500,$B91,'7.  Persistence Report'!$J$27:$J$500,"Current year savings",'7.  Persistence Report'!$H$27:$H$500,"2015")</f>
        <v>0</v>
      </c>
      <c r="E91" s="295">
        <f>SUMIFS('7.  Persistence Report'!AV$27:AV$500,'7.  Persistence Report'!$D$27:$D$500,$B91,'7.  Persistence Report'!$J$27:$J$500,"Current year savings",'7.  Persistence Report'!$H$27:$H$500,"2015")</f>
        <v>0</v>
      </c>
      <c r="F91" s="295">
        <f>SUMIFS('7.  Persistence Report'!AW$27:AW$500,'7.  Persistence Report'!$D$27:$D$500,$B91,'7.  Persistence Report'!$J$27:$J$500,"Current year savings",'7.  Persistence Report'!$H$27:$H$500,"2015")</f>
        <v>0</v>
      </c>
      <c r="G91" s="295">
        <f>SUMIFS('7.  Persistence Report'!AX$27:AX$500,'7.  Persistence Report'!$D$27:$D$500,$B91,'7.  Persistence Report'!$J$27:$J$500,"Current year savings",'7.  Persistence Report'!$H$27:$H$500,"2015")</f>
        <v>0</v>
      </c>
      <c r="H91" s="295">
        <f>SUMIFS('7.  Persistence Report'!AY$27:AY$500,'7.  Persistence Report'!$D$27:$D$500,$B91,'7.  Persistence Report'!$J$27:$J$500,"Current year savings",'7.  Persistence Report'!$H$27:$H$500,"2015")</f>
        <v>0</v>
      </c>
      <c r="I91" s="295">
        <f>SUMIFS('7.  Persistence Report'!AZ$27:AZ$500,'7.  Persistence Report'!$D$27:$D$500,$B91,'7.  Persistence Report'!$J$27:$J$500,"Current year savings",'7.  Persistence Report'!$H$27:$H$500,"2015")</f>
        <v>0</v>
      </c>
      <c r="J91" s="295">
        <f>SUMIFS('7.  Persistence Report'!BA$27:BA$500,'7.  Persistence Report'!$D$27:$D$500,$B91,'7.  Persistence Report'!$J$27:$J$500,"Current year savings",'7.  Persistence Report'!$H$27:$H$500,"2015")</f>
        <v>0</v>
      </c>
      <c r="K91" s="295">
        <f>SUMIFS('7.  Persistence Report'!BB$27:BB$500,'7.  Persistence Report'!$D$27:$D$500,$B91,'7.  Persistence Report'!$J$27:$J$500,"Current year savings",'7.  Persistence Report'!$H$27:$H$500,"2015")</f>
        <v>0</v>
      </c>
      <c r="L91" s="295">
        <f>SUMIFS('7.  Persistence Report'!BC$27:BC$500,'7.  Persistence Report'!$D$27:$D$500,$B91,'7.  Persistence Report'!$J$27:$J$500,"Current year savings",'7.  Persistence Report'!$H$27:$H$500,"2015")</f>
        <v>0</v>
      </c>
      <c r="M91" s="295">
        <f>SUMIFS('7.  Persistence Report'!BD$27:BD$500,'7.  Persistence Report'!$D$27:$D$500,$B91,'7.  Persistence Report'!$J$27:$J$500,"Current year savings",'7.  Persistence Report'!$H$27:$H$500,"2015")</f>
        <v>0</v>
      </c>
      <c r="N91" s="295">
        <v>12</v>
      </c>
      <c r="O91" s="295">
        <f>SUMIFS('7.  Persistence Report'!P$27:P$500,'7.  Persistence Report'!$D$27:$D$500,$B91,'7.  Persistence Report'!$J$27:$J$500,"Current year savings",'7.  Persistence Report'!$H$27:$H$500,"2015")</f>
        <v>0</v>
      </c>
      <c r="P91" s="295">
        <f>SUMIFS('7.  Persistence Report'!Q$27:Q$500,'7.  Persistence Report'!$D$27:$D$500,$B91,'7.  Persistence Report'!$J$27:$J$500,"Current year savings",'7.  Persistence Report'!$H$27:$H$500,"2015")</f>
        <v>0</v>
      </c>
      <c r="Q91" s="295">
        <f>SUMIFS('7.  Persistence Report'!R$27:R$500,'7.  Persistence Report'!$D$27:$D$500,$B91,'7.  Persistence Report'!$J$27:$J$500,"Current year savings",'7.  Persistence Report'!$H$27:$H$500,"2015")</f>
        <v>0</v>
      </c>
      <c r="R91" s="295">
        <f>SUMIFS('7.  Persistence Report'!S$27:S$500,'7.  Persistence Report'!$D$27:$D$500,$B91,'7.  Persistence Report'!$J$27:$J$500,"Current year savings",'7.  Persistence Report'!$H$27:$H$500,"2015")</f>
        <v>0</v>
      </c>
      <c r="S91" s="295">
        <f>SUMIFS('7.  Persistence Report'!T$27:T$500,'7.  Persistence Report'!$D$27:$D$500,$B91,'7.  Persistence Report'!$J$27:$J$500,"Current year savings",'7.  Persistence Report'!$H$27:$H$500,"2015")</f>
        <v>0</v>
      </c>
      <c r="T91" s="295">
        <f>SUMIFS('7.  Persistence Report'!U$27:U$500,'7.  Persistence Report'!$D$27:$D$500,$B91,'7.  Persistence Report'!$J$27:$J$500,"Current year savings",'7.  Persistence Report'!$H$27:$H$500,"2015")</f>
        <v>0</v>
      </c>
      <c r="U91" s="295">
        <f>SUMIFS('7.  Persistence Report'!V$27:V$500,'7.  Persistence Report'!$D$27:$D$500,$B91,'7.  Persistence Report'!$J$27:$J$500,"Current year savings",'7.  Persistence Report'!$H$27:$H$500,"2015")</f>
        <v>0</v>
      </c>
      <c r="V91" s="295">
        <f>SUMIFS('7.  Persistence Report'!W$27:W$500,'7.  Persistence Report'!$D$27:$D$500,$B91,'7.  Persistence Report'!$J$27:$J$500,"Current year savings",'7.  Persistence Report'!$H$27:$H$500,"2015")</f>
        <v>0</v>
      </c>
      <c r="W91" s="295">
        <f>SUMIFS('7.  Persistence Report'!X$27:X$500,'7.  Persistence Report'!$D$27:$D$500,$B91,'7.  Persistence Report'!$J$27:$J$500,"Current year savings",'7.  Persistence Report'!$H$27:$H$500,"2015")</f>
        <v>0</v>
      </c>
      <c r="X91" s="295">
        <f>SUMIFS('7.  Persistence Report'!Y$27:Y$500,'7.  Persistence Report'!$D$27:$D$500,$B91,'7.  Persistence Report'!$J$27:$J$500,"Current year savings",'7.  Persistence Report'!$H$27:$H$500,"2015")</f>
        <v>0</v>
      </c>
      <c r="Y91" s="426"/>
      <c r="Z91" s="410"/>
      <c r="AA91" s="410"/>
      <c r="AB91" s="410"/>
      <c r="AC91" s="410"/>
      <c r="AD91" s="410"/>
      <c r="AE91" s="410"/>
      <c r="AF91" s="415"/>
      <c r="AG91" s="415"/>
      <c r="AH91" s="415"/>
      <c r="AI91" s="415"/>
      <c r="AJ91" s="415"/>
      <c r="AK91" s="415"/>
      <c r="AL91" s="415"/>
      <c r="AM91" s="296">
        <f>SUM(Y91:AL91)</f>
        <v>0</v>
      </c>
    </row>
    <row r="92" spans="1:40" outlineLevel="1">
      <c r="B92" s="294" t="s">
        <v>267</v>
      </c>
      <c r="C92" s="291" t="s">
        <v>163</v>
      </c>
      <c r="D92" s="295">
        <f>SUMIFS('7.  Persistence Report'!AU$27:AU$500,'7.  Persistence Report'!$D$27:$D$500,$B91,'7.  Persistence Report'!$J$27:$J$500,"Adjustment",'7.  Persistence Report'!$H$27:$H$500,"2015")</f>
        <v>0</v>
      </c>
      <c r="E92" s="295">
        <f>SUMIFS('7.  Persistence Report'!AV$27:AV$500,'7.  Persistence Report'!$D$27:$D$500,$B91,'7.  Persistence Report'!$J$27:$J$500,"Adjustment",'7.  Persistence Report'!$H$27:$H$500,"2015")</f>
        <v>0</v>
      </c>
      <c r="F92" s="295">
        <f>SUMIFS('7.  Persistence Report'!AW$27:AW$500,'7.  Persistence Report'!$D$27:$D$500,$B91,'7.  Persistence Report'!$J$27:$J$500,"Adjustment",'7.  Persistence Report'!$H$27:$H$500,"2015")</f>
        <v>0</v>
      </c>
      <c r="G92" s="295">
        <f>SUMIFS('7.  Persistence Report'!AX$27:AX$500,'7.  Persistence Report'!$D$27:$D$500,$B91,'7.  Persistence Report'!$J$27:$J$500,"Adjustment",'7.  Persistence Report'!$H$27:$H$500,"2015")</f>
        <v>0</v>
      </c>
      <c r="H92" s="295">
        <f>SUMIFS('7.  Persistence Report'!AY$27:AY$500,'7.  Persistence Report'!$D$27:$D$500,$B91,'7.  Persistence Report'!$J$27:$J$500,"Adjustment",'7.  Persistence Report'!$H$27:$H$500,"2015")</f>
        <v>0</v>
      </c>
      <c r="I92" s="295">
        <f>SUMIFS('7.  Persistence Report'!AZ$27:AZ$500,'7.  Persistence Report'!$D$27:$D$500,$B91,'7.  Persistence Report'!$J$27:$J$500,"Adjustment",'7.  Persistence Report'!$H$27:$H$500,"2015")</f>
        <v>0</v>
      </c>
      <c r="J92" s="295">
        <f>SUMIFS('7.  Persistence Report'!BA$27:BA$500,'7.  Persistence Report'!$D$27:$D$500,$B91,'7.  Persistence Report'!$J$27:$J$500,"Adjustment",'7.  Persistence Report'!$H$27:$H$500,"2015")</f>
        <v>0</v>
      </c>
      <c r="K92" s="295">
        <f>SUMIFS('7.  Persistence Report'!BB$27:BB$500,'7.  Persistence Report'!$D$27:$D$500,$B91,'7.  Persistence Report'!$J$27:$J$500,"Adjustment",'7.  Persistence Report'!$H$27:$H$500,"2015")</f>
        <v>0</v>
      </c>
      <c r="L92" s="295">
        <f>SUMIFS('7.  Persistence Report'!BC$27:BC$500,'7.  Persistence Report'!$D$27:$D$500,$B91,'7.  Persistence Report'!$J$27:$J$500,"Adjustment",'7.  Persistence Report'!$H$27:$H$500,"2015")</f>
        <v>0</v>
      </c>
      <c r="M92" s="295">
        <f>SUMIFS('7.  Persistence Report'!BD$27:BD$500,'7.  Persistence Report'!$D$27:$D$500,$B91,'7.  Persistence Report'!$J$27:$J$500,"Adjustment",'7.  Persistence Report'!$H$27:$H$500,"2015")</f>
        <v>0</v>
      </c>
      <c r="N92" s="295">
        <f>N91</f>
        <v>12</v>
      </c>
      <c r="O92" s="295">
        <f>SUMIFS('7.  Persistence Report'!P$27:P$500,'7.  Persistence Report'!$D$27:$D$500,$B91,'7.  Persistence Report'!$J$27:$J$500,"Adjustment",'7.  Persistence Report'!$H$27:$H$500,"2015")</f>
        <v>0</v>
      </c>
      <c r="P92" s="295">
        <f>SUMIFS('7.  Persistence Report'!Q$27:Q$500,'7.  Persistence Report'!$D$27:$D$500,$B91,'7.  Persistence Report'!$J$27:$J$500,"Adjustment",'7.  Persistence Report'!$H$27:$H$500,"2015")</f>
        <v>0</v>
      </c>
      <c r="Q92" s="295">
        <f>SUMIFS('7.  Persistence Report'!R$27:R$500,'7.  Persistence Report'!$D$27:$D$500,$B91,'7.  Persistence Report'!$J$27:$J$500,"Adjustment",'7.  Persistence Report'!$H$27:$H$500,"2015")</f>
        <v>0</v>
      </c>
      <c r="R92" s="295">
        <f>SUMIFS('7.  Persistence Report'!S$27:S$500,'7.  Persistence Report'!$D$27:$D$500,$B91,'7.  Persistence Report'!$J$27:$J$500,"Adjustment",'7.  Persistence Report'!$H$27:$H$500,"2015")</f>
        <v>0</v>
      </c>
      <c r="S92" s="295">
        <f>SUMIFS('7.  Persistence Report'!T$27:T$500,'7.  Persistence Report'!$D$27:$D$500,$B91,'7.  Persistence Report'!$J$27:$J$500,"Adjustment",'7.  Persistence Report'!$H$27:$H$500,"2015")</f>
        <v>0</v>
      </c>
      <c r="T92" s="295">
        <f>SUMIFS('7.  Persistence Report'!U$27:U$500,'7.  Persistence Report'!$D$27:$D$500,$B91,'7.  Persistence Report'!$J$27:$J$500,"Adjustment",'7.  Persistence Report'!$H$27:$H$500,"2015")</f>
        <v>0</v>
      </c>
      <c r="U92" s="295">
        <f>SUMIFS('7.  Persistence Report'!V$27:V$500,'7.  Persistence Report'!$D$27:$D$500,$B91,'7.  Persistence Report'!$J$27:$J$500,"Adjustment",'7.  Persistence Report'!$H$27:$H$500,"2015")</f>
        <v>0</v>
      </c>
      <c r="V92" s="295">
        <f>SUMIFS('7.  Persistence Report'!W$27:W$500,'7.  Persistence Report'!$D$27:$D$500,$B91,'7.  Persistence Report'!$J$27:$J$500,"Adjustment",'7.  Persistence Report'!$H$27:$H$500,"2015")</f>
        <v>0</v>
      </c>
      <c r="W92" s="295">
        <f>SUMIFS('7.  Persistence Report'!X$27:X$500,'7.  Persistence Report'!$D$27:$D$500,$B91,'7.  Persistence Report'!$J$27:$J$500,"Adjustment",'7.  Persistence Report'!$H$27:$H$500,"2015")</f>
        <v>0</v>
      </c>
      <c r="X92" s="295">
        <f>SUMIFS('7.  Persistence Report'!Y$27:Y$500,'7.  Persistence Report'!$D$27:$D$500,$B91,'7.  Persistence Report'!$J$27:$J$500,"Adjustment",'7.  Persistence Report'!$H$27:$H$500,"2015")</f>
        <v>0</v>
      </c>
      <c r="Y92" s="411">
        <f>Y91</f>
        <v>0</v>
      </c>
      <c r="Z92" s="411">
        <f t="shared" ref="Z92:AL92" si="159">Z91</f>
        <v>0</v>
      </c>
      <c r="AA92" s="411">
        <f t="shared" si="159"/>
        <v>0</v>
      </c>
      <c r="AB92" s="411">
        <f t="shared" si="159"/>
        <v>0</v>
      </c>
      <c r="AC92" s="411">
        <f t="shared" si="159"/>
        <v>0</v>
      </c>
      <c r="AD92" s="411">
        <f t="shared" si="159"/>
        <v>0</v>
      </c>
      <c r="AE92" s="411">
        <f t="shared" si="159"/>
        <v>0</v>
      </c>
      <c r="AF92" s="411">
        <f t="shared" si="159"/>
        <v>0</v>
      </c>
      <c r="AG92" s="411">
        <f t="shared" si="159"/>
        <v>0</v>
      </c>
      <c r="AH92" s="411">
        <f t="shared" si="159"/>
        <v>0</v>
      </c>
      <c r="AI92" s="411">
        <f t="shared" si="159"/>
        <v>0</v>
      </c>
      <c r="AJ92" s="411">
        <f t="shared" si="159"/>
        <v>0</v>
      </c>
      <c r="AK92" s="411">
        <f t="shared" si="159"/>
        <v>0</v>
      </c>
      <c r="AL92" s="411">
        <f t="shared" si="159"/>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f>SUMIFS('7.  Persistence Report'!AU$27:AU$500,'7.  Persistence Report'!$D$27:$D$500,$B94,'7.  Persistence Report'!$J$27:$J$500,"Current year savings",'7.  Persistence Report'!$H$27:$H$500,"2015")</f>
        <v>1137198</v>
      </c>
      <c r="E94" s="295">
        <f>SUMIFS('7.  Persistence Report'!AV$27:AV$500,'7.  Persistence Report'!$D$27:$D$500,$B94,'7.  Persistence Report'!$J$27:$J$500,"Current year savings",'7.  Persistence Report'!$H$27:$H$500,"2015")</f>
        <v>1137198</v>
      </c>
      <c r="F94" s="295">
        <f>SUMIFS('7.  Persistence Report'!AW$27:AW$500,'7.  Persistence Report'!$D$27:$D$500,$B94,'7.  Persistence Report'!$J$27:$J$500,"Current year savings",'7.  Persistence Report'!$H$27:$H$500,"2015")</f>
        <v>1137198</v>
      </c>
      <c r="G94" s="295">
        <f>SUMIFS('7.  Persistence Report'!AX$27:AX$500,'7.  Persistence Report'!$D$27:$D$500,$B94,'7.  Persistence Report'!$J$27:$J$500,"Current year savings",'7.  Persistence Report'!$H$27:$H$500,"2015")</f>
        <v>1137198</v>
      </c>
      <c r="H94" s="295">
        <f>SUMIFS('7.  Persistence Report'!AY$27:AY$500,'7.  Persistence Report'!$D$27:$D$500,$B94,'7.  Persistence Report'!$J$27:$J$500,"Current year savings",'7.  Persistence Report'!$H$27:$H$500,"2015")</f>
        <v>1137198</v>
      </c>
      <c r="I94" s="295">
        <f>SUMIFS('7.  Persistence Report'!AZ$27:AZ$500,'7.  Persistence Report'!$D$27:$D$500,$B94,'7.  Persistence Report'!$J$27:$J$500,"Current year savings",'7.  Persistence Report'!$H$27:$H$500,"2015")</f>
        <v>1137198</v>
      </c>
      <c r="J94" s="295">
        <f>SUMIFS('7.  Persistence Report'!BA$27:BA$500,'7.  Persistence Report'!$D$27:$D$500,$B94,'7.  Persistence Report'!$J$27:$J$500,"Current year savings",'7.  Persistence Report'!$H$27:$H$500,"2015")</f>
        <v>1137198</v>
      </c>
      <c r="K94" s="295">
        <f>SUMIFS('7.  Persistence Report'!BB$27:BB$500,'7.  Persistence Report'!$D$27:$D$500,$B94,'7.  Persistence Report'!$J$27:$J$500,"Current year savings",'7.  Persistence Report'!$H$27:$H$500,"2015")</f>
        <v>1137198</v>
      </c>
      <c r="L94" s="295">
        <f>SUMIFS('7.  Persistence Report'!BC$27:BC$500,'7.  Persistence Report'!$D$27:$D$500,$B94,'7.  Persistence Report'!$J$27:$J$500,"Current year savings",'7.  Persistence Report'!$H$27:$H$500,"2015")</f>
        <v>1137198</v>
      </c>
      <c r="M94" s="295">
        <f>SUMIFS('7.  Persistence Report'!BD$27:BD$500,'7.  Persistence Report'!$D$27:$D$500,$B94,'7.  Persistence Report'!$J$27:$J$500,"Current year savings",'7.  Persistence Report'!$H$27:$H$500,"2015")</f>
        <v>1137198</v>
      </c>
      <c r="N94" s="295">
        <v>12</v>
      </c>
      <c r="O94" s="295">
        <f>SUMIFS('7.  Persistence Report'!P$27:P$500,'7.  Persistence Report'!$D$27:$D$500,$B94,'7.  Persistence Report'!$J$27:$J$500,"Current year savings",'7.  Persistence Report'!$H$27:$H$500,"2015")</f>
        <v>89</v>
      </c>
      <c r="P94" s="295">
        <f>SUMIFS('7.  Persistence Report'!Q$27:Q$500,'7.  Persistence Report'!$D$27:$D$500,$B94,'7.  Persistence Report'!$J$27:$J$500,"Current year savings",'7.  Persistence Report'!$H$27:$H$500,"2015")</f>
        <v>89</v>
      </c>
      <c r="Q94" s="295">
        <f>SUMIFS('7.  Persistence Report'!R$27:R$500,'7.  Persistence Report'!$D$27:$D$500,$B94,'7.  Persistence Report'!$J$27:$J$500,"Current year savings",'7.  Persistence Report'!$H$27:$H$500,"2015")</f>
        <v>89</v>
      </c>
      <c r="R94" s="295">
        <f>SUMIFS('7.  Persistence Report'!S$27:S$500,'7.  Persistence Report'!$D$27:$D$500,$B94,'7.  Persistence Report'!$J$27:$J$500,"Current year savings",'7.  Persistence Report'!$H$27:$H$500,"2015")</f>
        <v>89</v>
      </c>
      <c r="S94" s="295">
        <f>SUMIFS('7.  Persistence Report'!T$27:T$500,'7.  Persistence Report'!$D$27:$D$500,$B94,'7.  Persistence Report'!$J$27:$J$500,"Current year savings",'7.  Persistence Report'!$H$27:$H$500,"2015")</f>
        <v>89</v>
      </c>
      <c r="T94" s="295">
        <f>SUMIFS('7.  Persistence Report'!U$27:U$500,'7.  Persistence Report'!$D$27:$D$500,$B94,'7.  Persistence Report'!$J$27:$J$500,"Current year savings",'7.  Persistence Report'!$H$27:$H$500,"2015")</f>
        <v>89</v>
      </c>
      <c r="U94" s="295">
        <f>SUMIFS('7.  Persistence Report'!V$27:V$500,'7.  Persistence Report'!$D$27:$D$500,$B94,'7.  Persistence Report'!$J$27:$J$500,"Current year savings",'7.  Persistence Report'!$H$27:$H$500,"2015")</f>
        <v>89</v>
      </c>
      <c r="V94" s="295">
        <f>SUMIFS('7.  Persistence Report'!W$27:W$500,'7.  Persistence Report'!$D$27:$D$500,$B94,'7.  Persistence Report'!$J$27:$J$500,"Current year savings",'7.  Persistence Report'!$H$27:$H$500,"2015")</f>
        <v>89</v>
      </c>
      <c r="W94" s="295">
        <f>SUMIFS('7.  Persistence Report'!X$27:X$500,'7.  Persistence Report'!$D$27:$D$500,$B94,'7.  Persistence Report'!$J$27:$J$500,"Current year savings",'7.  Persistence Report'!$H$27:$H$500,"2015")</f>
        <v>89</v>
      </c>
      <c r="X94" s="295">
        <f>SUMIFS('7.  Persistence Report'!Y$27:Y$500,'7.  Persistence Report'!$D$27:$D$500,$B94,'7.  Persistence Report'!$J$27:$J$500,"Current year savings",'7.  Persistence Report'!$H$27:$H$500,"2015")</f>
        <v>89</v>
      </c>
      <c r="Y94" s="426"/>
      <c r="Z94" s="410"/>
      <c r="AA94" s="410">
        <v>1</v>
      </c>
      <c r="AB94" s="410"/>
      <c r="AC94" s="410"/>
      <c r="AD94" s="410"/>
      <c r="AE94" s="410"/>
      <c r="AF94" s="415"/>
      <c r="AG94" s="415"/>
      <c r="AH94" s="415"/>
      <c r="AI94" s="415"/>
      <c r="AJ94" s="415"/>
      <c r="AK94" s="415"/>
      <c r="AL94" s="415"/>
      <c r="AM94" s="296">
        <f>SUM(Y94:AL94)</f>
        <v>1</v>
      </c>
    </row>
    <row r="95" spans="1:40" outlineLevel="1">
      <c r="B95" s="294" t="s">
        <v>267</v>
      </c>
      <c r="C95" s="291" t="s">
        <v>163</v>
      </c>
      <c r="D95" s="295">
        <f>SUMIFS('7.  Persistence Report'!AU$27:AU$500,'7.  Persistence Report'!$D$27:$D$500,$B94,'7.  Persistence Report'!$J$27:$J$500,"Adjustment",'7.  Persistence Report'!$H$27:$H$500,"2015")</f>
        <v>0</v>
      </c>
      <c r="E95" s="295">
        <f>SUMIFS('7.  Persistence Report'!AV$27:AV$500,'7.  Persistence Report'!$D$27:$D$500,$B94,'7.  Persistence Report'!$J$27:$J$500,"Adjustment",'7.  Persistence Report'!$H$27:$H$500,"2015")</f>
        <v>0</v>
      </c>
      <c r="F95" s="295">
        <f>SUMIFS('7.  Persistence Report'!AW$27:AW$500,'7.  Persistence Report'!$D$27:$D$500,$B94,'7.  Persistence Report'!$J$27:$J$500,"Adjustment",'7.  Persistence Report'!$H$27:$H$500,"2015")</f>
        <v>0</v>
      </c>
      <c r="G95" s="295">
        <f>SUMIFS('7.  Persistence Report'!AX$27:AX$500,'7.  Persistence Report'!$D$27:$D$500,$B94,'7.  Persistence Report'!$J$27:$J$500,"Adjustment",'7.  Persistence Report'!$H$27:$H$500,"2015")</f>
        <v>0</v>
      </c>
      <c r="H95" s="295">
        <f>SUMIFS('7.  Persistence Report'!AY$27:AY$500,'7.  Persistence Report'!$D$27:$D$500,$B94,'7.  Persistence Report'!$J$27:$J$500,"Adjustment",'7.  Persistence Report'!$H$27:$H$500,"2015")</f>
        <v>0</v>
      </c>
      <c r="I95" s="295">
        <f>SUMIFS('7.  Persistence Report'!AZ$27:AZ$500,'7.  Persistence Report'!$D$27:$D$500,$B94,'7.  Persistence Report'!$J$27:$J$500,"Adjustment",'7.  Persistence Report'!$H$27:$H$500,"2015")</f>
        <v>0</v>
      </c>
      <c r="J95" s="295">
        <f>SUMIFS('7.  Persistence Report'!BA$27:BA$500,'7.  Persistence Report'!$D$27:$D$500,$B94,'7.  Persistence Report'!$J$27:$J$500,"Adjustment",'7.  Persistence Report'!$H$27:$H$500,"2015")</f>
        <v>0</v>
      </c>
      <c r="K95" s="295">
        <f>SUMIFS('7.  Persistence Report'!BB$27:BB$500,'7.  Persistence Report'!$D$27:$D$500,$B94,'7.  Persistence Report'!$J$27:$J$500,"Adjustment",'7.  Persistence Report'!$H$27:$H$500,"2015")</f>
        <v>0</v>
      </c>
      <c r="L95" s="295">
        <f>SUMIFS('7.  Persistence Report'!BC$27:BC$500,'7.  Persistence Report'!$D$27:$D$500,$B94,'7.  Persistence Report'!$J$27:$J$500,"Adjustment",'7.  Persistence Report'!$H$27:$H$500,"2015")</f>
        <v>0</v>
      </c>
      <c r="M95" s="295">
        <f>SUMIFS('7.  Persistence Report'!BD$27:BD$500,'7.  Persistence Report'!$D$27:$D$500,$B94,'7.  Persistence Report'!$J$27:$J$500,"Adjustment",'7.  Persistence Report'!$H$27:$H$500,"2015")</f>
        <v>0</v>
      </c>
      <c r="N95" s="295">
        <f>N94</f>
        <v>12</v>
      </c>
      <c r="O95" s="295">
        <f>SUMIFS('7.  Persistence Report'!P$27:P$500,'7.  Persistence Report'!$D$27:$D$500,$B94,'7.  Persistence Report'!$J$27:$J$500,"Adjustment",'7.  Persistence Report'!$H$27:$H$500,"2015")</f>
        <v>0</v>
      </c>
      <c r="P95" s="295">
        <f>SUMIFS('7.  Persistence Report'!Q$27:Q$500,'7.  Persistence Report'!$D$27:$D$500,$B94,'7.  Persistence Report'!$J$27:$J$500,"Adjustment",'7.  Persistence Report'!$H$27:$H$500,"2015")</f>
        <v>0</v>
      </c>
      <c r="Q95" s="295">
        <f>SUMIFS('7.  Persistence Report'!R$27:R$500,'7.  Persistence Report'!$D$27:$D$500,$B94,'7.  Persistence Report'!$J$27:$J$500,"Adjustment",'7.  Persistence Report'!$H$27:$H$500,"2015")</f>
        <v>0</v>
      </c>
      <c r="R95" s="295">
        <f>SUMIFS('7.  Persistence Report'!S$27:S$500,'7.  Persistence Report'!$D$27:$D$500,$B94,'7.  Persistence Report'!$J$27:$J$500,"Adjustment",'7.  Persistence Report'!$H$27:$H$500,"2015")</f>
        <v>0</v>
      </c>
      <c r="S95" s="295">
        <f>SUMIFS('7.  Persistence Report'!T$27:T$500,'7.  Persistence Report'!$D$27:$D$500,$B94,'7.  Persistence Report'!$J$27:$J$500,"Adjustment",'7.  Persistence Report'!$H$27:$H$500,"2015")</f>
        <v>0</v>
      </c>
      <c r="T95" s="295">
        <f>SUMIFS('7.  Persistence Report'!U$27:U$500,'7.  Persistence Report'!$D$27:$D$500,$B94,'7.  Persistence Report'!$J$27:$J$500,"Adjustment",'7.  Persistence Report'!$H$27:$H$500,"2015")</f>
        <v>0</v>
      </c>
      <c r="U95" s="295">
        <f>SUMIFS('7.  Persistence Report'!V$27:V$500,'7.  Persistence Report'!$D$27:$D$500,$B94,'7.  Persistence Report'!$J$27:$J$500,"Adjustment",'7.  Persistence Report'!$H$27:$H$500,"2015")</f>
        <v>0</v>
      </c>
      <c r="V95" s="295">
        <f>SUMIFS('7.  Persistence Report'!W$27:W$500,'7.  Persistence Report'!$D$27:$D$500,$B94,'7.  Persistence Report'!$J$27:$J$500,"Adjustment",'7.  Persistence Report'!$H$27:$H$500,"2015")</f>
        <v>0</v>
      </c>
      <c r="W95" s="295">
        <f>SUMIFS('7.  Persistence Report'!X$27:X$500,'7.  Persistence Report'!$D$27:$D$500,$B94,'7.  Persistence Report'!$J$27:$J$500,"Adjustment",'7.  Persistence Report'!$H$27:$H$500,"2015")</f>
        <v>0</v>
      </c>
      <c r="X95" s="295">
        <f>SUMIFS('7.  Persistence Report'!Y$27:Y$500,'7.  Persistence Report'!$D$27:$D$500,$B94,'7.  Persistence Report'!$J$27:$J$500,"Adjustment",'7.  Persistence Report'!$H$27:$H$500,"2015")</f>
        <v>0</v>
      </c>
      <c r="Y95" s="411">
        <f>Y94</f>
        <v>0</v>
      </c>
      <c r="Z95" s="411">
        <f t="shared" ref="Z95" si="160">Z94</f>
        <v>0</v>
      </c>
      <c r="AA95" s="411">
        <f t="shared" ref="AA95" si="161">AA94</f>
        <v>1</v>
      </c>
      <c r="AB95" s="411">
        <f t="shared" ref="AB95" si="162">AB94</f>
        <v>0</v>
      </c>
      <c r="AC95" s="411">
        <f t="shared" ref="AC95" si="163">AC94</f>
        <v>0</v>
      </c>
      <c r="AD95" s="411">
        <f t="shared" ref="AD95" si="164">AD94</f>
        <v>0</v>
      </c>
      <c r="AE95" s="411">
        <f t="shared" ref="AE95" si="165">AE94</f>
        <v>0</v>
      </c>
      <c r="AF95" s="411">
        <f t="shared" ref="AF95" si="166">AF94</f>
        <v>0</v>
      </c>
      <c r="AG95" s="411">
        <f t="shared" ref="AG95" si="167">AG94</f>
        <v>0</v>
      </c>
      <c r="AH95" s="411">
        <f t="shared" ref="AH95" si="168">AH94</f>
        <v>0</v>
      </c>
      <c r="AI95" s="411">
        <f t="shared" ref="AI95" si="169">AI94</f>
        <v>0</v>
      </c>
      <c r="AJ95" s="411">
        <f t="shared" ref="AJ95" si="170">AJ94</f>
        <v>0</v>
      </c>
      <c r="AK95" s="411">
        <f t="shared" ref="AK95" si="171">AK94</f>
        <v>0</v>
      </c>
      <c r="AL95" s="411">
        <f t="shared" ref="AL95" si="172">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f>SUMIFS('7.  Persistence Report'!AU$27:AU$500,'7.  Persistence Report'!$D$27:$D$500,$B97,'7.  Persistence Report'!$J$27:$J$500,"Current year savings",'7.  Persistence Report'!$H$27:$H$500,"2015")</f>
        <v>0</v>
      </c>
      <c r="E97" s="295">
        <f>SUMIFS('7.  Persistence Report'!AV$27:AV$500,'7.  Persistence Report'!$D$27:$D$500,$B97,'7.  Persistence Report'!$J$27:$J$500,"Current year savings",'7.  Persistence Report'!$H$27:$H$500,"2015")</f>
        <v>0</v>
      </c>
      <c r="F97" s="295">
        <f>SUMIFS('7.  Persistence Report'!AW$27:AW$500,'7.  Persistence Report'!$D$27:$D$500,$B97,'7.  Persistence Report'!$J$27:$J$500,"Current year savings",'7.  Persistence Report'!$H$27:$H$500,"2015")</f>
        <v>0</v>
      </c>
      <c r="G97" s="295">
        <f>SUMIFS('7.  Persistence Report'!AX$27:AX$500,'7.  Persistence Report'!$D$27:$D$500,$B97,'7.  Persistence Report'!$J$27:$J$500,"Current year savings",'7.  Persistence Report'!$H$27:$H$500,"2015")</f>
        <v>0</v>
      </c>
      <c r="H97" s="295">
        <f>SUMIFS('7.  Persistence Report'!AY$27:AY$500,'7.  Persistence Report'!$D$27:$D$500,$B97,'7.  Persistence Report'!$J$27:$J$500,"Current year savings",'7.  Persistence Report'!$H$27:$H$500,"2015")</f>
        <v>0</v>
      </c>
      <c r="I97" s="295">
        <f>SUMIFS('7.  Persistence Report'!AZ$27:AZ$500,'7.  Persistence Report'!$D$27:$D$500,$B97,'7.  Persistence Report'!$J$27:$J$500,"Current year savings",'7.  Persistence Report'!$H$27:$H$500,"2015")</f>
        <v>0</v>
      </c>
      <c r="J97" s="295">
        <f>SUMIFS('7.  Persistence Report'!BA$27:BA$500,'7.  Persistence Report'!$D$27:$D$500,$B97,'7.  Persistence Report'!$J$27:$J$500,"Current year savings",'7.  Persistence Report'!$H$27:$H$500,"2015")</f>
        <v>0</v>
      </c>
      <c r="K97" s="295">
        <f>SUMIFS('7.  Persistence Report'!BB$27:BB$500,'7.  Persistence Report'!$D$27:$D$500,$B97,'7.  Persistence Report'!$J$27:$J$500,"Current year savings",'7.  Persistence Report'!$H$27:$H$500,"2015")</f>
        <v>0</v>
      </c>
      <c r="L97" s="295">
        <f>SUMIFS('7.  Persistence Report'!BC$27:BC$500,'7.  Persistence Report'!$D$27:$D$500,$B97,'7.  Persistence Report'!$J$27:$J$500,"Current year savings",'7.  Persistence Report'!$H$27:$H$500,"2015")</f>
        <v>0</v>
      </c>
      <c r="M97" s="295">
        <f>SUMIFS('7.  Persistence Report'!BD$27:BD$500,'7.  Persistence Report'!$D$27:$D$500,$B97,'7.  Persistence Report'!$J$27:$J$500,"Current year savings",'7.  Persistence Report'!$H$27:$H$500,"2015")</f>
        <v>0</v>
      </c>
      <c r="N97" s="295">
        <v>12</v>
      </c>
      <c r="O97" s="295">
        <f>SUMIFS('7.  Persistence Report'!P$27:P$500,'7.  Persistence Report'!$D$27:$D$500,$B97,'7.  Persistence Report'!$J$27:$J$500,"Current year savings",'7.  Persistence Report'!$H$27:$H$500,"2015")</f>
        <v>0</v>
      </c>
      <c r="P97" s="295">
        <f>SUMIFS('7.  Persistence Report'!Q$27:Q$500,'7.  Persistence Report'!$D$27:$D$500,$B97,'7.  Persistence Report'!$J$27:$J$500,"Current year savings",'7.  Persistence Report'!$H$27:$H$500,"2015")</f>
        <v>0</v>
      </c>
      <c r="Q97" s="295">
        <f>SUMIFS('7.  Persistence Report'!R$27:R$500,'7.  Persistence Report'!$D$27:$D$500,$B97,'7.  Persistence Report'!$J$27:$J$500,"Current year savings",'7.  Persistence Report'!$H$27:$H$500,"2015")</f>
        <v>0</v>
      </c>
      <c r="R97" s="295">
        <f>SUMIFS('7.  Persistence Report'!S$27:S$500,'7.  Persistence Report'!$D$27:$D$500,$B97,'7.  Persistence Report'!$J$27:$J$500,"Current year savings",'7.  Persistence Report'!$H$27:$H$500,"2015")</f>
        <v>0</v>
      </c>
      <c r="S97" s="295">
        <f>SUMIFS('7.  Persistence Report'!T$27:T$500,'7.  Persistence Report'!$D$27:$D$500,$B97,'7.  Persistence Report'!$J$27:$J$500,"Current year savings",'7.  Persistence Report'!$H$27:$H$500,"2015")</f>
        <v>0</v>
      </c>
      <c r="T97" s="295">
        <f>SUMIFS('7.  Persistence Report'!U$27:U$500,'7.  Persistence Report'!$D$27:$D$500,$B97,'7.  Persistence Report'!$J$27:$J$500,"Current year savings",'7.  Persistence Report'!$H$27:$H$500,"2015")</f>
        <v>0</v>
      </c>
      <c r="U97" s="295">
        <f>SUMIFS('7.  Persistence Report'!V$27:V$500,'7.  Persistence Report'!$D$27:$D$500,$B97,'7.  Persistence Report'!$J$27:$J$500,"Current year savings",'7.  Persistence Report'!$H$27:$H$500,"2015")</f>
        <v>0</v>
      </c>
      <c r="V97" s="295">
        <f>SUMIFS('7.  Persistence Report'!W$27:W$500,'7.  Persistence Report'!$D$27:$D$500,$B97,'7.  Persistence Report'!$J$27:$J$500,"Current year savings",'7.  Persistence Report'!$H$27:$H$500,"2015")</f>
        <v>0</v>
      </c>
      <c r="W97" s="295">
        <f>SUMIFS('7.  Persistence Report'!X$27:X$500,'7.  Persistence Report'!$D$27:$D$500,$B97,'7.  Persistence Report'!$J$27:$J$500,"Current year savings",'7.  Persistence Report'!$H$27:$H$500,"2015")</f>
        <v>0</v>
      </c>
      <c r="X97" s="295">
        <f>SUMIFS('7.  Persistence Report'!Y$27:Y$500,'7.  Persistence Report'!$D$27:$D$500,$B97,'7.  Persistence Report'!$J$27:$J$500,"Current year savings",'7.  Persistence Report'!$H$27:$H$500,"2015")</f>
        <v>0</v>
      </c>
      <c r="Y97" s="426"/>
      <c r="Z97" s="410"/>
      <c r="AA97" s="410"/>
      <c r="AB97" s="410"/>
      <c r="AC97" s="410"/>
      <c r="AD97" s="410"/>
      <c r="AE97" s="410"/>
      <c r="AF97" s="415"/>
      <c r="AG97" s="415"/>
      <c r="AH97" s="415"/>
      <c r="AI97" s="415"/>
      <c r="AJ97" s="415"/>
      <c r="AK97" s="415"/>
      <c r="AL97" s="415"/>
      <c r="AM97" s="296">
        <f>SUM(Y97:AL97)</f>
        <v>0</v>
      </c>
    </row>
    <row r="98" spans="1:39" outlineLevel="1">
      <c r="B98" s="294" t="s">
        <v>267</v>
      </c>
      <c r="C98" s="291" t="s">
        <v>163</v>
      </c>
      <c r="D98" s="295">
        <f>SUMIFS('7.  Persistence Report'!AU$27:AU$500,'7.  Persistence Report'!$D$27:$D$500,$B97,'7.  Persistence Report'!$J$27:$J$500,"Adjustment",'7.  Persistence Report'!$H$27:$H$500,"2015")</f>
        <v>0</v>
      </c>
      <c r="E98" s="295">
        <f>SUMIFS('7.  Persistence Report'!AV$27:AV$500,'7.  Persistence Report'!$D$27:$D$500,$B97,'7.  Persistence Report'!$J$27:$J$500,"Adjustment",'7.  Persistence Report'!$H$27:$H$500,"2015")</f>
        <v>0</v>
      </c>
      <c r="F98" s="295">
        <f>SUMIFS('7.  Persistence Report'!AW$27:AW$500,'7.  Persistence Report'!$D$27:$D$500,$B97,'7.  Persistence Report'!$J$27:$J$500,"Adjustment",'7.  Persistence Report'!$H$27:$H$500,"2015")</f>
        <v>0</v>
      </c>
      <c r="G98" s="295">
        <f>SUMIFS('7.  Persistence Report'!AX$27:AX$500,'7.  Persistence Report'!$D$27:$D$500,$B97,'7.  Persistence Report'!$J$27:$J$500,"Adjustment",'7.  Persistence Report'!$H$27:$H$500,"2015")</f>
        <v>0</v>
      </c>
      <c r="H98" s="295">
        <f>SUMIFS('7.  Persistence Report'!AY$27:AY$500,'7.  Persistence Report'!$D$27:$D$500,$B97,'7.  Persistence Report'!$J$27:$J$500,"Adjustment",'7.  Persistence Report'!$H$27:$H$500,"2015")</f>
        <v>0</v>
      </c>
      <c r="I98" s="295">
        <f>SUMIFS('7.  Persistence Report'!AZ$27:AZ$500,'7.  Persistence Report'!$D$27:$D$500,$B97,'7.  Persistence Report'!$J$27:$J$500,"Adjustment",'7.  Persistence Report'!$H$27:$H$500,"2015")</f>
        <v>0</v>
      </c>
      <c r="J98" s="295">
        <f>SUMIFS('7.  Persistence Report'!BA$27:BA$500,'7.  Persistence Report'!$D$27:$D$500,$B97,'7.  Persistence Report'!$J$27:$J$500,"Adjustment",'7.  Persistence Report'!$H$27:$H$500,"2015")</f>
        <v>0</v>
      </c>
      <c r="K98" s="295">
        <f>SUMIFS('7.  Persistence Report'!BB$27:BB$500,'7.  Persistence Report'!$D$27:$D$500,$B97,'7.  Persistence Report'!$J$27:$J$500,"Adjustment",'7.  Persistence Report'!$H$27:$H$500,"2015")</f>
        <v>0</v>
      </c>
      <c r="L98" s="295">
        <f>SUMIFS('7.  Persistence Report'!BC$27:BC$500,'7.  Persistence Report'!$D$27:$D$500,$B97,'7.  Persistence Report'!$J$27:$J$500,"Adjustment",'7.  Persistence Report'!$H$27:$H$500,"2015")</f>
        <v>0</v>
      </c>
      <c r="M98" s="295">
        <f>SUMIFS('7.  Persistence Report'!BD$27:BD$500,'7.  Persistence Report'!$D$27:$D$500,$B97,'7.  Persistence Report'!$J$27:$J$500,"Adjustment",'7.  Persistence Report'!$H$27:$H$500,"2015")</f>
        <v>0</v>
      </c>
      <c r="N98" s="295">
        <f>N97</f>
        <v>12</v>
      </c>
      <c r="O98" s="295">
        <f>SUMIFS('7.  Persistence Report'!P$27:P$500,'7.  Persistence Report'!$D$27:$D$500,$B97,'7.  Persistence Report'!$J$27:$J$500,"Adjustment",'7.  Persistence Report'!$H$27:$H$500,"2015")</f>
        <v>0</v>
      </c>
      <c r="P98" s="295">
        <f>SUMIFS('7.  Persistence Report'!Q$27:Q$500,'7.  Persistence Report'!$D$27:$D$500,$B97,'7.  Persistence Report'!$J$27:$J$500,"Adjustment",'7.  Persistence Report'!$H$27:$H$500,"2015")</f>
        <v>0</v>
      </c>
      <c r="Q98" s="295">
        <f>SUMIFS('7.  Persistence Report'!R$27:R$500,'7.  Persistence Report'!$D$27:$D$500,$B97,'7.  Persistence Report'!$J$27:$J$500,"Adjustment",'7.  Persistence Report'!$H$27:$H$500,"2015")</f>
        <v>0</v>
      </c>
      <c r="R98" s="295">
        <f>SUMIFS('7.  Persistence Report'!S$27:S$500,'7.  Persistence Report'!$D$27:$D$500,$B97,'7.  Persistence Report'!$J$27:$J$500,"Adjustment",'7.  Persistence Report'!$H$27:$H$500,"2015")</f>
        <v>0</v>
      </c>
      <c r="S98" s="295">
        <f>SUMIFS('7.  Persistence Report'!T$27:T$500,'7.  Persistence Report'!$D$27:$D$500,$B97,'7.  Persistence Report'!$J$27:$J$500,"Adjustment",'7.  Persistence Report'!$H$27:$H$500,"2015")</f>
        <v>0</v>
      </c>
      <c r="T98" s="295">
        <f>SUMIFS('7.  Persistence Report'!U$27:U$500,'7.  Persistence Report'!$D$27:$D$500,$B97,'7.  Persistence Report'!$J$27:$J$500,"Adjustment",'7.  Persistence Report'!$H$27:$H$500,"2015")</f>
        <v>0</v>
      </c>
      <c r="U98" s="295">
        <f>SUMIFS('7.  Persistence Report'!V$27:V$500,'7.  Persistence Report'!$D$27:$D$500,$B97,'7.  Persistence Report'!$J$27:$J$500,"Adjustment",'7.  Persistence Report'!$H$27:$H$500,"2015")</f>
        <v>0</v>
      </c>
      <c r="V98" s="295">
        <f>SUMIFS('7.  Persistence Report'!W$27:W$500,'7.  Persistence Report'!$D$27:$D$500,$B97,'7.  Persistence Report'!$J$27:$J$500,"Adjustment",'7.  Persistence Report'!$H$27:$H$500,"2015")</f>
        <v>0</v>
      </c>
      <c r="W98" s="295">
        <f>SUMIFS('7.  Persistence Report'!X$27:X$500,'7.  Persistence Report'!$D$27:$D$500,$B97,'7.  Persistence Report'!$J$27:$J$500,"Adjustment",'7.  Persistence Report'!$H$27:$H$500,"2015")</f>
        <v>0</v>
      </c>
      <c r="X98" s="295">
        <f>SUMIFS('7.  Persistence Report'!Y$27:Y$500,'7.  Persistence Report'!$D$27:$D$500,$B97,'7.  Persistence Report'!$J$27:$J$500,"Adjustment",'7.  Persistence Report'!$H$27:$H$500,"2015")</f>
        <v>0</v>
      </c>
      <c r="Y98" s="411">
        <f>Y97</f>
        <v>0</v>
      </c>
      <c r="Z98" s="411">
        <f t="shared" ref="Z98:AL98" si="173">Z97</f>
        <v>0</v>
      </c>
      <c r="AA98" s="411">
        <f t="shared" si="173"/>
        <v>0</v>
      </c>
      <c r="AB98" s="411">
        <f t="shared" si="173"/>
        <v>0</v>
      </c>
      <c r="AC98" s="411">
        <f t="shared" si="173"/>
        <v>0</v>
      </c>
      <c r="AD98" s="411">
        <f t="shared" si="173"/>
        <v>0</v>
      </c>
      <c r="AE98" s="411">
        <f t="shared" si="173"/>
        <v>0</v>
      </c>
      <c r="AF98" s="411">
        <f t="shared" si="173"/>
        <v>0</v>
      </c>
      <c r="AG98" s="411">
        <f t="shared" si="173"/>
        <v>0</v>
      </c>
      <c r="AH98" s="411">
        <f t="shared" si="173"/>
        <v>0</v>
      </c>
      <c r="AI98" s="411">
        <f t="shared" si="173"/>
        <v>0</v>
      </c>
      <c r="AJ98" s="411">
        <f t="shared" si="173"/>
        <v>0</v>
      </c>
      <c r="AK98" s="411">
        <f t="shared" si="173"/>
        <v>0</v>
      </c>
      <c r="AL98" s="411">
        <f t="shared" si="173"/>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f>SUMIFS('7.  Persistence Report'!AU$27:AU$500,'7.  Persistence Report'!$D$27:$D$500,$B100,'7.  Persistence Report'!$J$27:$J$500,"Current year savings",'7.  Persistence Report'!$H$27:$H$500,"2015")</f>
        <v>0</v>
      </c>
      <c r="E100" s="295">
        <f>SUMIFS('7.  Persistence Report'!AV$27:AV$500,'7.  Persistence Report'!$D$27:$D$500,$B100,'7.  Persistence Report'!$J$27:$J$500,"Current year savings",'7.  Persistence Report'!$H$27:$H$500,"2015")</f>
        <v>0</v>
      </c>
      <c r="F100" s="295">
        <f>SUMIFS('7.  Persistence Report'!AW$27:AW$500,'7.  Persistence Report'!$D$27:$D$500,$B100,'7.  Persistence Report'!$J$27:$J$500,"Current year savings",'7.  Persistence Report'!$H$27:$H$500,"2015")</f>
        <v>0</v>
      </c>
      <c r="G100" s="295">
        <f>SUMIFS('7.  Persistence Report'!AX$27:AX$500,'7.  Persistence Report'!$D$27:$D$500,$B100,'7.  Persistence Report'!$J$27:$J$500,"Current year savings",'7.  Persistence Report'!$H$27:$H$500,"2015")</f>
        <v>0</v>
      </c>
      <c r="H100" s="295">
        <f>SUMIFS('7.  Persistence Report'!AY$27:AY$500,'7.  Persistence Report'!$D$27:$D$500,$B100,'7.  Persistence Report'!$J$27:$J$500,"Current year savings",'7.  Persistence Report'!$H$27:$H$500,"2015")</f>
        <v>0</v>
      </c>
      <c r="I100" s="295">
        <f>SUMIFS('7.  Persistence Report'!AZ$27:AZ$500,'7.  Persistence Report'!$D$27:$D$500,$B100,'7.  Persistence Report'!$J$27:$J$500,"Current year savings",'7.  Persistence Report'!$H$27:$H$500,"2015")</f>
        <v>0</v>
      </c>
      <c r="J100" s="295">
        <f>SUMIFS('7.  Persistence Report'!BA$27:BA$500,'7.  Persistence Report'!$D$27:$D$500,$B100,'7.  Persistence Report'!$J$27:$J$500,"Current year savings",'7.  Persistence Report'!$H$27:$H$500,"2015")</f>
        <v>0</v>
      </c>
      <c r="K100" s="295">
        <f>SUMIFS('7.  Persistence Report'!BB$27:BB$500,'7.  Persistence Report'!$D$27:$D$500,$B100,'7.  Persistence Report'!$J$27:$J$500,"Current year savings",'7.  Persistence Report'!$H$27:$H$500,"2015")</f>
        <v>0</v>
      </c>
      <c r="L100" s="295">
        <f>SUMIFS('7.  Persistence Report'!BC$27:BC$500,'7.  Persistence Report'!$D$27:$D$500,$B100,'7.  Persistence Report'!$J$27:$J$500,"Current year savings",'7.  Persistence Report'!$H$27:$H$500,"2015")</f>
        <v>0</v>
      </c>
      <c r="M100" s="295">
        <f>SUMIFS('7.  Persistence Report'!BD$27:BD$500,'7.  Persistence Report'!$D$27:$D$500,$B100,'7.  Persistence Report'!$J$27:$J$500,"Current year savings",'7.  Persistence Report'!$H$27:$H$500,"2015")</f>
        <v>0</v>
      </c>
      <c r="N100" s="295">
        <v>12</v>
      </c>
      <c r="O100" s="295">
        <f>SUMIFS('7.  Persistence Report'!P$27:P$500,'7.  Persistence Report'!$D$27:$D$500,$B100,'7.  Persistence Report'!$J$27:$J$500,"Current year savings",'7.  Persistence Report'!$H$27:$H$500,"2015")</f>
        <v>0</v>
      </c>
      <c r="P100" s="295">
        <f>SUMIFS('7.  Persistence Report'!Q$27:Q$500,'7.  Persistence Report'!$D$27:$D$500,$B100,'7.  Persistence Report'!$J$27:$J$500,"Current year savings",'7.  Persistence Report'!$H$27:$H$500,"2015")</f>
        <v>0</v>
      </c>
      <c r="Q100" s="295">
        <f>SUMIFS('7.  Persistence Report'!R$27:R$500,'7.  Persistence Report'!$D$27:$D$500,$B100,'7.  Persistence Report'!$J$27:$J$500,"Current year savings",'7.  Persistence Report'!$H$27:$H$500,"2015")</f>
        <v>0</v>
      </c>
      <c r="R100" s="295">
        <f>SUMIFS('7.  Persistence Report'!S$27:S$500,'7.  Persistence Report'!$D$27:$D$500,$B100,'7.  Persistence Report'!$J$27:$J$500,"Current year savings",'7.  Persistence Report'!$H$27:$H$500,"2015")</f>
        <v>0</v>
      </c>
      <c r="S100" s="295">
        <f>SUMIFS('7.  Persistence Report'!T$27:T$500,'7.  Persistence Report'!$D$27:$D$500,$B100,'7.  Persistence Report'!$J$27:$J$500,"Current year savings",'7.  Persistence Report'!$H$27:$H$500,"2015")</f>
        <v>0</v>
      </c>
      <c r="T100" s="295">
        <f>SUMIFS('7.  Persistence Report'!U$27:U$500,'7.  Persistence Report'!$D$27:$D$500,$B100,'7.  Persistence Report'!$J$27:$J$500,"Current year savings",'7.  Persistence Report'!$H$27:$H$500,"2015")</f>
        <v>0</v>
      </c>
      <c r="U100" s="295">
        <f>SUMIFS('7.  Persistence Report'!V$27:V$500,'7.  Persistence Report'!$D$27:$D$500,$B100,'7.  Persistence Report'!$J$27:$J$500,"Current year savings",'7.  Persistence Report'!$H$27:$H$500,"2015")</f>
        <v>0</v>
      </c>
      <c r="V100" s="295">
        <f>SUMIFS('7.  Persistence Report'!W$27:W$500,'7.  Persistence Report'!$D$27:$D$500,$B100,'7.  Persistence Report'!$J$27:$J$500,"Current year savings",'7.  Persistence Report'!$H$27:$H$500,"2015")</f>
        <v>0</v>
      </c>
      <c r="W100" s="295">
        <f>SUMIFS('7.  Persistence Report'!X$27:X$500,'7.  Persistence Report'!$D$27:$D$500,$B100,'7.  Persistence Report'!$J$27:$J$500,"Current year savings",'7.  Persistence Report'!$H$27:$H$500,"2015")</f>
        <v>0</v>
      </c>
      <c r="X100" s="295">
        <f>SUMIFS('7.  Persistence Report'!Y$27:Y$500,'7.  Persistence Report'!$D$27:$D$500,$B100,'7.  Persistence Report'!$J$27:$J$500,"Current year savings",'7.  Persistence Report'!$H$27:$H$500,"2015")</f>
        <v>0</v>
      </c>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267</v>
      </c>
      <c r="C101" s="291" t="s">
        <v>163</v>
      </c>
      <c r="D101" s="295">
        <f>SUMIFS('7.  Persistence Report'!AU$27:AU$500,'7.  Persistence Report'!$D$27:$D$500,$B100,'7.  Persistence Report'!$J$27:$J$500,"Adjustment",'7.  Persistence Report'!$H$27:$H$500,"2015")</f>
        <v>0</v>
      </c>
      <c r="E101" s="295">
        <f>SUMIFS('7.  Persistence Report'!AV$27:AV$500,'7.  Persistence Report'!$D$27:$D$500,$B100,'7.  Persistence Report'!$J$27:$J$500,"Adjustment",'7.  Persistence Report'!$H$27:$H$500,"2015")</f>
        <v>0</v>
      </c>
      <c r="F101" s="295">
        <f>SUMIFS('7.  Persistence Report'!AW$27:AW$500,'7.  Persistence Report'!$D$27:$D$500,$B100,'7.  Persistence Report'!$J$27:$J$500,"Adjustment",'7.  Persistence Report'!$H$27:$H$500,"2015")</f>
        <v>0</v>
      </c>
      <c r="G101" s="295">
        <f>SUMIFS('7.  Persistence Report'!AX$27:AX$500,'7.  Persistence Report'!$D$27:$D$500,$B100,'7.  Persistence Report'!$J$27:$J$500,"Adjustment",'7.  Persistence Report'!$H$27:$H$500,"2015")</f>
        <v>0</v>
      </c>
      <c r="H101" s="295">
        <f>SUMIFS('7.  Persistence Report'!AY$27:AY$500,'7.  Persistence Report'!$D$27:$D$500,$B100,'7.  Persistence Report'!$J$27:$J$500,"Adjustment",'7.  Persistence Report'!$H$27:$H$500,"2015")</f>
        <v>0</v>
      </c>
      <c r="I101" s="295">
        <f>SUMIFS('7.  Persistence Report'!AZ$27:AZ$500,'7.  Persistence Report'!$D$27:$D$500,$B100,'7.  Persistence Report'!$J$27:$J$500,"Adjustment",'7.  Persistence Report'!$H$27:$H$500,"2015")</f>
        <v>0</v>
      </c>
      <c r="J101" s="295">
        <f>SUMIFS('7.  Persistence Report'!BA$27:BA$500,'7.  Persistence Report'!$D$27:$D$500,$B100,'7.  Persistence Report'!$J$27:$J$500,"Adjustment",'7.  Persistence Report'!$H$27:$H$500,"2015")</f>
        <v>0</v>
      </c>
      <c r="K101" s="295">
        <f>SUMIFS('7.  Persistence Report'!BB$27:BB$500,'7.  Persistence Report'!$D$27:$D$500,$B100,'7.  Persistence Report'!$J$27:$J$500,"Adjustment",'7.  Persistence Report'!$H$27:$H$500,"2015")</f>
        <v>0</v>
      </c>
      <c r="L101" s="295">
        <f>SUMIFS('7.  Persistence Report'!BC$27:BC$500,'7.  Persistence Report'!$D$27:$D$500,$B100,'7.  Persistence Report'!$J$27:$J$500,"Adjustment",'7.  Persistence Report'!$H$27:$H$500,"2015")</f>
        <v>0</v>
      </c>
      <c r="M101" s="295">
        <f>SUMIFS('7.  Persistence Report'!BD$27:BD$500,'7.  Persistence Report'!$D$27:$D$500,$B100,'7.  Persistence Report'!$J$27:$J$500,"Adjustment",'7.  Persistence Report'!$H$27:$H$500,"2015")</f>
        <v>0</v>
      </c>
      <c r="N101" s="295">
        <f>N100</f>
        <v>12</v>
      </c>
      <c r="O101" s="295">
        <f>SUMIFS('7.  Persistence Report'!P$27:P$500,'7.  Persistence Report'!$D$27:$D$500,$B100,'7.  Persistence Report'!$J$27:$J$500,"Adjustment",'7.  Persistence Report'!$H$27:$H$500,"2015")</f>
        <v>0</v>
      </c>
      <c r="P101" s="295">
        <f>SUMIFS('7.  Persistence Report'!Q$27:Q$500,'7.  Persistence Report'!$D$27:$D$500,$B100,'7.  Persistence Report'!$J$27:$J$500,"Adjustment",'7.  Persistence Report'!$H$27:$H$500,"2015")</f>
        <v>0</v>
      </c>
      <c r="Q101" s="295">
        <f>SUMIFS('7.  Persistence Report'!R$27:R$500,'7.  Persistence Report'!$D$27:$D$500,$B100,'7.  Persistence Report'!$J$27:$J$500,"Adjustment",'7.  Persistence Report'!$H$27:$H$500,"2015")</f>
        <v>0</v>
      </c>
      <c r="R101" s="295">
        <f>SUMIFS('7.  Persistence Report'!S$27:S$500,'7.  Persistence Report'!$D$27:$D$500,$B100,'7.  Persistence Report'!$J$27:$J$500,"Adjustment",'7.  Persistence Report'!$H$27:$H$500,"2015")</f>
        <v>0</v>
      </c>
      <c r="S101" s="295">
        <f>SUMIFS('7.  Persistence Report'!T$27:T$500,'7.  Persistence Report'!$D$27:$D$500,$B100,'7.  Persistence Report'!$J$27:$J$500,"Adjustment",'7.  Persistence Report'!$H$27:$H$500,"2015")</f>
        <v>0</v>
      </c>
      <c r="T101" s="295">
        <f>SUMIFS('7.  Persistence Report'!U$27:U$500,'7.  Persistence Report'!$D$27:$D$500,$B100,'7.  Persistence Report'!$J$27:$J$500,"Adjustment",'7.  Persistence Report'!$H$27:$H$500,"2015")</f>
        <v>0</v>
      </c>
      <c r="U101" s="295">
        <f>SUMIFS('7.  Persistence Report'!V$27:V$500,'7.  Persistence Report'!$D$27:$D$500,$B100,'7.  Persistence Report'!$J$27:$J$500,"Adjustment",'7.  Persistence Report'!$H$27:$H$500,"2015")</f>
        <v>0</v>
      </c>
      <c r="V101" s="295">
        <f>SUMIFS('7.  Persistence Report'!W$27:W$500,'7.  Persistence Report'!$D$27:$D$500,$B100,'7.  Persistence Report'!$J$27:$J$500,"Adjustment",'7.  Persistence Report'!$H$27:$H$500,"2015")</f>
        <v>0</v>
      </c>
      <c r="W101" s="295">
        <f>SUMIFS('7.  Persistence Report'!X$27:X$500,'7.  Persistence Report'!$D$27:$D$500,$B100,'7.  Persistence Report'!$J$27:$J$500,"Adjustment",'7.  Persistence Report'!$H$27:$H$500,"2015")</f>
        <v>0</v>
      </c>
      <c r="X101" s="295">
        <f>SUMIFS('7.  Persistence Report'!Y$27:Y$500,'7.  Persistence Report'!$D$27:$D$500,$B100,'7.  Persistence Report'!$J$27:$J$500,"Adjustment",'7.  Persistence Report'!$H$27:$H$500,"2015")</f>
        <v>0</v>
      </c>
      <c r="Y101" s="411">
        <f t="shared" ref="Y101:AL101" si="174">Y100</f>
        <v>0</v>
      </c>
      <c r="Z101" s="411">
        <f t="shared" si="174"/>
        <v>0</v>
      </c>
      <c r="AA101" s="411">
        <f t="shared" si="174"/>
        <v>0</v>
      </c>
      <c r="AB101" s="411">
        <f t="shared" si="174"/>
        <v>0</v>
      </c>
      <c r="AC101" s="411">
        <f t="shared" si="174"/>
        <v>0</v>
      </c>
      <c r="AD101" s="411">
        <f t="shared" si="174"/>
        <v>0</v>
      </c>
      <c r="AE101" s="411">
        <f t="shared" si="174"/>
        <v>0</v>
      </c>
      <c r="AF101" s="411">
        <f t="shared" si="174"/>
        <v>0</v>
      </c>
      <c r="AG101" s="411">
        <f t="shared" si="174"/>
        <v>0</v>
      </c>
      <c r="AH101" s="411">
        <f t="shared" si="174"/>
        <v>0</v>
      </c>
      <c r="AI101" s="411">
        <f t="shared" si="174"/>
        <v>0</v>
      </c>
      <c r="AJ101" s="411">
        <f t="shared" si="174"/>
        <v>0</v>
      </c>
      <c r="AK101" s="411">
        <f t="shared" si="174"/>
        <v>0</v>
      </c>
      <c r="AL101" s="411">
        <f t="shared" si="174"/>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502</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498</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f>SUMIFS('7.  Persistence Report'!AU$27:AU$500,'7.  Persistence Report'!$D$27:$D$500,$B105,'7.  Persistence Report'!$J$27:$J$500,"Current year savings",'7.  Persistence Report'!$H$27:$H$500,"2015")</f>
        <v>0</v>
      </c>
      <c r="E105" s="295">
        <f>SUMIFS('7.  Persistence Report'!AV$27:AV$500,'7.  Persistence Report'!$D$27:$D$500,$B105,'7.  Persistence Report'!$J$27:$J$500,"Current year savings",'7.  Persistence Report'!$H$27:$H$500,"2015")</f>
        <v>0</v>
      </c>
      <c r="F105" s="295">
        <f>SUMIFS('7.  Persistence Report'!AW$27:AW$500,'7.  Persistence Report'!$D$27:$D$500,$B105,'7.  Persistence Report'!$J$27:$J$500,"Current year savings",'7.  Persistence Report'!$H$27:$H$500,"2015")</f>
        <v>0</v>
      </c>
      <c r="G105" s="295">
        <f>SUMIFS('7.  Persistence Report'!AX$27:AX$500,'7.  Persistence Report'!$D$27:$D$500,$B105,'7.  Persistence Report'!$J$27:$J$500,"Current year savings",'7.  Persistence Report'!$H$27:$H$500,"2015")</f>
        <v>0</v>
      </c>
      <c r="H105" s="295">
        <f>SUMIFS('7.  Persistence Report'!AY$27:AY$500,'7.  Persistence Report'!$D$27:$D$500,$B105,'7.  Persistence Report'!$J$27:$J$500,"Current year savings",'7.  Persistence Report'!$H$27:$H$500,"2015")</f>
        <v>0</v>
      </c>
      <c r="I105" s="295">
        <f>SUMIFS('7.  Persistence Report'!AZ$27:AZ$500,'7.  Persistence Report'!$D$27:$D$500,$B105,'7.  Persistence Report'!$J$27:$J$500,"Current year savings",'7.  Persistence Report'!$H$27:$H$500,"2015")</f>
        <v>0</v>
      </c>
      <c r="J105" s="295">
        <f>SUMIFS('7.  Persistence Report'!BA$27:BA$500,'7.  Persistence Report'!$D$27:$D$500,$B105,'7.  Persistence Report'!$J$27:$J$500,"Current year savings",'7.  Persistence Report'!$H$27:$H$500,"2015")</f>
        <v>0</v>
      </c>
      <c r="K105" s="295">
        <f>SUMIFS('7.  Persistence Report'!BB$27:BB$500,'7.  Persistence Report'!$D$27:$D$500,$B105,'7.  Persistence Report'!$J$27:$J$500,"Current year savings",'7.  Persistence Report'!$H$27:$H$500,"2015")</f>
        <v>0</v>
      </c>
      <c r="L105" s="295">
        <f>SUMIFS('7.  Persistence Report'!BC$27:BC$500,'7.  Persistence Report'!$D$27:$D$500,$B105,'7.  Persistence Report'!$J$27:$J$500,"Current year savings",'7.  Persistence Report'!$H$27:$H$500,"2015")</f>
        <v>0</v>
      </c>
      <c r="M105" s="295">
        <f>SUMIFS('7.  Persistence Report'!BD$27:BD$500,'7.  Persistence Report'!$D$27:$D$500,$B105,'7.  Persistence Report'!$J$27:$J$500,"Current year savings",'7.  Persistence Report'!$H$27:$H$500,"2015")</f>
        <v>0</v>
      </c>
      <c r="N105" s="291"/>
      <c r="O105" s="295">
        <f>SUMIFS('7.  Persistence Report'!P$27:P$500,'7.  Persistence Report'!$D$27:$D$500,$B105,'7.  Persistence Report'!$J$27:$J$500,"Current year savings",'7.  Persistence Report'!$H$27:$H$500,"2015")</f>
        <v>0</v>
      </c>
      <c r="P105" s="295">
        <f>SUMIFS('7.  Persistence Report'!Q$27:Q$500,'7.  Persistence Report'!$D$27:$D$500,$B105,'7.  Persistence Report'!$J$27:$J$500,"Current year savings",'7.  Persistence Report'!$H$27:$H$500,"2015")</f>
        <v>0</v>
      </c>
      <c r="Q105" s="295">
        <f>SUMIFS('7.  Persistence Report'!R$27:R$500,'7.  Persistence Report'!$D$27:$D$500,$B105,'7.  Persistence Report'!$J$27:$J$500,"Current year savings",'7.  Persistence Report'!$H$27:$H$500,"2015")</f>
        <v>0</v>
      </c>
      <c r="R105" s="295">
        <f>SUMIFS('7.  Persistence Report'!S$27:S$500,'7.  Persistence Report'!$D$27:$D$500,$B105,'7.  Persistence Report'!$J$27:$J$500,"Current year savings",'7.  Persistence Report'!$H$27:$H$500,"2015")</f>
        <v>0</v>
      </c>
      <c r="S105" s="295">
        <f>SUMIFS('7.  Persistence Report'!T$27:T$500,'7.  Persistence Report'!$D$27:$D$500,$B105,'7.  Persistence Report'!$J$27:$J$500,"Current year savings",'7.  Persistence Report'!$H$27:$H$500,"2015")</f>
        <v>0</v>
      </c>
      <c r="T105" s="295">
        <f>SUMIFS('7.  Persistence Report'!U$27:U$500,'7.  Persistence Report'!$D$27:$D$500,$B105,'7.  Persistence Report'!$J$27:$J$500,"Current year savings",'7.  Persistence Report'!$H$27:$H$500,"2015")</f>
        <v>0</v>
      </c>
      <c r="U105" s="295">
        <f>SUMIFS('7.  Persistence Report'!V$27:V$500,'7.  Persistence Report'!$D$27:$D$500,$B105,'7.  Persistence Report'!$J$27:$J$500,"Current year savings",'7.  Persistence Report'!$H$27:$H$500,"2015")</f>
        <v>0</v>
      </c>
      <c r="V105" s="295">
        <f>SUMIFS('7.  Persistence Report'!W$27:W$500,'7.  Persistence Report'!$D$27:$D$500,$B105,'7.  Persistence Report'!$J$27:$J$500,"Current year savings",'7.  Persistence Report'!$H$27:$H$500,"2015")</f>
        <v>0</v>
      </c>
      <c r="W105" s="295">
        <f>SUMIFS('7.  Persistence Report'!X$27:X$500,'7.  Persistence Report'!$D$27:$D$500,$B105,'7.  Persistence Report'!$J$27:$J$500,"Current year savings",'7.  Persistence Report'!$H$27:$H$500,"2015")</f>
        <v>0</v>
      </c>
      <c r="X105" s="295">
        <f>SUMIFS('7.  Persistence Report'!Y$27:Y$500,'7.  Persistence Report'!$D$27:$D$500,$B105,'7.  Persistence Report'!$J$27:$J$500,"Current year savings",'7.  Persistence Report'!$H$27:$H$500,"2015")</f>
        <v>0</v>
      </c>
      <c r="Y105" s="533"/>
      <c r="Z105" s="410"/>
      <c r="AA105" s="410"/>
      <c r="AB105" s="410"/>
      <c r="AC105" s="410"/>
      <c r="AD105" s="410"/>
      <c r="AE105" s="410"/>
      <c r="AF105" s="410"/>
      <c r="AG105" s="410"/>
      <c r="AH105" s="410"/>
      <c r="AI105" s="410"/>
      <c r="AJ105" s="410"/>
      <c r="AK105" s="410"/>
      <c r="AL105" s="410"/>
      <c r="AM105" s="296">
        <f>SUM(Y105:AL105)</f>
        <v>0</v>
      </c>
    </row>
    <row r="106" spans="1:39" outlineLevel="1">
      <c r="B106" s="294" t="s">
        <v>267</v>
      </c>
      <c r="C106" s="291" t="s">
        <v>163</v>
      </c>
      <c r="D106" s="295">
        <f>SUMIFS('7.  Persistence Report'!AU$27:AU$500,'7.  Persistence Report'!$D$27:$D$500,$B105,'7.  Persistence Report'!$J$27:$J$500,"Adjustment",'7.  Persistence Report'!$H$27:$H$500,"2015")</f>
        <v>0</v>
      </c>
      <c r="E106" s="295">
        <f>SUMIFS('7.  Persistence Report'!AV$27:AV$500,'7.  Persistence Report'!$D$27:$D$500,$B105,'7.  Persistence Report'!$J$27:$J$500,"Adjustment",'7.  Persistence Report'!$H$27:$H$500,"2015")</f>
        <v>0</v>
      </c>
      <c r="F106" s="295">
        <f>SUMIFS('7.  Persistence Report'!AW$27:AW$500,'7.  Persistence Report'!$D$27:$D$500,$B105,'7.  Persistence Report'!$J$27:$J$500,"Adjustment",'7.  Persistence Report'!$H$27:$H$500,"2015")</f>
        <v>0</v>
      </c>
      <c r="G106" s="295">
        <f>SUMIFS('7.  Persistence Report'!AX$27:AX$500,'7.  Persistence Report'!$D$27:$D$500,$B105,'7.  Persistence Report'!$J$27:$J$500,"Adjustment",'7.  Persistence Report'!$H$27:$H$500,"2015")</f>
        <v>0</v>
      </c>
      <c r="H106" s="295">
        <f>SUMIFS('7.  Persistence Report'!AY$27:AY$500,'7.  Persistence Report'!$D$27:$D$500,$B105,'7.  Persistence Report'!$J$27:$J$500,"Adjustment",'7.  Persistence Report'!$H$27:$H$500,"2015")</f>
        <v>0</v>
      </c>
      <c r="I106" s="295">
        <f>SUMIFS('7.  Persistence Report'!AZ$27:AZ$500,'7.  Persistence Report'!$D$27:$D$500,$B105,'7.  Persistence Report'!$J$27:$J$500,"Adjustment",'7.  Persistence Report'!$H$27:$H$500,"2015")</f>
        <v>0</v>
      </c>
      <c r="J106" s="295">
        <f>SUMIFS('7.  Persistence Report'!BA$27:BA$500,'7.  Persistence Report'!$D$27:$D$500,$B105,'7.  Persistence Report'!$J$27:$J$500,"Adjustment",'7.  Persistence Report'!$H$27:$H$500,"2015")</f>
        <v>0</v>
      </c>
      <c r="K106" s="295">
        <f>SUMIFS('7.  Persistence Report'!BB$27:BB$500,'7.  Persistence Report'!$D$27:$D$500,$B105,'7.  Persistence Report'!$J$27:$J$500,"Adjustment",'7.  Persistence Report'!$H$27:$H$500,"2015")</f>
        <v>0</v>
      </c>
      <c r="L106" s="295">
        <f>SUMIFS('7.  Persistence Report'!BC$27:BC$500,'7.  Persistence Report'!$D$27:$D$500,$B105,'7.  Persistence Report'!$J$27:$J$500,"Adjustment",'7.  Persistence Report'!$H$27:$H$500,"2015")</f>
        <v>0</v>
      </c>
      <c r="M106" s="295">
        <f>SUMIFS('7.  Persistence Report'!BD$27:BD$500,'7.  Persistence Report'!$D$27:$D$500,$B105,'7.  Persistence Report'!$J$27:$J$500,"Adjustment",'7.  Persistence Report'!$H$27:$H$500,"2015")</f>
        <v>0</v>
      </c>
      <c r="N106" s="291"/>
      <c r="O106" s="295">
        <f>SUMIFS('7.  Persistence Report'!P$27:P$500,'7.  Persistence Report'!$D$27:$D$500,$B105,'7.  Persistence Report'!$J$27:$J$500,"Adjustment",'7.  Persistence Report'!$H$27:$H$500,"2015")</f>
        <v>0</v>
      </c>
      <c r="P106" s="295">
        <f>SUMIFS('7.  Persistence Report'!Q$27:Q$500,'7.  Persistence Report'!$D$27:$D$500,$B105,'7.  Persistence Report'!$J$27:$J$500,"Adjustment",'7.  Persistence Report'!$H$27:$H$500,"2015")</f>
        <v>0</v>
      </c>
      <c r="Q106" s="295">
        <f>SUMIFS('7.  Persistence Report'!R$27:R$500,'7.  Persistence Report'!$D$27:$D$500,$B105,'7.  Persistence Report'!$J$27:$J$500,"Adjustment",'7.  Persistence Report'!$H$27:$H$500,"2015")</f>
        <v>0</v>
      </c>
      <c r="R106" s="295">
        <f>SUMIFS('7.  Persistence Report'!S$27:S$500,'7.  Persistence Report'!$D$27:$D$500,$B105,'7.  Persistence Report'!$J$27:$J$500,"Adjustment",'7.  Persistence Report'!$H$27:$H$500,"2015")</f>
        <v>0</v>
      </c>
      <c r="S106" s="295">
        <f>SUMIFS('7.  Persistence Report'!T$27:T$500,'7.  Persistence Report'!$D$27:$D$500,$B105,'7.  Persistence Report'!$J$27:$J$500,"Adjustment",'7.  Persistence Report'!$H$27:$H$500,"2015")</f>
        <v>0</v>
      </c>
      <c r="T106" s="295">
        <f>SUMIFS('7.  Persistence Report'!U$27:U$500,'7.  Persistence Report'!$D$27:$D$500,$B105,'7.  Persistence Report'!$J$27:$J$500,"Adjustment",'7.  Persistence Report'!$H$27:$H$500,"2015")</f>
        <v>0</v>
      </c>
      <c r="U106" s="295">
        <f>SUMIFS('7.  Persistence Report'!V$27:V$500,'7.  Persistence Report'!$D$27:$D$500,$B105,'7.  Persistence Report'!$J$27:$J$500,"Adjustment",'7.  Persistence Report'!$H$27:$H$500,"2015")</f>
        <v>0</v>
      </c>
      <c r="V106" s="295">
        <f>SUMIFS('7.  Persistence Report'!W$27:W$500,'7.  Persistence Report'!$D$27:$D$500,$B105,'7.  Persistence Report'!$J$27:$J$500,"Adjustment",'7.  Persistence Report'!$H$27:$H$500,"2015")</f>
        <v>0</v>
      </c>
      <c r="W106" s="295">
        <f>SUMIFS('7.  Persistence Report'!X$27:X$500,'7.  Persistence Report'!$D$27:$D$500,$B105,'7.  Persistence Report'!$J$27:$J$500,"Adjustment",'7.  Persistence Report'!$H$27:$H$500,"2015")</f>
        <v>0</v>
      </c>
      <c r="X106" s="295">
        <f>SUMIFS('7.  Persistence Report'!Y$27:Y$500,'7.  Persistence Report'!$D$27:$D$500,$B105,'7.  Persistence Report'!$J$27:$J$500,"Adjustment",'7.  Persistence Report'!$H$27:$H$500,"2015")</f>
        <v>0</v>
      </c>
      <c r="Y106" s="411">
        <f>Y105</f>
        <v>0</v>
      </c>
      <c r="Z106" s="411">
        <f t="shared" ref="Z106" si="175">Z105</f>
        <v>0</v>
      </c>
      <c r="AA106" s="411">
        <f t="shared" ref="AA106" si="176">AA105</f>
        <v>0</v>
      </c>
      <c r="AB106" s="411">
        <f t="shared" ref="AB106" si="177">AB105</f>
        <v>0</v>
      </c>
      <c r="AC106" s="411">
        <f t="shared" ref="AC106" si="178">AC105</f>
        <v>0</v>
      </c>
      <c r="AD106" s="411">
        <f t="shared" ref="AD106" si="179">AD105</f>
        <v>0</v>
      </c>
      <c r="AE106" s="411">
        <f t="shared" ref="AE106" si="180">AE105</f>
        <v>0</v>
      </c>
      <c r="AF106" s="411">
        <f t="shared" ref="AF106" si="181">AF105</f>
        <v>0</v>
      </c>
      <c r="AG106" s="411">
        <f t="shared" ref="AG106" si="182">AG105</f>
        <v>0</v>
      </c>
      <c r="AH106" s="411">
        <f t="shared" ref="AH106" si="183">AH105</f>
        <v>0</v>
      </c>
      <c r="AI106" s="411">
        <f t="shared" ref="AI106" si="184">AI105</f>
        <v>0</v>
      </c>
      <c r="AJ106" s="411">
        <f t="shared" ref="AJ106" si="185">AJ105</f>
        <v>0</v>
      </c>
      <c r="AK106" s="411">
        <f t="shared" ref="AK106" si="186">AK105</f>
        <v>0</v>
      </c>
      <c r="AL106" s="411">
        <f t="shared" ref="AL106" si="187">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f>SUMIFS('7.  Persistence Report'!AU$27:AU$500,'7.  Persistence Report'!$D$27:$D$500,$B108,'7.  Persistence Report'!$J$27:$J$500,"Current year savings",'7.  Persistence Report'!$H$27:$H$500,"2015")</f>
        <v>0</v>
      </c>
      <c r="E108" s="295">
        <f>SUMIFS('7.  Persistence Report'!AV$27:AV$500,'7.  Persistence Report'!$D$27:$D$500,$B108,'7.  Persistence Report'!$J$27:$J$500,"Current year savings",'7.  Persistence Report'!$H$27:$H$500,"2015")</f>
        <v>0</v>
      </c>
      <c r="F108" s="295">
        <f>SUMIFS('7.  Persistence Report'!AW$27:AW$500,'7.  Persistence Report'!$D$27:$D$500,$B108,'7.  Persistence Report'!$J$27:$J$500,"Current year savings",'7.  Persistence Report'!$H$27:$H$500,"2015")</f>
        <v>0</v>
      </c>
      <c r="G108" s="295">
        <f>SUMIFS('7.  Persistence Report'!AX$27:AX$500,'7.  Persistence Report'!$D$27:$D$500,$B108,'7.  Persistence Report'!$J$27:$J$500,"Current year savings",'7.  Persistence Report'!$H$27:$H$500,"2015")</f>
        <v>0</v>
      </c>
      <c r="H108" s="295">
        <f>SUMIFS('7.  Persistence Report'!AY$27:AY$500,'7.  Persistence Report'!$D$27:$D$500,$B108,'7.  Persistence Report'!$J$27:$J$500,"Current year savings",'7.  Persistence Report'!$H$27:$H$500,"2015")</f>
        <v>0</v>
      </c>
      <c r="I108" s="295">
        <f>SUMIFS('7.  Persistence Report'!AZ$27:AZ$500,'7.  Persistence Report'!$D$27:$D$500,$B108,'7.  Persistence Report'!$J$27:$J$500,"Current year savings",'7.  Persistence Report'!$H$27:$H$500,"2015")</f>
        <v>0</v>
      </c>
      <c r="J108" s="295">
        <f>SUMIFS('7.  Persistence Report'!BA$27:BA$500,'7.  Persistence Report'!$D$27:$D$500,$B108,'7.  Persistence Report'!$J$27:$J$500,"Current year savings",'7.  Persistence Report'!$H$27:$H$500,"2015")</f>
        <v>0</v>
      </c>
      <c r="K108" s="295">
        <f>SUMIFS('7.  Persistence Report'!BB$27:BB$500,'7.  Persistence Report'!$D$27:$D$500,$B108,'7.  Persistence Report'!$J$27:$J$500,"Current year savings",'7.  Persistence Report'!$H$27:$H$500,"2015")</f>
        <v>0</v>
      </c>
      <c r="L108" s="295">
        <f>SUMIFS('7.  Persistence Report'!BC$27:BC$500,'7.  Persistence Report'!$D$27:$D$500,$B108,'7.  Persistence Report'!$J$27:$J$500,"Current year savings",'7.  Persistence Report'!$H$27:$H$500,"2015")</f>
        <v>0</v>
      </c>
      <c r="M108" s="295">
        <f>SUMIFS('7.  Persistence Report'!BD$27:BD$500,'7.  Persistence Report'!$D$27:$D$500,$B108,'7.  Persistence Report'!$J$27:$J$500,"Current year savings",'7.  Persistence Report'!$H$27:$H$500,"2015")</f>
        <v>0</v>
      </c>
      <c r="N108" s="291"/>
      <c r="O108" s="295">
        <f>SUMIFS('7.  Persistence Report'!P$27:P$500,'7.  Persistence Report'!$D$27:$D$500,$B108,'7.  Persistence Report'!$J$27:$J$500,"Current year savings",'7.  Persistence Report'!$H$27:$H$500,"2015")</f>
        <v>0</v>
      </c>
      <c r="P108" s="295">
        <f>SUMIFS('7.  Persistence Report'!Q$27:Q$500,'7.  Persistence Report'!$D$27:$D$500,$B108,'7.  Persistence Report'!$J$27:$J$500,"Current year savings",'7.  Persistence Report'!$H$27:$H$500,"2015")</f>
        <v>0</v>
      </c>
      <c r="Q108" s="295">
        <f>SUMIFS('7.  Persistence Report'!R$27:R$500,'7.  Persistence Report'!$D$27:$D$500,$B108,'7.  Persistence Report'!$J$27:$J$500,"Current year savings",'7.  Persistence Report'!$H$27:$H$500,"2015")</f>
        <v>0</v>
      </c>
      <c r="R108" s="295">
        <f>SUMIFS('7.  Persistence Report'!S$27:S$500,'7.  Persistence Report'!$D$27:$D$500,$B108,'7.  Persistence Report'!$J$27:$J$500,"Current year savings",'7.  Persistence Report'!$H$27:$H$500,"2015")</f>
        <v>0</v>
      </c>
      <c r="S108" s="295">
        <f>SUMIFS('7.  Persistence Report'!T$27:T$500,'7.  Persistence Report'!$D$27:$D$500,$B108,'7.  Persistence Report'!$J$27:$J$500,"Current year savings",'7.  Persistence Report'!$H$27:$H$500,"2015")</f>
        <v>0</v>
      </c>
      <c r="T108" s="295">
        <f>SUMIFS('7.  Persistence Report'!U$27:U$500,'7.  Persistence Report'!$D$27:$D$500,$B108,'7.  Persistence Report'!$J$27:$J$500,"Current year savings",'7.  Persistence Report'!$H$27:$H$500,"2015")</f>
        <v>0</v>
      </c>
      <c r="U108" s="295">
        <f>SUMIFS('7.  Persistence Report'!V$27:V$500,'7.  Persistence Report'!$D$27:$D$500,$B108,'7.  Persistence Report'!$J$27:$J$500,"Current year savings",'7.  Persistence Report'!$H$27:$H$500,"2015")</f>
        <v>0</v>
      </c>
      <c r="V108" s="295">
        <f>SUMIFS('7.  Persistence Report'!W$27:W$500,'7.  Persistence Report'!$D$27:$D$500,$B108,'7.  Persistence Report'!$J$27:$J$500,"Current year savings",'7.  Persistence Report'!$H$27:$H$500,"2015")</f>
        <v>0</v>
      </c>
      <c r="W108" s="295">
        <f>SUMIFS('7.  Persistence Report'!X$27:X$500,'7.  Persistence Report'!$D$27:$D$500,$B108,'7.  Persistence Report'!$J$27:$J$500,"Current year savings",'7.  Persistence Report'!$H$27:$H$500,"2015")</f>
        <v>0</v>
      </c>
      <c r="X108" s="295">
        <f>SUMIFS('7.  Persistence Report'!Y$27:Y$500,'7.  Persistence Report'!$D$27:$D$500,$B108,'7.  Persistence Report'!$J$27:$J$500,"Current year savings",'7.  Persistence Report'!$H$27:$H$500,"2015")</f>
        <v>0</v>
      </c>
      <c r="Y108" s="533"/>
      <c r="Z108" s="410"/>
      <c r="AA108" s="410"/>
      <c r="AB108" s="410"/>
      <c r="AC108" s="410"/>
      <c r="AD108" s="410"/>
      <c r="AE108" s="410"/>
      <c r="AF108" s="410"/>
      <c r="AG108" s="410"/>
      <c r="AH108" s="410"/>
      <c r="AI108" s="410"/>
      <c r="AJ108" s="410"/>
      <c r="AK108" s="410"/>
      <c r="AL108" s="410"/>
      <c r="AM108" s="296">
        <f>SUM(Y108:AL108)</f>
        <v>0</v>
      </c>
    </row>
    <row r="109" spans="1:39" outlineLevel="1">
      <c r="B109" s="294" t="s">
        <v>267</v>
      </c>
      <c r="C109" s="291" t="s">
        <v>163</v>
      </c>
      <c r="D109" s="295">
        <f>SUMIFS('7.  Persistence Report'!AU$27:AU$500,'7.  Persistence Report'!$D$27:$D$500,$B108,'7.  Persistence Report'!$J$27:$J$500,"Adjustment",'7.  Persistence Report'!$H$27:$H$500,"2015")</f>
        <v>0</v>
      </c>
      <c r="E109" s="295">
        <f>SUMIFS('7.  Persistence Report'!AV$27:AV$500,'7.  Persistence Report'!$D$27:$D$500,$B108,'7.  Persistence Report'!$J$27:$J$500,"Adjustment",'7.  Persistence Report'!$H$27:$H$500,"2015")</f>
        <v>0</v>
      </c>
      <c r="F109" s="295">
        <f>SUMIFS('7.  Persistence Report'!AW$27:AW$500,'7.  Persistence Report'!$D$27:$D$500,$B108,'7.  Persistence Report'!$J$27:$J$500,"Adjustment",'7.  Persistence Report'!$H$27:$H$500,"2015")</f>
        <v>0</v>
      </c>
      <c r="G109" s="295">
        <f>SUMIFS('7.  Persistence Report'!AX$27:AX$500,'7.  Persistence Report'!$D$27:$D$500,$B108,'7.  Persistence Report'!$J$27:$J$500,"Adjustment",'7.  Persistence Report'!$H$27:$H$500,"2015")</f>
        <v>0</v>
      </c>
      <c r="H109" s="295">
        <f>SUMIFS('7.  Persistence Report'!AY$27:AY$500,'7.  Persistence Report'!$D$27:$D$500,$B108,'7.  Persistence Report'!$J$27:$J$500,"Adjustment",'7.  Persistence Report'!$H$27:$H$500,"2015")</f>
        <v>0</v>
      </c>
      <c r="I109" s="295">
        <f>SUMIFS('7.  Persistence Report'!AZ$27:AZ$500,'7.  Persistence Report'!$D$27:$D$500,$B108,'7.  Persistence Report'!$J$27:$J$500,"Adjustment",'7.  Persistence Report'!$H$27:$H$500,"2015")</f>
        <v>0</v>
      </c>
      <c r="J109" s="295">
        <f>SUMIFS('7.  Persistence Report'!BA$27:BA$500,'7.  Persistence Report'!$D$27:$D$500,$B108,'7.  Persistence Report'!$J$27:$J$500,"Adjustment",'7.  Persistence Report'!$H$27:$H$500,"2015")</f>
        <v>0</v>
      </c>
      <c r="K109" s="295">
        <f>SUMIFS('7.  Persistence Report'!BB$27:BB$500,'7.  Persistence Report'!$D$27:$D$500,$B108,'7.  Persistence Report'!$J$27:$J$500,"Adjustment",'7.  Persistence Report'!$H$27:$H$500,"2015")</f>
        <v>0</v>
      </c>
      <c r="L109" s="295">
        <f>SUMIFS('7.  Persistence Report'!BC$27:BC$500,'7.  Persistence Report'!$D$27:$D$500,$B108,'7.  Persistence Report'!$J$27:$J$500,"Adjustment",'7.  Persistence Report'!$H$27:$H$500,"2015")</f>
        <v>0</v>
      </c>
      <c r="M109" s="295">
        <f>SUMIFS('7.  Persistence Report'!BD$27:BD$500,'7.  Persistence Report'!$D$27:$D$500,$B108,'7.  Persistence Report'!$J$27:$J$500,"Adjustment",'7.  Persistence Report'!$H$27:$H$500,"2015")</f>
        <v>0</v>
      </c>
      <c r="N109" s="291"/>
      <c r="O109" s="295">
        <f>SUMIFS('7.  Persistence Report'!P$27:P$500,'7.  Persistence Report'!$D$27:$D$500,$B108,'7.  Persistence Report'!$J$27:$J$500,"Adjustment",'7.  Persistence Report'!$H$27:$H$500,"2015")</f>
        <v>0</v>
      </c>
      <c r="P109" s="295">
        <f>SUMIFS('7.  Persistence Report'!Q$27:Q$500,'7.  Persistence Report'!$D$27:$D$500,$B108,'7.  Persistence Report'!$J$27:$J$500,"Adjustment",'7.  Persistence Report'!$H$27:$H$500,"2015")</f>
        <v>0</v>
      </c>
      <c r="Q109" s="295">
        <f>SUMIFS('7.  Persistence Report'!R$27:R$500,'7.  Persistence Report'!$D$27:$D$500,$B108,'7.  Persistence Report'!$J$27:$J$500,"Adjustment",'7.  Persistence Report'!$H$27:$H$500,"2015")</f>
        <v>0</v>
      </c>
      <c r="R109" s="295">
        <f>SUMIFS('7.  Persistence Report'!S$27:S$500,'7.  Persistence Report'!$D$27:$D$500,$B108,'7.  Persistence Report'!$J$27:$J$500,"Adjustment",'7.  Persistence Report'!$H$27:$H$500,"2015")</f>
        <v>0</v>
      </c>
      <c r="S109" s="295">
        <f>SUMIFS('7.  Persistence Report'!T$27:T$500,'7.  Persistence Report'!$D$27:$D$500,$B108,'7.  Persistence Report'!$J$27:$J$500,"Adjustment",'7.  Persistence Report'!$H$27:$H$500,"2015")</f>
        <v>0</v>
      </c>
      <c r="T109" s="295">
        <f>SUMIFS('7.  Persistence Report'!U$27:U$500,'7.  Persistence Report'!$D$27:$D$500,$B108,'7.  Persistence Report'!$J$27:$J$500,"Adjustment",'7.  Persistence Report'!$H$27:$H$500,"2015")</f>
        <v>0</v>
      </c>
      <c r="U109" s="295">
        <f>SUMIFS('7.  Persistence Report'!V$27:V$500,'7.  Persistence Report'!$D$27:$D$500,$B108,'7.  Persistence Report'!$J$27:$J$500,"Adjustment",'7.  Persistence Report'!$H$27:$H$500,"2015")</f>
        <v>0</v>
      </c>
      <c r="V109" s="295">
        <f>SUMIFS('7.  Persistence Report'!W$27:W$500,'7.  Persistence Report'!$D$27:$D$500,$B108,'7.  Persistence Report'!$J$27:$J$500,"Adjustment",'7.  Persistence Report'!$H$27:$H$500,"2015")</f>
        <v>0</v>
      </c>
      <c r="W109" s="295">
        <f>SUMIFS('7.  Persistence Report'!X$27:X$500,'7.  Persistence Report'!$D$27:$D$500,$B108,'7.  Persistence Report'!$J$27:$J$500,"Adjustment",'7.  Persistence Report'!$H$27:$H$500,"2015")</f>
        <v>0</v>
      </c>
      <c r="X109" s="295">
        <f>SUMIFS('7.  Persistence Report'!Y$27:Y$500,'7.  Persistence Report'!$D$27:$D$500,$B108,'7.  Persistence Report'!$J$27:$J$500,"Adjustment",'7.  Persistence Report'!$H$27:$H$500,"2015")</f>
        <v>0</v>
      </c>
      <c r="Y109" s="411">
        <f>Y108</f>
        <v>0</v>
      </c>
      <c r="Z109" s="411">
        <f t="shared" ref="Z109" si="188">Z108</f>
        <v>0</v>
      </c>
      <c r="AA109" s="411">
        <f t="shared" ref="AA109" si="189">AA108</f>
        <v>0</v>
      </c>
      <c r="AB109" s="411">
        <f t="shared" ref="AB109" si="190">AB108</f>
        <v>0</v>
      </c>
      <c r="AC109" s="411">
        <f t="shared" ref="AC109" si="191">AC108</f>
        <v>0</v>
      </c>
      <c r="AD109" s="411">
        <f t="shared" ref="AD109" si="192">AD108</f>
        <v>0</v>
      </c>
      <c r="AE109" s="411">
        <f t="shared" ref="AE109" si="193">AE108</f>
        <v>0</v>
      </c>
      <c r="AF109" s="411">
        <f t="shared" ref="AF109" si="194">AF108</f>
        <v>0</v>
      </c>
      <c r="AG109" s="411">
        <f t="shared" ref="AG109" si="195">AG108</f>
        <v>0</v>
      </c>
      <c r="AH109" s="411">
        <f t="shared" ref="AH109" si="196">AH108</f>
        <v>0</v>
      </c>
      <c r="AI109" s="411">
        <f t="shared" ref="AI109" si="197">AI108</f>
        <v>0</v>
      </c>
      <c r="AJ109" s="411">
        <f t="shared" ref="AJ109" si="198">AJ108</f>
        <v>0</v>
      </c>
      <c r="AK109" s="411">
        <f t="shared" ref="AK109" si="199">AK108</f>
        <v>0</v>
      </c>
      <c r="AL109" s="411">
        <f t="shared" ref="AL109" si="200">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f>SUMIFS('7.  Persistence Report'!AU$27:AU$500,'7.  Persistence Report'!$D$27:$D$500,$B111,'7.  Persistence Report'!$J$27:$J$500,"Current year savings",'7.  Persistence Report'!$H$27:$H$500,"2015")</f>
        <v>0</v>
      </c>
      <c r="E111" s="295">
        <f>SUMIFS('7.  Persistence Report'!AV$27:AV$500,'7.  Persistence Report'!$D$27:$D$500,$B111,'7.  Persistence Report'!$J$27:$J$500,"Current year savings",'7.  Persistence Report'!$H$27:$H$500,"2015")</f>
        <v>0</v>
      </c>
      <c r="F111" s="295">
        <f>SUMIFS('7.  Persistence Report'!AW$27:AW$500,'7.  Persistence Report'!$D$27:$D$500,$B111,'7.  Persistence Report'!$J$27:$J$500,"Current year savings",'7.  Persistence Report'!$H$27:$H$500,"2015")</f>
        <v>0</v>
      </c>
      <c r="G111" s="295">
        <f>SUMIFS('7.  Persistence Report'!AX$27:AX$500,'7.  Persistence Report'!$D$27:$D$500,$B111,'7.  Persistence Report'!$J$27:$J$500,"Current year savings",'7.  Persistence Report'!$H$27:$H$500,"2015")</f>
        <v>0</v>
      </c>
      <c r="H111" s="295">
        <f>SUMIFS('7.  Persistence Report'!AY$27:AY$500,'7.  Persistence Report'!$D$27:$D$500,$B111,'7.  Persistence Report'!$J$27:$J$500,"Current year savings",'7.  Persistence Report'!$H$27:$H$500,"2015")</f>
        <v>0</v>
      </c>
      <c r="I111" s="295">
        <f>SUMIFS('7.  Persistence Report'!AZ$27:AZ$500,'7.  Persistence Report'!$D$27:$D$500,$B111,'7.  Persistence Report'!$J$27:$J$500,"Current year savings",'7.  Persistence Report'!$H$27:$H$500,"2015")</f>
        <v>0</v>
      </c>
      <c r="J111" s="295">
        <f>SUMIFS('7.  Persistence Report'!BA$27:BA$500,'7.  Persistence Report'!$D$27:$D$500,$B111,'7.  Persistence Report'!$J$27:$J$500,"Current year savings",'7.  Persistence Report'!$H$27:$H$500,"2015")</f>
        <v>0</v>
      </c>
      <c r="K111" s="295">
        <f>SUMIFS('7.  Persistence Report'!BB$27:BB$500,'7.  Persistence Report'!$D$27:$D$500,$B111,'7.  Persistence Report'!$J$27:$J$500,"Current year savings",'7.  Persistence Report'!$H$27:$H$500,"2015")</f>
        <v>0</v>
      </c>
      <c r="L111" s="295">
        <f>SUMIFS('7.  Persistence Report'!BC$27:BC$500,'7.  Persistence Report'!$D$27:$D$500,$B111,'7.  Persistence Report'!$J$27:$J$500,"Current year savings",'7.  Persistence Report'!$H$27:$H$500,"2015")</f>
        <v>0</v>
      </c>
      <c r="M111" s="295">
        <f>SUMIFS('7.  Persistence Report'!BD$27:BD$500,'7.  Persistence Report'!$D$27:$D$500,$B111,'7.  Persistence Report'!$J$27:$J$500,"Current year savings",'7.  Persistence Report'!$H$27:$H$500,"2015")</f>
        <v>0</v>
      </c>
      <c r="N111" s="291"/>
      <c r="O111" s="295">
        <f>SUMIFS('7.  Persistence Report'!P$27:P$500,'7.  Persistence Report'!$D$27:$D$500,$B111,'7.  Persistence Report'!$J$27:$J$500,"Current year savings",'7.  Persistence Report'!$H$27:$H$500,"2015")</f>
        <v>0</v>
      </c>
      <c r="P111" s="295">
        <f>SUMIFS('7.  Persistence Report'!Q$27:Q$500,'7.  Persistence Report'!$D$27:$D$500,$B111,'7.  Persistence Report'!$J$27:$J$500,"Current year savings",'7.  Persistence Report'!$H$27:$H$500,"2015")</f>
        <v>0</v>
      </c>
      <c r="Q111" s="295">
        <f>SUMIFS('7.  Persistence Report'!R$27:R$500,'7.  Persistence Report'!$D$27:$D$500,$B111,'7.  Persistence Report'!$J$27:$J$500,"Current year savings",'7.  Persistence Report'!$H$27:$H$500,"2015")</f>
        <v>0</v>
      </c>
      <c r="R111" s="295">
        <f>SUMIFS('7.  Persistence Report'!S$27:S$500,'7.  Persistence Report'!$D$27:$D$500,$B111,'7.  Persistence Report'!$J$27:$J$500,"Current year savings",'7.  Persistence Report'!$H$27:$H$500,"2015")</f>
        <v>0</v>
      </c>
      <c r="S111" s="295">
        <f>SUMIFS('7.  Persistence Report'!T$27:T$500,'7.  Persistence Report'!$D$27:$D$500,$B111,'7.  Persistence Report'!$J$27:$J$500,"Current year savings",'7.  Persistence Report'!$H$27:$H$500,"2015")</f>
        <v>0</v>
      </c>
      <c r="T111" s="295">
        <f>SUMIFS('7.  Persistence Report'!U$27:U$500,'7.  Persistence Report'!$D$27:$D$500,$B111,'7.  Persistence Report'!$J$27:$J$500,"Current year savings",'7.  Persistence Report'!$H$27:$H$500,"2015")</f>
        <v>0</v>
      </c>
      <c r="U111" s="295">
        <f>SUMIFS('7.  Persistence Report'!V$27:V$500,'7.  Persistence Report'!$D$27:$D$500,$B111,'7.  Persistence Report'!$J$27:$J$500,"Current year savings",'7.  Persistence Report'!$H$27:$H$500,"2015")</f>
        <v>0</v>
      </c>
      <c r="V111" s="295">
        <f>SUMIFS('7.  Persistence Report'!W$27:W$500,'7.  Persistence Report'!$D$27:$D$500,$B111,'7.  Persistence Report'!$J$27:$J$500,"Current year savings",'7.  Persistence Report'!$H$27:$H$500,"2015")</f>
        <v>0</v>
      </c>
      <c r="W111" s="295">
        <f>SUMIFS('7.  Persistence Report'!X$27:X$500,'7.  Persistence Report'!$D$27:$D$500,$B111,'7.  Persistence Report'!$J$27:$J$500,"Current year savings",'7.  Persistence Report'!$H$27:$H$500,"2015")</f>
        <v>0</v>
      </c>
      <c r="X111" s="295">
        <f>SUMIFS('7.  Persistence Report'!Y$27:Y$500,'7.  Persistence Report'!$D$27:$D$500,$B111,'7.  Persistence Report'!$J$27:$J$500,"Current year savings",'7.  Persistence Report'!$H$27:$H$500,"2015")</f>
        <v>0</v>
      </c>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267</v>
      </c>
      <c r="C112" s="291" t="s">
        <v>163</v>
      </c>
      <c r="D112" s="295">
        <f>SUMIFS('7.  Persistence Report'!AU$27:AU$500,'7.  Persistence Report'!$D$27:$D$500,$B111,'7.  Persistence Report'!$J$27:$J$500,"Adjustment",'7.  Persistence Report'!$H$27:$H$500,"2015")</f>
        <v>0</v>
      </c>
      <c r="E112" s="295">
        <f>SUMIFS('7.  Persistence Report'!AV$27:AV$500,'7.  Persistence Report'!$D$27:$D$500,$B111,'7.  Persistence Report'!$J$27:$J$500,"Adjustment",'7.  Persistence Report'!$H$27:$H$500,"2015")</f>
        <v>0</v>
      </c>
      <c r="F112" s="295">
        <f>SUMIFS('7.  Persistence Report'!AW$27:AW$500,'7.  Persistence Report'!$D$27:$D$500,$B111,'7.  Persistence Report'!$J$27:$J$500,"Adjustment",'7.  Persistence Report'!$H$27:$H$500,"2015")</f>
        <v>0</v>
      </c>
      <c r="G112" s="295">
        <f>SUMIFS('7.  Persistence Report'!AX$27:AX$500,'7.  Persistence Report'!$D$27:$D$500,$B111,'7.  Persistence Report'!$J$27:$J$500,"Adjustment",'7.  Persistence Report'!$H$27:$H$500,"2015")</f>
        <v>0</v>
      </c>
      <c r="H112" s="295">
        <f>SUMIFS('7.  Persistence Report'!AY$27:AY$500,'7.  Persistence Report'!$D$27:$D$500,$B111,'7.  Persistence Report'!$J$27:$J$500,"Adjustment",'7.  Persistence Report'!$H$27:$H$500,"2015")</f>
        <v>0</v>
      </c>
      <c r="I112" s="295">
        <f>SUMIFS('7.  Persistence Report'!AZ$27:AZ$500,'7.  Persistence Report'!$D$27:$D$500,$B111,'7.  Persistence Report'!$J$27:$J$500,"Adjustment",'7.  Persistence Report'!$H$27:$H$500,"2015")</f>
        <v>0</v>
      </c>
      <c r="J112" s="295">
        <f>SUMIFS('7.  Persistence Report'!BA$27:BA$500,'7.  Persistence Report'!$D$27:$D$500,$B111,'7.  Persistence Report'!$J$27:$J$500,"Adjustment",'7.  Persistence Report'!$H$27:$H$500,"2015")</f>
        <v>0</v>
      </c>
      <c r="K112" s="295">
        <f>SUMIFS('7.  Persistence Report'!BB$27:BB$500,'7.  Persistence Report'!$D$27:$D$500,$B111,'7.  Persistence Report'!$J$27:$J$500,"Adjustment",'7.  Persistence Report'!$H$27:$H$500,"2015")</f>
        <v>0</v>
      </c>
      <c r="L112" s="295">
        <f>SUMIFS('7.  Persistence Report'!BC$27:BC$500,'7.  Persistence Report'!$D$27:$D$500,$B111,'7.  Persistence Report'!$J$27:$J$500,"Adjustment",'7.  Persistence Report'!$H$27:$H$500,"2015")</f>
        <v>0</v>
      </c>
      <c r="M112" s="295">
        <f>SUMIFS('7.  Persistence Report'!BD$27:BD$500,'7.  Persistence Report'!$D$27:$D$500,$B111,'7.  Persistence Report'!$J$27:$J$500,"Adjustment",'7.  Persistence Report'!$H$27:$H$500,"2015")</f>
        <v>0</v>
      </c>
      <c r="N112" s="291"/>
      <c r="O112" s="295">
        <f>SUMIFS('7.  Persistence Report'!P$27:P$500,'7.  Persistence Report'!$D$27:$D$500,$B111,'7.  Persistence Report'!$J$27:$J$500,"Adjustment",'7.  Persistence Report'!$H$27:$H$500,"2015")</f>
        <v>0</v>
      </c>
      <c r="P112" s="295">
        <f>SUMIFS('7.  Persistence Report'!Q$27:Q$500,'7.  Persistence Report'!$D$27:$D$500,$B111,'7.  Persistence Report'!$J$27:$J$500,"Adjustment",'7.  Persistence Report'!$H$27:$H$500,"2015")</f>
        <v>0</v>
      </c>
      <c r="Q112" s="295">
        <f>SUMIFS('7.  Persistence Report'!R$27:R$500,'7.  Persistence Report'!$D$27:$D$500,$B111,'7.  Persistence Report'!$J$27:$J$500,"Adjustment",'7.  Persistence Report'!$H$27:$H$500,"2015")</f>
        <v>0</v>
      </c>
      <c r="R112" s="295">
        <f>SUMIFS('7.  Persistence Report'!S$27:S$500,'7.  Persistence Report'!$D$27:$D$500,$B111,'7.  Persistence Report'!$J$27:$J$500,"Adjustment",'7.  Persistence Report'!$H$27:$H$500,"2015")</f>
        <v>0</v>
      </c>
      <c r="S112" s="295">
        <f>SUMIFS('7.  Persistence Report'!T$27:T$500,'7.  Persistence Report'!$D$27:$D$500,$B111,'7.  Persistence Report'!$J$27:$J$500,"Adjustment",'7.  Persistence Report'!$H$27:$H$500,"2015")</f>
        <v>0</v>
      </c>
      <c r="T112" s="295">
        <f>SUMIFS('7.  Persistence Report'!U$27:U$500,'7.  Persistence Report'!$D$27:$D$500,$B111,'7.  Persistence Report'!$J$27:$J$500,"Adjustment",'7.  Persistence Report'!$H$27:$H$500,"2015")</f>
        <v>0</v>
      </c>
      <c r="U112" s="295">
        <f>SUMIFS('7.  Persistence Report'!V$27:V$500,'7.  Persistence Report'!$D$27:$D$500,$B111,'7.  Persistence Report'!$J$27:$J$500,"Adjustment",'7.  Persistence Report'!$H$27:$H$500,"2015")</f>
        <v>0</v>
      </c>
      <c r="V112" s="295">
        <f>SUMIFS('7.  Persistence Report'!W$27:W$500,'7.  Persistence Report'!$D$27:$D$500,$B111,'7.  Persistence Report'!$J$27:$J$500,"Adjustment",'7.  Persistence Report'!$H$27:$H$500,"2015")</f>
        <v>0</v>
      </c>
      <c r="W112" s="295">
        <f>SUMIFS('7.  Persistence Report'!X$27:X$500,'7.  Persistence Report'!$D$27:$D$500,$B111,'7.  Persistence Report'!$J$27:$J$500,"Adjustment",'7.  Persistence Report'!$H$27:$H$500,"2015")</f>
        <v>0</v>
      </c>
      <c r="X112" s="295">
        <f>SUMIFS('7.  Persistence Report'!Y$27:Y$500,'7.  Persistence Report'!$D$27:$D$500,$B111,'7.  Persistence Report'!$J$27:$J$500,"Adjustment",'7.  Persistence Report'!$H$27:$H$500,"2015")</f>
        <v>0</v>
      </c>
      <c r="Y112" s="411">
        <f>Y111</f>
        <v>0</v>
      </c>
      <c r="Z112" s="411">
        <f t="shared" ref="Z112" si="201">Z111</f>
        <v>0</v>
      </c>
      <c r="AA112" s="411">
        <f t="shared" ref="AA112" si="202">AA111</f>
        <v>0</v>
      </c>
      <c r="AB112" s="411">
        <f t="shared" ref="AB112" si="203">AB111</f>
        <v>0</v>
      </c>
      <c r="AC112" s="411">
        <f t="shared" ref="AC112" si="204">AC111</f>
        <v>0</v>
      </c>
      <c r="AD112" s="411">
        <f t="shared" ref="AD112" si="205">AD111</f>
        <v>0</v>
      </c>
      <c r="AE112" s="411">
        <f t="shared" ref="AE112" si="206">AE111</f>
        <v>0</v>
      </c>
      <c r="AF112" s="411">
        <f t="shared" ref="AF112" si="207">AF111</f>
        <v>0</v>
      </c>
      <c r="AG112" s="411">
        <f t="shared" ref="AG112" si="208">AG111</f>
        <v>0</v>
      </c>
      <c r="AH112" s="411">
        <f t="shared" ref="AH112" si="209">AH111</f>
        <v>0</v>
      </c>
      <c r="AI112" s="411">
        <f t="shared" ref="AI112" si="210">AI111</f>
        <v>0</v>
      </c>
      <c r="AJ112" s="411">
        <f t="shared" ref="AJ112" si="211">AJ111</f>
        <v>0</v>
      </c>
      <c r="AK112" s="411">
        <f t="shared" ref="AK112" si="212">AK111</f>
        <v>0</v>
      </c>
      <c r="AL112" s="411">
        <f t="shared" ref="AL112" si="213">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f>SUMIFS('7.  Persistence Report'!AU$27:AU$500,'7.  Persistence Report'!$D$27:$D$500,$B114,'7.  Persistence Report'!$J$27:$J$500,"Current year savings",'7.  Persistence Report'!$H$27:$H$500,"2015")</f>
        <v>0</v>
      </c>
      <c r="E114" s="295">
        <f>SUMIFS('7.  Persistence Report'!AV$27:AV$500,'7.  Persistence Report'!$D$27:$D$500,$B114,'7.  Persistence Report'!$J$27:$J$500,"Current year savings",'7.  Persistence Report'!$H$27:$H$500,"2015")</f>
        <v>0</v>
      </c>
      <c r="F114" s="295">
        <f>SUMIFS('7.  Persistence Report'!AW$27:AW$500,'7.  Persistence Report'!$D$27:$D$500,$B114,'7.  Persistence Report'!$J$27:$J$500,"Current year savings",'7.  Persistence Report'!$H$27:$H$500,"2015")</f>
        <v>0</v>
      </c>
      <c r="G114" s="295">
        <f>SUMIFS('7.  Persistence Report'!AX$27:AX$500,'7.  Persistence Report'!$D$27:$D$500,$B114,'7.  Persistence Report'!$J$27:$J$500,"Current year savings",'7.  Persistence Report'!$H$27:$H$500,"2015")</f>
        <v>0</v>
      </c>
      <c r="H114" s="295">
        <f>SUMIFS('7.  Persistence Report'!AY$27:AY$500,'7.  Persistence Report'!$D$27:$D$500,$B114,'7.  Persistence Report'!$J$27:$J$500,"Current year savings",'7.  Persistence Report'!$H$27:$H$500,"2015")</f>
        <v>0</v>
      </c>
      <c r="I114" s="295">
        <f>SUMIFS('7.  Persistence Report'!AZ$27:AZ$500,'7.  Persistence Report'!$D$27:$D$500,$B114,'7.  Persistence Report'!$J$27:$J$500,"Current year savings",'7.  Persistence Report'!$H$27:$H$500,"2015")</f>
        <v>0</v>
      </c>
      <c r="J114" s="295">
        <f>SUMIFS('7.  Persistence Report'!BA$27:BA$500,'7.  Persistence Report'!$D$27:$D$500,$B114,'7.  Persistence Report'!$J$27:$J$500,"Current year savings",'7.  Persistence Report'!$H$27:$H$500,"2015")</f>
        <v>0</v>
      </c>
      <c r="K114" s="295">
        <f>SUMIFS('7.  Persistence Report'!BB$27:BB$500,'7.  Persistence Report'!$D$27:$D$500,$B114,'7.  Persistence Report'!$J$27:$J$500,"Current year savings",'7.  Persistence Report'!$H$27:$H$500,"2015")</f>
        <v>0</v>
      </c>
      <c r="L114" s="295">
        <f>SUMIFS('7.  Persistence Report'!BC$27:BC$500,'7.  Persistence Report'!$D$27:$D$500,$B114,'7.  Persistence Report'!$J$27:$J$500,"Current year savings",'7.  Persistence Report'!$H$27:$H$500,"2015")</f>
        <v>0</v>
      </c>
      <c r="M114" s="295">
        <f>SUMIFS('7.  Persistence Report'!BD$27:BD$500,'7.  Persistence Report'!$D$27:$D$500,$B114,'7.  Persistence Report'!$J$27:$J$500,"Current year savings",'7.  Persistence Report'!$H$27:$H$500,"2015")</f>
        <v>0</v>
      </c>
      <c r="N114" s="291"/>
      <c r="O114" s="295">
        <f>SUMIFS('7.  Persistence Report'!P$27:P$500,'7.  Persistence Report'!$D$27:$D$500,$B114,'7.  Persistence Report'!$J$27:$J$500,"Current year savings",'7.  Persistence Report'!$H$27:$H$500,"2015")</f>
        <v>0</v>
      </c>
      <c r="P114" s="295">
        <f>SUMIFS('7.  Persistence Report'!Q$27:Q$500,'7.  Persistence Report'!$D$27:$D$500,$B114,'7.  Persistence Report'!$J$27:$J$500,"Current year savings",'7.  Persistence Report'!$H$27:$H$500,"2015")</f>
        <v>0</v>
      </c>
      <c r="Q114" s="295">
        <f>SUMIFS('7.  Persistence Report'!R$27:R$500,'7.  Persistence Report'!$D$27:$D$500,$B114,'7.  Persistence Report'!$J$27:$J$500,"Current year savings",'7.  Persistence Report'!$H$27:$H$500,"2015")</f>
        <v>0</v>
      </c>
      <c r="R114" s="295">
        <f>SUMIFS('7.  Persistence Report'!S$27:S$500,'7.  Persistence Report'!$D$27:$D$500,$B114,'7.  Persistence Report'!$J$27:$J$500,"Current year savings",'7.  Persistence Report'!$H$27:$H$500,"2015")</f>
        <v>0</v>
      </c>
      <c r="S114" s="295">
        <f>SUMIFS('7.  Persistence Report'!T$27:T$500,'7.  Persistence Report'!$D$27:$D$500,$B114,'7.  Persistence Report'!$J$27:$J$500,"Current year savings",'7.  Persistence Report'!$H$27:$H$500,"2015")</f>
        <v>0</v>
      </c>
      <c r="T114" s="295">
        <f>SUMIFS('7.  Persistence Report'!U$27:U$500,'7.  Persistence Report'!$D$27:$D$500,$B114,'7.  Persistence Report'!$J$27:$J$500,"Current year savings",'7.  Persistence Report'!$H$27:$H$500,"2015")</f>
        <v>0</v>
      </c>
      <c r="U114" s="295">
        <f>SUMIFS('7.  Persistence Report'!V$27:V$500,'7.  Persistence Report'!$D$27:$D$500,$B114,'7.  Persistence Report'!$J$27:$J$500,"Current year savings",'7.  Persistence Report'!$H$27:$H$500,"2015")</f>
        <v>0</v>
      </c>
      <c r="V114" s="295">
        <f>SUMIFS('7.  Persistence Report'!W$27:W$500,'7.  Persistence Report'!$D$27:$D$500,$B114,'7.  Persistence Report'!$J$27:$J$500,"Current year savings",'7.  Persistence Report'!$H$27:$H$500,"2015")</f>
        <v>0</v>
      </c>
      <c r="W114" s="295">
        <f>SUMIFS('7.  Persistence Report'!X$27:X$500,'7.  Persistence Report'!$D$27:$D$500,$B114,'7.  Persistence Report'!$J$27:$J$500,"Current year savings",'7.  Persistence Report'!$H$27:$H$500,"2015")</f>
        <v>0</v>
      </c>
      <c r="X114" s="295">
        <f>SUMIFS('7.  Persistence Report'!Y$27:Y$500,'7.  Persistence Report'!$D$27:$D$500,$B114,'7.  Persistence Report'!$J$27:$J$500,"Current year savings",'7.  Persistence Report'!$H$27:$H$500,"2015")</f>
        <v>0</v>
      </c>
      <c r="Y114" s="410"/>
      <c r="Z114" s="410"/>
      <c r="AA114" s="410"/>
      <c r="AB114" s="410"/>
      <c r="AC114" s="410"/>
      <c r="AD114" s="410"/>
      <c r="AE114" s="410"/>
      <c r="AF114" s="410"/>
      <c r="AG114" s="410"/>
      <c r="AH114" s="410"/>
      <c r="AI114" s="410"/>
      <c r="AJ114" s="410"/>
      <c r="AK114" s="410"/>
      <c r="AL114" s="410"/>
      <c r="AM114" s="296">
        <f>SUM(Y114:AL114)</f>
        <v>0</v>
      </c>
    </row>
    <row r="115" spans="1:39" outlineLevel="1">
      <c r="B115" s="294" t="s">
        <v>267</v>
      </c>
      <c r="C115" s="291" t="s">
        <v>163</v>
      </c>
      <c r="D115" s="295">
        <f>SUMIFS('7.  Persistence Report'!AU$27:AU$500,'7.  Persistence Report'!$D$27:$D$500,$B114,'7.  Persistence Report'!$J$27:$J$500,"Adjustment",'7.  Persistence Report'!$H$27:$H$500,"2015")</f>
        <v>0</v>
      </c>
      <c r="E115" s="295">
        <f>SUMIFS('7.  Persistence Report'!AV$27:AV$500,'7.  Persistence Report'!$D$27:$D$500,$B114,'7.  Persistence Report'!$J$27:$J$500,"Adjustment",'7.  Persistence Report'!$H$27:$H$500,"2015")</f>
        <v>0</v>
      </c>
      <c r="F115" s="295">
        <f>SUMIFS('7.  Persistence Report'!AW$27:AW$500,'7.  Persistence Report'!$D$27:$D$500,$B114,'7.  Persistence Report'!$J$27:$J$500,"Adjustment",'7.  Persistence Report'!$H$27:$H$500,"2015")</f>
        <v>0</v>
      </c>
      <c r="G115" s="295">
        <f>SUMIFS('7.  Persistence Report'!AX$27:AX$500,'7.  Persistence Report'!$D$27:$D$500,$B114,'7.  Persistence Report'!$J$27:$J$500,"Adjustment",'7.  Persistence Report'!$H$27:$H$500,"2015")</f>
        <v>0</v>
      </c>
      <c r="H115" s="295">
        <f>SUMIFS('7.  Persistence Report'!AY$27:AY$500,'7.  Persistence Report'!$D$27:$D$500,$B114,'7.  Persistence Report'!$J$27:$J$500,"Adjustment",'7.  Persistence Report'!$H$27:$H$500,"2015")</f>
        <v>0</v>
      </c>
      <c r="I115" s="295">
        <f>SUMIFS('7.  Persistence Report'!AZ$27:AZ$500,'7.  Persistence Report'!$D$27:$D$500,$B114,'7.  Persistence Report'!$J$27:$J$500,"Adjustment",'7.  Persistence Report'!$H$27:$H$500,"2015")</f>
        <v>0</v>
      </c>
      <c r="J115" s="295">
        <f>SUMIFS('7.  Persistence Report'!BA$27:BA$500,'7.  Persistence Report'!$D$27:$D$500,$B114,'7.  Persistence Report'!$J$27:$J$500,"Adjustment",'7.  Persistence Report'!$H$27:$H$500,"2015")</f>
        <v>0</v>
      </c>
      <c r="K115" s="295">
        <f>SUMIFS('7.  Persistence Report'!BB$27:BB$500,'7.  Persistence Report'!$D$27:$D$500,$B114,'7.  Persistence Report'!$J$27:$J$500,"Adjustment",'7.  Persistence Report'!$H$27:$H$500,"2015")</f>
        <v>0</v>
      </c>
      <c r="L115" s="295">
        <f>SUMIFS('7.  Persistence Report'!BC$27:BC$500,'7.  Persistence Report'!$D$27:$D$500,$B114,'7.  Persistence Report'!$J$27:$J$500,"Adjustment",'7.  Persistence Report'!$H$27:$H$500,"2015")</f>
        <v>0</v>
      </c>
      <c r="M115" s="295">
        <f>SUMIFS('7.  Persistence Report'!BD$27:BD$500,'7.  Persistence Report'!$D$27:$D$500,$B114,'7.  Persistence Report'!$J$27:$J$500,"Adjustment",'7.  Persistence Report'!$H$27:$H$500,"2015")</f>
        <v>0</v>
      </c>
      <c r="N115" s="291"/>
      <c r="O115" s="295">
        <f>SUMIFS('7.  Persistence Report'!P$27:P$500,'7.  Persistence Report'!$D$27:$D$500,$B114,'7.  Persistence Report'!$J$27:$J$500,"Adjustment",'7.  Persistence Report'!$H$27:$H$500,"2015")</f>
        <v>0</v>
      </c>
      <c r="P115" s="295">
        <f>SUMIFS('7.  Persistence Report'!Q$27:Q$500,'7.  Persistence Report'!$D$27:$D$500,$B114,'7.  Persistence Report'!$J$27:$J$500,"Adjustment",'7.  Persistence Report'!$H$27:$H$500,"2015")</f>
        <v>0</v>
      </c>
      <c r="Q115" s="295">
        <f>SUMIFS('7.  Persistence Report'!R$27:R$500,'7.  Persistence Report'!$D$27:$D$500,$B114,'7.  Persistence Report'!$J$27:$J$500,"Adjustment",'7.  Persistence Report'!$H$27:$H$500,"2015")</f>
        <v>0</v>
      </c>
      <c r="R115" s="295">
        <f>SUMIFS('7.  Persistence Report'!S$27:S$500,'7.  Persistence Report'!$D$27:$D$500,$B114,'7.  Persistence Report'!$J$27:$J$500,"Adjustment",'7.  Persistence Report'!$H$27:$H$500,"2015")</f>
        <v>0</v>
      </c>
      <c r="S115" s="295">
        <f>SUMIFS('7.  Persistence Report'!T$27:T$500,'7.  Persistence Report'!$D$27:$D$500,$B114,'7.  Persistence Report'!$J$27:$J$500,"Adjustment",'7.  Persistence Report'!$H$27:$H$500,"2015")</f>
        <v>0</v>
      </c>
      <c r="T115" s="295">
        <f>SUMIFS('7.  Persistence Report'!U$27:U$500,'7.  Persistence Report'!$D$27:$D$500,$B114,'7.  Persistence Report'!$J$27:$J$500,"Adjustment",'7.  Persistence Report'!$H$27:$H$500,"2015")</f>
        <v>0</v>
      </c>
      <c r="U115" s="295">
        <f>SUMIFS('7.  Persistence Report'!V$27:V$500,'7.  Persistence Report'!$D$27:$D$500,$B114,'7.  Persistence Report'!$J$27:$J$500,"Adjustment",'7.  Persistence Report'!$H$27:$H$500,"2015")</f>
        <v>0</v>
      </c>
      <c r="V115" s="295">
        <f>SUMIFS('7.  Persistence Report'!W$27:W$500,'7.  Persistence Report'!$D$27:$D$500,$B114,'7.  Persistence Report'!$J$27:$J$500,"Adjustment",'7.  Persistence Report'!$H$27:$H$500,"2015")</f>
        <v>0</v>
      </c>
      <c r="W115" s="295">
        <f>SUMIFS('7.  Persistence Report'!X$27:X$500,'7.  Persistence Report'!$D$27:$D$500,$B114,'7.  Persistence Report'!$J$27:$J$500,"Adjustment",'7.  Persistence Report'!$H$27:$H$500,"2015")</f>
        <v>0</v>
      </c>
      <c r="X115" s="295">
        <f>SUMIFS('7.  Persistence Report'!Y$27:Y$500,'7.  Persistence Report'!$D$27:$D$500,$B114,'7.  Persistence Report'!$J$27:$J$500,"Adjustment",'7.  Persistence Report'!$H$27:$H$500,"2015")</f>
        <v>0</v>
      </c>
      <c r="Y115" s="411">
        <f>Y114</f>
        <v>0</v>
      </c>
      <c r="Z115" s="411">
        <f t="shared" ref="Z115" si="214">Z114</f>
        <v>0</v>
      </c>
      <c r="AA115" s="411">
        <f t="shared" ref="AA115" si="215">AA114</f>
        <v>0</v>
      </c>
      <c r="AB115" s="411">
        <f t="shared" ref="AB115" si="216">AB114</f>
        <v>0</v>
      </c>
      <c r="AC115" s="411">
        <f t="shared" ref="AC115" si="217">AC114</f>
        <v>0</v>
      </c>
      <c r="AD115" s="411">
        <f t="shared" ref="AD115" si="218">AD114</f>
        <v>0</v>
      </c>
      <c r="AE115" s="411">
        <f t="shared" ref="AE115" si="219">AE114</f>
        <v>0</v>
      </c>
      <c r="AF115" s="411">
        <f t="shared" ref="AF115" si="220">AF114</f>
        <v>0</v>
      </c>
      <c r="AG115" s="411">
        <f t="shared" ref="AG115" si="221">AG114</f>
        <v>0</v>
      </c>
      <c r="AH115" s="411">
        <f t="shared" ref="AH115" si="222">AH114</f>
        <v>0</v>
      </c>
      <c r="AI115" s="411">
        <f t="shared" ref="AI115" si="223">AI114</f>
        <v>0</v>
      </c>
      <c r="AJ115" s="411">
        <f t="shared" ref="AJ115" si="224">AJ114</f>
        <v>0</v>
      </c>
      <c r="AK115" s="411">
        <f t="shared" ref="AK115" si="225">AK114</f>
        <v>0</v>
      </c>
      <c r="AL115" s="411">
        <f t="shared" ref="AL115" si="226">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499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f>SUMIFS('7.  Persistence Report'!AU$27:AU$500,'7.  Persistence Report'!$D$27:$D$500,$B118,'7.  Persistence Report'!$J$27:$J$500,"Current year savings",'7.  Persistence Report'!$H$27:$H$500,"2015")</f>
        <v>0</v>
      </c>
      <c r="E118" s="295">
        <f>SUMIFS('7.  Persistence Report'!AV$27:AV$500,'7.  Persistence Report'!$D$27:$D$500,$B118,'7.  Persistence Report'!$J$27:$J$500,"Current year savings",'7.  Persistence Report'!$H$27:$H$500,"2015")</f>
        <v>0</v>
      </c>
      <c r="F118" s="295">
        <f>SUMIFS('7.  Persistence Report'!AW$27:AW$500,'7.  Persistence Report'!$D$27:$D$500,$B118,'7.  Persistence Report'!$J$27:$J$500,"Current year savings",'7.  Persistence Report'!$H$27:$H$500,"2015")</f>
        <v>0</v>
      </c>
      <c r="G118" s="295">
        <f>SUMIFS('7.  Persistence Report'!AX$27:AX$500,'7.  Persistence Report'!$D$27:$D$500,$B118,'7.  Persistence Report'!$J$27:$J$500,"Current year savings",'7.  Persistence Report'!$H$27:$H$500,"2015")</f>
        <v>0</v>
      </c>
      <c r="H118" s="295">
        <f>SUMIFS('7.  Persistence Report'!AY$27:AY$500,'7.  Persistence Report'!$D$27:$D$500,$B118,'7.  Persistence Report'!$J$27:$J$500,"Current year savings",'7.  Persistence Report'!$H$27:$H$500,"2015")</f>
        <v>0</v>
      </c>
      <c r="I118" s="295">
        <f>SUMIFS('7.  Persistence Report'!AZ$27:AZ$500,'7.  Persistence Report'!$D$27:$D$500,$B118,'7.  Persistence Report'!$J$27:$J$500,"Current year savings",'7.  Persistence Report'!$H$27:$H$500,"2015")</f>
        <v>0</v>
      </c>
      <c r="J118" s="295">
        <f>SUMIFS('7.  Persistence Report'!BA$27:BA$500,'7.  Persistence Report'!$D$27:$D$500,$B118,'7.  Persistence Report'!$J$27:$J$500,"Current year savings",'7.  Persistence Report'!$H$27:$H$500,"2015")</f>
        <v>0</v>
      </c>
      <c r="K118" s="295">
        <f>SUMIFS('7.  Persistence Report'!BB$27:BB$500,'7.  Persistence Report'!$D$27:$D$500,$B118,'7.  Persistence Report'!$J$27:$J$500,"Current year savings",'7.  Persistence Report'!$H$27:$H$500,"2015")</f>
        <v>0</v>
      </c>
      <c r="L118" s="295">
        <f>SUMIFS('7.  Persistence Report'!BC$27:BC$500,'7.  Persistence Report'!$D$27:$D$500,$B118,'7.  Persistence Report'!$J$27:$J$500,"Current year savings",'7.  Persistence Report'!$H$27:$H$500,"2015")</f>
        <v>0</v>
      </c>
      <c r="M118" s="295">
        <f>SUMIFS('7.  Persistence Report'!BD$27:BD$500,'7.  Persistence Report'!$D$27:$D$500,$B118,'7.  Persistence Report'!$J$27:$J$500,"Current year savings",'7.  Persistence Report'!$H$27:$H$500,"2015")</f>
        <v>0</v>
      </c>
      <c r="N118" s="295">
        <v>12</v>
      </c>
      <c r="O118" s="295">
        <f>SUMIFS('7.  Persistence Report'!P$27:P$500,'7.  Persistence Report'!$D$27:$D$500,$B118,'7.  Persistence Report'!$J$27:$J$500,"Current year savings",'7.  Persistence Report'!$H$27:$H$500,"2015")</f>
        <v>0</v>
      </c>
      <c r="P118" s="295">
        <f>SUMIFS('7.  Persistence Report'!Q$27:Q$500,'7.  Persistence Report'!$D$27:$D$500,$B118,'7.  Persistence Report'!$J$27:$J$500,"Current year savings",'7.  Persistence Report'!$H$27:$H$500,"2015")</f>
        <v>0</v>
      </c>
      <c r="Q118" s="295">
        <f>SUMIFS('7.  Persistence Report'!R$27:R$500,'7.  Persistence Report'!$D$27:$D$500,$B118,'7.  Persistence Report'!$J$27:$J$500,"Current year savings",'7.  Persistence Report'!$H$27:$H$500,"2015")</f>
        <v>0</v>
      </c>
      <c r="R118" s="295">
        <f>SUMIFS('7.  Persistence Report'!S$27:S$500,'7.  Persistence Report'!$D$27:$D$500,$B118,'7.  Persistence Report'!$J$27:$J$500,"Current year savings",'7.  Persistence Report'!$H$27:$H$500,"2015")</f>
        <v>0</v>
      </c>
      <c r="S118" s="295">
        <f>SUMIFS('7.  Persistence Report'!T$27:T$500,'7.  Persistence Report'!$D$27:$D$500,$B118,'7.  Persistence Report'!$J$27:$J$500,"Current year savings",'7.  Persistence Report'!$H$27:$H$500,"2015")</f>
        <v>0</v>
      </c>
      <c r="T118" s="295">
        <f>SUMIFS('7.  Persistence Report'!U$27:U$500,'7.  Persistence Report'!$D$27:$D$500,$B118,'7.  Persistence Report'!$J$27:$J$500,"Current year savings",'7.  Persistence Report'!$H$27:$H$500,"2015")</f>
        <v>0</v>
      </c>
      <c r="U118" s="295">
        <f>SUMIFS('7.  Persistence Report'!V$27:V$500,'7.  Persistence Report'!$D$27:$D$500,$B118,'7.  Persistence Report'!$J$27:$J$500,"Current year savings",'7.  Persistence Report'!$H$27:$H$500,"2015")</f>
        <v>0</v>
      </c>
      <c r="V118" s="295">
        <f>SUMIFS('7.  Persistence Report'!W$27:W$500,'7.  Persistence Report'!$D$27:$D$500,$B118,'7.  Persistence Report'!$J$27:$J$500,"Current year savings",'7.  Persistence Report'!$H$27:$H$500,"2015")</f>
        <v>0</v>
      </c>
      <c r="W118" s="295">
        <f>SUMIFS('7.  Persistence Report'!X$27:X$500,'7.  Persistence Report'!$D$27:$D$500,$B118,'7.  Persistence Report'!$J$27:$J$500,"Current year savings",'7.  Persistence Report'!$H$27:$H$500,"2015")</f>
        <v>0</v>
      </c>
      <c r="X118" s="295">
        <f>SUMIFS('7.  Persistence Report'!Y$27:Y$500,'7.  Persistence Report'!$D$27:$D$500,$B118,'7.  Persistence Report'!$J$27:$J$500,"Current year savings",'7.  Persistence Report'!$H$27:$H$500,"2015")</f>
        <v>0</v>
      </c>
      <c r="Y118" s="426"/>
      <c r="Z118" s="410"/>
      <c r="AA118" s="410"/>
      <c r="AB118" s="410"/>
      <c r="AC118" s="410"/>
      <c r="AD118" s="410"/>
      <c r="AE118" s="410"/>
      <c r="AF118" s="415"/>
      <c r="AG118" s="415"/>
      <c r="AH118" s="415"/>
      <c r="AI118" s="415"/>
      <c r="AJ118" s="415"/>
      <c r="AK118" s="415"/>
      <c r="AL118" s="415"/>
      <c r="AM118" s="296">
        <f>SUM(Y118:AL118)</f>
        <v>0</v>
      </c>
    </row>
    <row r="119" spans="1:39" outlineLevel="1">
      <c r="B119" s="294" t="s">
        <v>267</v>
      </c>
      <c r="C119" s="291" t="s">
        <v>163</v>
      </c>
      <c r="D119" s="295">
        <f>SUMIFS('7.  Persistence Report'!AU$27:AU$500,'7.  Persistence Report'!$D$27:$D$500,$B118,'7.  Persistence Report'!$J$27:$J$500,"Adjustment",'7.  Persistence Report'!$H$27:$H$500,"2015")</f>
        <v>0</v>
      </c>
      <c r="E119" s="295">
        <f>SUMIFS('7.  Persistence Report'!AV$27:AV$500,'7.  Persistence Report'!$D$27:$D$500,$B118,'7.  Persistence Report'!$J$27:$J$500,"Adjustment",'7.  Persistence Report'!$H$27:$H$500,"2015")</f>
        <v>0</v>
      </c>
      <c r="F119" s="295">
        <f>SUMIFS('7.  Persistence Report'!AW$27:AW$500,'7.  Persistence Report'!$D$27:$D$500,$B118,'7.  Persistence Report'!$J$27:$J$500,"Adjustment",'7.  Persistence Report'!$H$27:$H$500,"2015")</f>
        <v>0</v>
      </c>
      <c r="G119" s="295">
        <f>SUMIFS('7.  Persistence Report'!AX$27:AX$500,'7.  Persistence Report'!$D$27:$D$500,$B118,'7.  Persistence Report'!$J$27:$J$500,"Adjustment",'7.  Persistence Report'!$H$27:$H$500,"2015")</f>
        <v>0</v>
      </c>
      <c r="H119" s="295">
        <f>SUMIFS('7.  Persistence Report'!AY$27:AY$500,'7.  Persistence Report'!$D$27:$D$500,$B118,'7.  Persistence Report'!$J$27:$J$500,"Adjustment",'7.  Persistence Report'!$H$27:$H$500,"2015")</f>
        <v>0</v>
      </c>
      <c r="I119" s="295">
        <f>SUMIFS('7.  Persistence Report'!AZ$27:AZ$500,'7.  Persistence Report'!$D$27:$D$500,$B118,'7.  Persistence Report'!$J$27:$J$500,"Adjustment",'7.  Persistence Report'!$H$27:$H$500,"2015")</f>
        <v>0</v>
      </c>
      <c r="J119" s="295">
        <f>SUMIFS('7.  Persistence Report'!BA$27:BA$500,'7.  Persistence Report'!$D$27:$D$500,$B118,'7.  Persistence Report'!$J$27:$J$500,"Adjustment",'7.  Persistence Report'!$H$27:$H$500,"2015")</f>
        <v>0</v>
      </c>
      <c r="K119" s="295">
        <f>SUMIFS('7.  Persistence Report'!BB$27:BB$500,'7.  Persistence Report'!$D$27:$D$500,$B118,'7.  Persistence Report'!$J$27:$J$500,"Adjustment",'7.  Persistence Report'!$H$27:$H$500,"2015")</f>
        <v>0</v>
      </c>
      <c r="L119" s="295">
        <f>SUMIFS('7.  Persistence Report'!BC$27:BC$500,'7.  Persistence Report'!$D$27:$D$500,$B118,'7.  Persistence Report'!$J$27:$J$500,"Adjustment",'7.  Persistence Report'!$H$27:$H$500,"2015")</f>
        <v>0</v>
      </c>
      <c r="M119" s="295">
        <f>SUMIFS('7.  Persistence Report'!BD$27:BD$500,'7.  Persistence Report'!$D$27:$D$500,$B118,'7.  Persistence Report'!$J$27:$J$500,"Adjustment",'7.  Persistence Report'!$H$27:$H$500,"2015")</f>
        <v>0</v>
      </c>
      <c r="N119" s="295">
        <f>N118</f>
        <v>12</v>
      </c>
      <c r="O119" s="295">
        <f>SUMIFS('7.  Persistence Report'!P$27:P$500,'7.  Persistence Report'!$D$27:$D$500,$B118,'7.  Persistence Report'!$J$27:$J$500,"Adjustment",'7.  Persistence Report'!$H$27:$H$500,"2015")</f>
        <v>0</v>
      </c>
      <c r="P119" s="295">
        <f>SUMIFS('7.  Persistence Report'!Q$27:Q$500,'7.  Persistence Report'!$D$27:$D$500,$B118,'7.  Persistence Report'!$J$27:$J$500,"Adjustment",'7.  Persistence Report'!$H$27:$H$500,"2015")</f>
        <v>0</v>
      </c>
      <c r="Q119" s="295">
        <f>SUMIFS('7.  Persistence Report'!R$27:R$500,'7.  Persistence Report'!$D$27:$D$500,$B118,'7.  Persistence Report'!$J$27:$J$500,"Adjustment",'7.  Persistence Report'!$H$27:$H$500,"2015")</f>
        <v>0</v>
      </c>
      <c r="R119" s="295">
        <f>SUMIFS('7.  Persistence Report'!S$27:S$500,'7.  Persistence Report'!$D$27:$D$500,$B118,'7.  Persistence Report'!$J$27:$J$500,"Adjustment",'7.  Persistence Report'!$H$27:$H$500,"2015")</f>
        <v>0</v>
      </c>
      <c r="S119" s="295">
        <f>SUMIFS('7.  Persistence Report'!T$27:T$500,'7.  Persistence Report'!$D$27:$D$500,$B118,'7.  Persistence Report'!$J$27:$J$500,"Adjustment",'7.  Persistence Report'!$H$27:$H$500,"2015")</f>
        <v>0</v>
      </c>
      <c r="T119" s="295">
        <f>SUMIFS('7.  Persistence Report'!U$27:U$500,'7.  Persistence Report'!$D$27:$D$500,$B118,'7.  Persistence Report'!$J$27:$J$500,"Adjustment",'7.  Persistence Report'!$H$27:$H$500,"2015")</f>
        <v>0</v>
      </c>
      <c r="U119" s="295">
        <f>SUMIFS('7.  Persistence Report'!V$27:V$500,'7.  Persistence Report'!$D$27:$D$500,$B118,'7.  Persistence Report'!$J$27:$J$500,"Adjustment",'7.  Persistence Report'!$H$27:$H$500,"2015")</f>
        <v>0</v>
      </c>
      <c r="V119" s="295">
        <f>SUMIFS('7.  Persistence Report'!W$27:W$500,'7.  Persistence Report'!$D$27:$D$500,$B118,'7.  Persistence Report'!$J$27:$J$500,"Adjustment",'7.  Persistence Report'!$H$27:$H$500,"2015")</f>
        <v>0</v>
      </c>
      <c r="W119" s="295">
        <f>SUMIFS('7.  Persistence Report'!X$27:X$500,'7.  Persistence Report'!$D$27:$D$500,$B118,'7.  Persistence Report'!$J$27:$J$500,"Adjustment",'7.  Persistence Report'!$H$27:$H$500,"2015")</f>
        <v>0</v>
      </c>
      <c r="X119" s="295">
        <f>SUMIFS('7.  Persistence Report'!Y$27:Y$500,'7.  Persistence Report'!$D$27:$D$500,$B118,'7.  Persistence Report'!$J$27:$J$500,"Adjustment",'7.  Persistence Report'!$H$27:$H$500,"2015")</f>
        <v>0</v>
      </c>
      <c r="Y119" s="411">
        <f>Y118</f>
        <v>0</v>
      </c>
      <c r="Z119" s="411">
        <f t="shared" ref="Z119" si="227">Z118</f>
        <v>0</v>
      </c>
      <c r="AA119" s="411">
        <f t="shared" ref="AA119" si="228">AA118</f>
        <v>0</v>
      </c>
      <c r="AB119" s="411">
        <f t="shared" ref="AB119" si="229">AB118</f>
        <v>0</v>
      </c>
      <c r="AC119" s="411">
        <f t="shared" ref="AC119" si="230">AC118</f>
        <v>0</v>
      </c>
      <c r="AD119" s="411">
        <f t="shared" ref="AD119" si="231">AD118</f>
        <v>0</v>
      </c>
      <c r="AE119" s="411">
        <f t="shared" ref="AE119" si="232">AE118</f>
        <v>0</v>
      </c>
      <c r="AF119" s="411">
        <f t="shared" ref="AF119" si="233">AF118</f>
        <v>0</v>
      </c>
      <c r="AG119" s="411">
        <f t="shared" ref="AG119" si="234">AG118</f>
        <v>0</v>
      </c>
      <c r="AH119" s="411">
        <f t="shared" ref="AH119" si="235">AH118</f>
        <v>0</v>
      </c>
      <c r="AI119" s="411">
        <f t="shared" ref="AI119" si="236">AI118</f>
        <v>0</v>
      </c>
      <c r="AJ119" s="411">
        <f t="shared" ref="AJ119" si="237">AJ118</f>
        <v>0</v>
      </c>
      <c r="AK119" s="411">
        <f t="shared" ref="AK119" si="238">AK118</f>
        <v>0</v>
      </c>
      <c r="AL119" s="411">
        <f t="shared" ref="AL119" si="239">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f>SUMIFS('7.  Persistence Report'!AU$27:AU$500,'7.  Persistence Report'!$D$27:$D$500,$B121,'7.  Persistence Report'!$J$27:$J$500,"Current year savings",'7.  Persistence Report'!$H$27:$H$500,"2015")</f>
        <v>1541118</v>
      </c>
      <c r="E121" s="295">
        <f>SUMIFS('7.  Persistence Report'!AV$27:AV$500,'7.  Persistence Report'!$D$27:$D$500,$B121,'7.  Persistence Report'!$J$27:$J$500,"Current year savings",'7.  Persistence Report'!$H$27:$H$500,"2015")</f>
        <v>1541118</v>
      </c>
      <c r="F121" s="295">
        <f>SUMIFS('7.  Persistence Report'!AW$27:AW$500,'7.  Persistence Report'!$D$27:$D$500,$B121,'7.  Persistence Report'!$J$27:$J$500,"Current year savings",'7.  Persistence Report'!$H$27:$H$500,"2015")</f>
        <v>1524334</v>
      </c>
      <c r="G121" s="295">
        <f>SUMIFS('7.  Persistence Report'!AX$27:AX$500,'7.  Persistence Report'!$D$27:$D$500,$B121,'7.  Persistence Report'!$J$27:$J$500,"Current year savings",'7.  Persistence Report'!$H$27:$H$500,"2015")</f>
        <v>1524334</v>
      </c>
      <c r="H121" s="295">
        <f>SUMIFS('7.  Persistence Report'!AY$27:AY$500,'7.  Persistence Report'!$D$27:$D$500,$B121,'7.  Persistence Report'!$J$27:$J$500,"Current year savings",'7.  Persistence Report'!$H$27:$H$500,"2015")</f>
        <v>1524334</v>
      </c>
      <c r="I121" s="295">
        <f>SUMIFS('7.  Persistence Report'!AZ$27:AZ$500,'7.  Persistence Report'!$D$27:$D$500,$B121,'7.  Persistence Report'!$J$27:$J$500,"Current year savings",'7.  Persistence Report'!$H$27:$H$500,"2015")</f>
        <v>1523822</v>
      </c>
      <c r="J121" s="295">
        <f>SUMIFS('7.  Persistence Report'!BA$27:BA$500,'7.  Persistence Report'!$D$27:$D$500,$B121,'7.  Persistence Report'!$J$27:$J$500,"Current year savings",'7.  Persistence Report'!$H$27:$H$500,"2015")</f>
        <v>1464713</v>
      </c>
      <c r="K121" s="295">
        <f>SUMIFS('7.  Persistence Report'!BB$27:BB$500,'7.  Persistence Report'!$D$27:$D$500,$B121,'7.  Persistence Report'!$J$27:$J$500,"Current year savings",'7.  Persistence Report'!$H$27:$H$500,"2015")</f>
        <v>1464713</v>
      </c>
      <c r="L121" s="295">
        <f>SUMIFS('7.  Persistence Report'!BC$27:BC$500,'7.  Persistence Report'!$D$27:$D$500,$B121,'7.  Persistence Report'!$J$27:$J$500,"Current year savings",'7.  Persistence Report'!$H$27:$H$500,"2015")</f>
        <v>1449370</v>
      </c>
      <c r="M121" s="295">
        <f>SUMIFS('7.  Persistence Report'!BD$27:BD$500,'7.  Persistence Report'!$D$27:$D$500,$B121,'7.  Persistence Report'!$J$27:$J$500,"Current year savings",'7.  Persistence Report'!$H$27:$H$500,"2015")</f>
        <v>1252271</v>
      </c>
      <c r="N121" s="295">
        <v>12</v>
      </c>
      <c r="O121" s="295">
        <f>SUMIFS('7.  Persistence Report'!P$27:P$500,'7.  Persistence Report'!$D$27:$D$500,$B121,'7.  Persistence Report'!$J$27:$J$500,"Current year savings",'7.  Persistence Report'!$H$27:$H$500,"2015")</f>
        <v>190</v>
      </c>
      <c r="P121" s="295">
        <f>SUMIFS('7.  Persistence Report'!Q$27:Q$500,'7.  Persistence Report'!$D$27:$D$500,$B121,'7.  Persistence Report'!$J$27:$J$500,"Current year savings",'7.  Persistence Report'!$H$27:$H$500,"2015")</f>
        <v>190</v>
      </c>
      <c r="Q121" s="295">
        <f>SUMIFS('7.  Persistence Report'!R$27:R$500,'7.  Persistence Report'!$D$27:$D$500,$B121,'7.  Persistence Report'!$J$27:$J$500,"Current year savings",'7.  Persistence Report'!$H$27:$H$500,"2015")</f>
        <v>185</v>
      </c>
      <c r="R121" s="295">
        <f>SUMIFS('7.  Persistence Report'!S$27:S$500,'7.  Persistence Report'!$D$27:$D$500,$B121,'7.  Persistence Report'!$J$27:$J$500,"Current year savings",'7.  Persistence Report'!$H$27:$H$500,"2015")</f>
        <v>185</v>
      </c>
      <c r="S121" s="295">
        <f>SUMIFS('7.  Persistence Report'!T$27:T$500,'7.  Persistence Report'!$D$27:$D$500,$B121,'7.  Persistence Report'!$J$27:$J$500,"Current year savings",'7.  Persistence Report'!$H$27:$H$500,"2015")</f>
        <v>185</v>
      </c>
      <c r="T121" s="295">
        <f>SUMIFS('7.  Persistence Report'!U$27:U$500,'7.  Persistence Report'!$D$27:$D$500,$B121,'7.  Persistence Report'!$J$27:$J$500,"Current year savings",'7.  Persistence Report'!$H$27:$H$500,"2015")</f>
        <v>184</v>
      </c>
      <c r="U121" s="295">
        <f>SUMIFS('7.  Persistence Report'!V$27:V$500,'7.  Persistence Report'!$D$27:$D$500,$B121,'7.  Persistence Report'!$J$27:$J$500,"Current year savings",'7.  Persistence Report'!$H$27:$H$500,"2015")</f>
        <v>175</v>
      </c>
      <c r="V121" s="295">
        <f>SUMIFS('7.  Persistence Report'!W$27:W$500,'7.  Persistence Report'!$D$27:$D$500,$B121,'7.  Persistence Report'!$J$27:$J$500,"Current year savings",'7.  Persistence Report'!$H$27:$H$500,"2015")</f>
        <v>175</v>
      </c>
      <c r="W121" s="295">
        <f>SUMIFS('7.  Persistence Report'!X$27:X$500,'7.  Persistence Report'!$D$27:$D$500,$B121,'7.  Persistence Report'!$J$27:$J$500,"Current year savings",'7.  Persistence Report'!$H$27:$H$500,"2015")</f>
        <v>173</v>
      </c>
      <c r="X121" s="295">
        <f>SUMIFS('7.  Persistence Report'!Y$27:Y$500,'7.  Persistence Report'!$D$27:$D$500,$B121,'7.  Persistence Report'!$J$27:$J$500,"Current year savings",'7.  Persistence Report'!$H$27:$H$500,"2015")</f>
        <v>142</v>
      </c>
      <c r="Y121" s="426"/>
      <c r="Z121" s="410">
        <v>0.15</v>
      </c>
      <c r="AA121" s="410">
        <v>0.45</v>
      </c>
      <c r="AB121" s="410">
        <v>7.0000000000000007E-2</v>
      </c>
      <c r="AC121" s="410">
        <v>0.33</v>
      </c>
      <c r="AD121" s="410"/>
      <c r="AE121" s="410"/>
      <c r="AF121" s="415"/>
      <c r="AG121" s="415"/>
      <c r="AH121" s="415"/>
      <c r="AI121" s="415"/>
      <c r="AJ121" s="415"/>
      <c r="AK121" s="415"/>
      <c r="AL121" s="415"/>
      <c r="AM121" s="296">
        <f>SUM(Y121:AL121)</f>
        <v>1</v>
      </c>
    </row>
    <row r="122" spans="1:39" outlineLevel="1">
      <c r="B122" s="294" t="s">
        <v>267</v>
      </c>
      <c r="C122" s="291" t="s">
        <v>163</v>
      </c>
      <c r="D122" s="295">
        <f>SUMIFS('7.  Persistence Report'!AU$27:AU$500,'7.  Persistence Report'!$D$27:$D$500,$B121,'7.  Persistence Report'!$J$27:$J$500,"Adjustment",'7.  Persistence Report'!$H$27:$H$500,"2015")</f>
        <v>10130140.416292852</v>
      </c>
      <c r="E122" s="295">
        <f>SUMIFS('7.  Persistence Report'!AV$27:AV$500,'7.  Persistence Report'!$D$27:$D$500,$B121,'7.  Persistence Report'!$J$27:$J$500,"Adjustment",'7.  Persistence Report'!$H$27:$H$500,"2015")</f>
        <v>11167158.916695092</v>
      </c>
      <c r="F122" s="295">
        <f>SUMIFS('7.  Persistence Report'!AW$27:AW$500,'7.  Persistence Report'!$D$27:$D$500,$B121,'7.  Persistence Report'!$J$27:$J$500,"Adjustment",'7.  Persistence Report'!$H$27:$H$500,"2015")</f>
        <v>11555685.916695092</v>
      </c>
      <c r="G122" s="295">
        <f>SUMIFS('7.  Persistence Report'!AX$27:AX$500,'7.  Persistence Report'!$D$27:$D$500,$B121,'7.  Persistence Report'!$J$27:$J$500,"Adjustment",'7.  Persistence Report'!$H$27:$H$500,"2015")</f>
        <v>7298817.9166950919</v>
      </c>
      <c r="H122" s="295">
        <f>SUMIFS('7.  Persistence Report'!AY$27:AY$500,'7.  Persistence Report'!$D$27:$D$500,$B121,'7.  Persistence Report'!$J$27:$J$500,"Adjustment",'7.  Persistence Report'!$H$27:$H$500,"2015")</f>
        <v>7298817.9166950919</v>
      </c>
      <c r="I122" s="295">
        <f>SUMIFS('7.  Persistence Report'!AZ$27:AZ$500,'7.  Persistence Report'!$D$27:$D$500,$B121,'7.  Persistence Report'!$J$27:$J$500,"Adjustment",'7.  Persistence Report'!$H$27:$H$500,"2015")</f>
        <v>7178048</v>
      </c>
      <c r="J122" s="295">
        <f>SUMIFS('7.  Persistence Report'!BA$27:BA$500,'7.  Persistence Report'!$D$27:$D$500,$B121,'7.  Persistence Report'!$J$27:$J$500,"Adjustment",'7.  Persistence Report'!$H$27:$H$500,"2015")</f>
        <v>7237156</v>
      </c>
      <c r="K122" s="295">
        <f>SUMIFS('7.  Persistence Report'!BB$27:BB$500,'7.  Persistence Report'!$D$27:$D$500,$B121,'7.  Persistence Report'!$J$27:$J$500,"Adjustment",'7.  Persistence Report'!$H$27:$H$500,"2015")</f>
        <v>7237156</v>
      </c>
      <c r="L122" s="295">
        <f>SUMIFS('7.  Persistence Report'!BC$27:BC$500,'7.  Persistence Report'!$D$27:$D$500,$B121,'7.  Persistence Report'!$J$27:$J$500,"Adjustment",'7.  Persistence Report'!$H$27:$H$500,"2015")</f>
        <v>7135871</v>
      </c>
      <c r="M122" s="295">
        <f>SUMIFS('7.  Persistence Report'!BD$27:BD$500,'7.  Persistence Report'!$D$27:$D$500,$B121,'7.  Persistence Report'!$J$27:$J$500,"Adjustment",'7.  Persistence Report'!$H$27:$H$500,"2015")</f>
        <v>6739899</v>
      </c>
      <c r="N122" s="295">
        <f>N121</f>
        <v>12</v>
      </c>
      <c r="O122" s="295">
        <f>SUMIFS('7.  Persistence Report'!P$27:P$500,'7.  Persistence Report'!$D$27:$D$500,$B121,'7.  Persistence Report'!$J$27:$J$500,"Adjustment",'7.  Persistence Report'!$H$27:$H$500,"2015")</f>
        <v>968.44458701843803</v>
      </c>
      <c r="P122" s="295">
        <f>SUMIFS('7.  Persistence Report'!Q$27:Q$500,'7.  Persistence Report'!$D$27:$D$500,$B121,'7.  Persistence Report'!$J$27:$J$500,"Adjustment",'7.  Persistence Report'!$H$27:$H$500,"2015")</f>
        <v>967.70409438643037</v>
      </c>
      <c r="Q122" s="295">
        <f>SUMIFS('7.  Persistence Report'!R$27:R$500,'7.  Persistence Report'!$D$27:$D$500,$B121,'7.  Persistence Report'!$J$27:$J$500,"Adjustment",'7.  Persistence Report'!$H$27:$H$500,"2015")</f>
        <v>973.70409438643037</v>
      </c>
      <c r="R122" s="295">
        <f>SUMIFS('7.  Persistence Report'!S$27:S$500,'7.  Persistence Report'!$D$27:$D$500,$B121,'7.  Persistence Report'!$J$27:$J$500,"Adjustment",'7.  Persistence Report'!$H$27:$H$500,"2015")</f>
        <v>948.70409438643037</v>
      </c>
      <c r="S122" s="295">
        <f>SUMIFS('7.  Persistence Report'!T$27:T$500,'7.  Persistence Report'!$D$27:$D$500,$B121,'7.  Persistence Report'!$J$27:$J$500,"Adjustment",'7.  Persistence Report'!$H$27:$H$500,"2015")</f>
        <v>948.70409438643037</v>
      </c>
      <c r="T122" s="295">
        <f>SUMIFS('7.  Persistence Report'!U$27:U$500,'7.  Persistence Report'!$D$27:$D$500,$B121,'7.  Persistence Report'!$J$27:$J$500,"Adjustment",'7.  Persistence Report'!$H$27:$H$500,"2015")</f>
        <v>927</v>
      </c>
      <c r="U122" s="295">
        <f>SUMIFS('7.  Persistence Report'!V$27:V$500,'7.  Persistence Report'!$D$27:$D$500,$B121,'7.  Persistence Report'!$J$27:$J$500,"Adjustment",'7.  Persistence Report'!$H$27:$H$500,"2015")</f>
        <v>937</v>
      </c>
      <c r="V122" s="295">
        <f>SUMIFS('7.  Persistence Report'!W$27:W$500,'7.  Persistence Report'!$D$27:$D$500,$B121,'7.  Persistence Report'!$J$27:$J$500,"Adjustment",'7.  Persistence Report'!$H$27:$H$500,"2015")</f>
        <v>937</v>
      </c>
      <c r="W122" s="295">
        <f>SUMIFS('7.  Persistence Report'!X$27:X$500,'7.  Persistence Report'!$D$27:$D$500,$B121,'7.  Persistence Report'!$J$27:$J$500,"Adjustment",'7.  Persistence Report'!$H$27:$H$500,"2015")</f>
        <v>902</v>
      </c>
      <c r="X122" s="295">
        <f>SUMIFS('7.  Persistence Report'!Y$27:Y$500,'7.  Persistence Report'!$D$27:$D$500,$B121,'7.  Persistence Report'!$J$27:$J$500,"Adjustment",'7.  Persistence Report'!$H$27:$H$500,"2015")</f>
        <v>825</v>
      </c>
      <c r="Y122" s="411">
        <f>Y121</f>
        <v>0</v>
      </c>
      <c r="Z122" s="411">
        <f t="shared" ref="Z122" si="240">Z121</f>
        <v>0.15</v>
      </c>
      <c r="AA122" s="411">
        <f t="shared" ref="AA122" si="241">AA121</f>
        <v>0.45</v>
      </c>
      <c r="AB122" s="411">
        <f t="shared" ref="AB122" si="242">AB121</f>
        <v>7.0000000000000007E-2</v>
      </c>
      <c r="AC122" s="411">
        <f t="shared" ref="AC122" si="243">AC121</f>
        <v>0.33</v>
      </c>
      <c r="AD122" s="411">
        <f t="shared" ref="AD122" si="244">AD121</f>
        <v>0</v>
      </c>
      <c r="AE122" s="411">
        <f t="shared" ref="AE122" si="245">AE121</f>
        <v>0</v>
      </c>
      <c r="AF122" s="411">
        <f t="shared" ref="AF122" si="246">AF121</f>
        <v>0</v>
      </c>
      <c r="AG122" s="411">
        <f t="shared" ref="AG122" si="247">AG121</f>
        <v>0</v>
      </c>
      <c r="AH122" s="411">
        <f t="shared" ref="AH122" si="248">AH121</f>
        <v>0</v>
      </c>
      <c r="AI122" s="411">
        <f t="shared" ref="AI122" si="249">AI121</f>
        <v>0</v>
      </c>
      <c r="AJ122" s="411">
        <f t="shared" ref="AJ122" si="250">AJ121</f>
        <v>0</v>
      </c>
      <c r="AK122" s="411">
        <f t="shared" ref="AK122" si="251">AK121</f>
        <v>0</v>
      </c>
      <c r="AL122" s="411">
        <f t="shared" ref="AL122" si="252">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f>SUMIFS('7.  Persistence Report'!AU$27:AU$500,'7.  Persistence Report'!$D$27:$D$500,$B124,'7.  Persistence Report'!$J$27:$J$500,"Current year savings",'7.  Persistence Report'!$H$27:$H$500,"2015")</f>
        <v>0</v>
      </c>
      <c r="E124" s="295">
        <f>SUMIFS('7.  Persistence Report'!AV$27:AV$500,'7.  Persistence Report'!$D$27:$D$500,$B124,'7.  Persistence Report'!$J$27:$J$500,"Current year savings",'7.  Persistence Report'!$H$27:$H$500,"2015")</f>
        <v>0</v>
      </c>
      <c r="F124" s="295">
        <f>SUMIFS('7.  Persistence Report'!AW$27:AW$500,'7.  Persistence Report'!$D$27:$D$500,$B124,'7.  Persistence Report'!$J$27:$J$500,"Current year savings",'7.  Persistence Report'!$H$27:$H$500,"2015")</f>
        <v>0</v>
      </c>
      <c r="G124" s="295">
        <f>SUMIFS('7.  Persistence Report'!AX$27:AX$500,'7.  Persistence Report'!$D$27:$D$500,$B124,'7.  Persistence Report'!$J$27:$J$500,"Current year savings",'7.  Persistence Report'!$H$27:$H$500,"2015")</f>
        <v>0</v>
      </c>
      <c r="H124" s="295">
        <f>SUMIFS('7.  Persistence Report'!AY$27:AY$500,'7.  Persistence Report'!$D$27:$D$500,$B124,'7.  Persistence Report'!$J$27:$J$500,"Current year savings",'7.  Persistence Report'!$H$27:$H$500,"2015")</f>
        <v>0</v>
      </c>
      <c r="I124" s="295">
        <f>SUMIFS('7.  Persistence Report'!AZ$27:AZ$500,'7.  Persistence Report'!$D$27:$D$500,$B124,'7.  Persistence Report'!$J$27:$J$500,"Current year savings",'7.  Persistence Report'!$H$27:$H$500,"2015")</f>
        <v>0</v>
      </c>
      <c r="J124" s="295">
        <f>SUMIFS('7.  Persistence Report'!BA$27:BA$500,'7.  Persistence Report'!$D$27:$D$500,$B124,'7.  Persistence Report'!$J$27:$J$500,"Current year savings",'7.  Persistence Report'!$H$27:$H$500,"2015")</f>
        <v>0</v>
      </c>
      <c r="K124" s="295">
        <f>SUMIFS('7.  Persistence Report'!BB$27:BB$500,'7.  Persistence Report'!$D$27:$D$500,$B124,'7.  Persistence Report'!$J$27:$J$500,"Current year savings",'7.  Persistence Report'!$H$27:$H$500,"2015")</f>
        <v>0</v>
      </c>
      <c r="L124" s="295">
        <f>SUMIFS('7.  Persistence Report'!BC$27:BC$500,'7.  Persistence Report'!$D$27:$D$500,$B124,'7.  Persistence Report'!$J$27:$J$500,"Current year savings",'7.  Persistence Report'!$H$27:$H$500,"2015")</f>
        <v>0</v>
      </c>
      <c r="M124" s="295">
        <f>SUMIFS('7.  Persistence Report'!BD$27:BD$500,'7.  Persistence Report'!$D$27:$D$500,$B124,'7.  Persistence Report'!$J$27:$J$500,"Current year savings",'7.  Persistence Report'!$H$27:$H$500,"2015")</f>
        <v>0</v>
      </c>
      <c r="N124" s="295">
        <v>12</v>
      </c>
      <c r="O124" s="295">
        <f>SUMIFS('7.  Persistence Report'!P$27:P$500,'7.  Persistence Report'!$D$27:$D$500,$B124,'7.  Persistence Report'!$J$27:$J$500,"Current year savings",'7.  Persistence Report'!$H$27:$H$500,"2015")</f>
        <v>0</v>
      </c>
      <c r="P124" s="295">
        <f>SUMIFS('7.  Persistence Report'!Q$27:Q$500,'7.  Persistence Report'!$D$27:$D$500,$B124,'7.  Persistence Report'!$J$27:$J$500,"Current year savings",'7.  Persistence Report'!$H$27:$H$500,"2015")</f>
        <v>0</v>
      </c>
      <c r="Q124" s="295">
        <f>SUMIFS('7.  Persistence Report'!R$27:R$500,'7.  Persistence Report'!$D$27:$D$500,$B124,'7.  Persistence Report'!$J$27:$J$500,"Current year savings",'7.  Persistence Report'!$H$27:$H$500,"2015")</f>
        <v>0</v>
      </c>
      <c r="R124" s="295">
        <f>SUMIFS('7.  Persistence Report'!S$27:S$500,'7.  Persistence Report'!$D$27:$D$500,$B124,'7.  Persistence Report'!$J$27:$J$500,"Current year savings",'7.  Persistence Report'!$H$27:$H$500,"2015")</f>
        <v>0</v>
      </c>
      <c r="S124" s="295">
        <f>SUMIFS('7.  Persistence Report'!T$27:T$500,'7.  Persistence Report'!$D$27:$D$500,$B124,'7.  Persistence Report'!$J$27:$J$500,"Current year savings",'7.  Persistence Report'!$H$27:$H$500,"2015")</f>
        <v>0</v>
      </c>
      <c r="T124" s="295">
        <f>SUMIFS('7.  Persistence Report'!U$27:U$500,'7.  Persistence Report'!$D$27:$D$500,$B124,'7.  Persistence Report'!$J$27:$J$500,"Current year savings",'7.  Persistence Report'!$H$27:$H$500,"2015")</f>
        <v>0</v>
      </c>
      <c r="U124" s="295">
        <f>SUMIFS('7.  Persistence Report'!V$27:V$500,'7.  Persistence Report'!$D$27:$D$500,$B124,'7.  Persistence Report'!$J$27:$J$500,"Current year savings",'7.  Persistence Report'!$H$27:$H$500,"2015")</f>
        <v>0</v>
      </c>
      <c r="V124" s="295">
        <f>SUMIFS('7.  Persistence Report'!W$27:W$500,'7.  Persistence Report'!$D$27:$D$500,$B124,'7.  Persistence Report'!$J$27:$J$500,"Current year savings",'7.  Persistence Report'!$H$27:$H$500,"2015")</f>
        <v>0</v>
      </c>
      <c r="W124" s="295">
        <f>SUMIFS('7.  Persistence Report'!X$27:X$500,'7.  Persistence Report'!$D$27:$D$500,$B124,'7.  Persistence Report'!$J$27:$J$500,"Current year savings",'7.  Persistence Report'!$H$27:$H$500,"2015")</f>
        <v>0</v>
      </c>
      <c r="X124" s="295">
        <f>SUMIFS('7.  Persistence Report'!Y$27:Y$500,'7.  Persistence Report'!$D$27:$D$500,$B124,'7.  Persistence Report'!$J$27:$J$500,"Current year savings",'7.  Persistence Report'!$H$27:$H$500,"2015")</f>
        <v>0</v>
      </c>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267</v>
      </c>
      <c r="C125" s="291" t="s">
        <v>163</v>
      </c>
      <c r="D125" s="295">
        <f>SUMIFS('7.  Persistence Report'!AU$27:AU$500,'7.  Persistence Report'!$D$27:$D$500,$B124,'7.  Persistence Report'!$J$27:$J$500,"Adjustment",'7.  Persistence Report'!$H$27:$H$500,"2015")</f>
        <v>0</v>
      </c>
      <c r="E125" s="295">
        <f>SUMIFS('7.  Persistence Report'!AV$27:AV$500,'7.  Persistence Report'!$D$27:$D$500,$B124,'7.  Persistence Report'!$J$27:$J$500,"Adjustment",'7.  Persistence Report'!$H$27:$H$500,"2015")</f>
        <v>0</v>
      </c>
      <c r="F125" s="295">
        <f>SUMIFS('7.  Persistence Report'!AW$27:AW$500,'7.  Persistence Report'!$D$27:$D$500,$B124,'7.  Persistence Report'!$J$27:$J$500,"Adjustment",'7.  Persistence Report'!$H$27:$H$500,"2015")</f>
        <v>0</v>
      </c>
      <c r="G125" s="295">
        <f>SUMIFS('7.  Persistence Report'!AX$27:AX$500,'7.  Persistence Report'!$D$27:$D$500,$B124,'7.  Persistence Report'!$J$27:$J$500,"Adjustment",'7.  Persistence Report'!$H$27:$H$500,"2015")</f>
        <v>0</v>
      </c>
      <c r="H125" s="295">
        <f>SUMIFS('7.  Persistence Report'!AY$27:AY$500,'7.  Persistence Report'!$D$27:$D$500,$B124,'7.  Persistence Report'!$J$27:$J$500,"Adjustment",'7.  Persistence Report'!$H$27:$H$500,"2015")</f>
        <v>0</v>
      </c>
      <c r="I125" s="295">
        <f>SUMIFS('7.  Persistence Report'!AZ$27:AZ$500,'7.  Persistence Report'!$D$27:$D$500,$B124,'7.  Persistence Report'!$J$27:$J$500,"Adjustment",'7.  Persistence Report'!$H$27:$H$500,"2015")</f>
        <v>0</v>
      </c>
      <c r="J125" s="295">
        <f>SUMIFS('7.  Persistence Report'!BA$27:BA$500,'7.  Persistence Report'!$D$27:$D$500,$B124,'7.  Persistence Report'!$J$27:$J$500,"Adjustment",'7.  Persistence Report'!$H$27:$H$500,"2015")</f>
        <v>0</v>
      </c>
      <c r="K125" s="295">
        <f>SUMIFS('7.  Persistence Report'!BB$27:BB$500,'7.  Persistence Report'!$D$27:$D$500,$B124,'7.  Persistence Report'!$J$27:$J$500,"Adjustment",'7.  Persistence Report'!$H$27:$H$500,"2015")</f>
        <v>0</v>
      </c>
      <c r="L125" s="295">
        <f>SUMIFS('7.  Persistence Report'!BC$27:BC$500,'7.  Persistence Report'!$D$27:$D$500,$B124,'7.  Persistence Report'!$J$27:$J$500,"Adjustment",'7.  Persistence Report'!$H$27:$H$500,"2015")</f>
        <v>0</v>
      </c>
      <c r="M125" s="295">
        <f>SUMIFS('7.  Persistence Report'!BD$27:BD$500,'7.  Persistence Report'!$D$27:$D$500,$B124,'7.  Persistence Report'!$J$27:$J$500,"Adjustment",'7.  Persistence Report'!$H$27:$H$500,"2015")</f>
        <v>0</v>
      </c>
      <c r="N125" s="295">
        <f>N124</f>
        <v>12</v>
      </c>
      <c r="O125" s="295">
        <f>SUMIFS('7.  Persistence Report'!P$27:P$500,'7.  Persistence Report'!$D$27:$D$500,$B124,'7.  Persistence Report'!$J$27:$J$500,"Adjustment",'7.  Persistence Report'!$H$27:$H$500,"2015")</f>
        <v>0</v>
      </c>
      <c r="P125" s="295">
        <f>SUMIFS('7.  Persistence Report'!Q$27:Q$500,'7.  Persistence Report'!$D$27:$D$500,$B124,'7.  Persistence Report'!$J$27:$J$500,"Adjustment",'7.  Persistence Report'!$H$27:$H$500,"2015")</f>
        <v>0</v>
      </c>
      <c r="Q125" s="295">
        <f>SUMIFS('7.  Persistence Report'!R$27:R$500,'7.  Persistence Report'!$D$27:$D$500,$B124,'7.  Persistence Report'!$J$27:$J$500,"Adjustment",'7.  Persistence Report'!$H$27:$H$500,"2015")</f>
        <v>0</v>
      </c>
      <c r="R125" s="295">
        <f>SUMIFS('7.  Persistence Report'!S$27:S$500,'7.  Persistence Report'!$D$27:$D$500,$B124,'7.  Persistence Report'!$J$27:$J$500,"Adjustment",'7.  Persistence Report'!$H$27:$H$500,"2015")</f>
        <v>0</v>
      </c>
      <c r="S125" s="295">
        <f>SUMIFS('7.  Persistence Report'!T$27:T$500,'7.  Persistence Report'!$D$27:$D$500,$B124,'7.  Persistence Report'!$J$27:$J$500,"Adjustment",'7.  Persistence Report'!$H$27:$H$500,"2015")</f>
        <v>0</v>
      </c>
      <c r="T125" s="295">
        <f>SUMIFS('7.  Persistence Report'!U$27:U$500,'7.  Persistence Report'!$D$27:$D$500,$B124,'7.  Persistence Report'!$J$27:$J$500,"Adjustment",'7.  Persistence Report'!$H$27:$H$500,"2015")</f>
        <v>0</v>
      </c>
      <c r="U125" s="295">
        <f>SUMIFS('7.  Persistence Report'!V$27:V$500,'7.  Persistence Report'!$D$27:$D$500,$B124,'7.  Persistence Report'!$J$27:$J$500,"Adjustment",'7.  Persistence Report'!$H$27:$H$500,"2015")</f>
        <v>0</v>
      </c>
      <c r="V125" s="295">
        <f>SUMIFS('7.  Persistence Report'!W$27:W$500,'7.  Persistence Report'!$D$27:$D$500,$B124,'7.  Persistence Report'!$J$27:$J$500,"Adjustment",'7.  Persistence Report'!$H$27:$H$500,"2015")</f>
        <v>0</v>
      </c>
      <c r="W125" s="295">
        <f>SUMIFS('7.  Persistence Report'!X$27:X$500,'7.  Persistence Report'!$D$27:$D$500,$B124,'7.  Persistence Report'!$J$27:$J$500,"Adjustment",'7.  Persistence Report'!$H$27:$H$500,"2015")</f>
        <v>0</v>
      </c>
      <c r="X125" s="295">
        <f>SUMIFS('7.  Persistence Report'!Y$27:Y$500,'7.  Persistence Report'!$D$27:$D$500,$B124,'7.  Persistence Report'!$J$27:$J$500,"Adjustment",'7.  Persistence Report'!$H$27:$H$500,"2015")</f>
        <v>0</v>
      </c>
      <c r="Y125" s="411">
        <f>Y124</f>
        <v>0</v>
      </c>
      <c r="Z125" s="411">
        <f t="shared" ref="Z125" si="253">Z124</f>
        <v>0</v>
      </c>
      <c r="AA125" s="411">
        <f t="shared" ref="AA125" si="254">AA124</f>
        <v>0</v>
      </c>
      <c r="AB125" s="411">
        <f t="shared" ref="AB125" si="255">AB124</f>
        <v>0</v>
      </c>
      <c r="AC125" s="411">
        <f t="shared" ref="AC125" si="256">AC124</f>
        <v>0</v>
      </c>
      <c r="AD125" s="411">
        <f t="shared" ref="AD125" si="257">AD124</f>
        <v>0</v>
      </c>
      <c r="AE125" s="411">
        <f t="shared" ref="AE125" si="258">AE124</f>
        <v>0</v>
      </c>
      <c r="AF125" s="411">
        <f t="shared" ref="AF125" si="259">AF124</f>
        <v>0</v>
      </c>
      <c r="AG125" s="411">
        <f t="shared" ref="AG125" si="260">AG124</f>
        <v>0</v>
      </c>
      <c r="AH125" s="411">
        <f t="shared" ref="AH125" si="261">AH124</f>
        <v>0</v>
      </c>
      <c r="AI125" s="411">
        <f t="shared" ref="AI125" si="262">AI124</f>
        <v>0</v>
      </c>
      <c r="AJ125" s="411">
        <f t="shared" ref="AJ125" si="263">AJ124</f>
        <v>0</v>
      </c>
      <c r="AK125" s="411">
        <f t="shared" ref="AK125" si="264">AK124</f>
        <v>0</v>
      </c>
      <c r="AL125" s="411">
        <f t="shared" ref="AL125" si="265">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f>SUMIFS('7.  Persistence Report'!AU$27:AU$500,'7.  Persistence Report'!$D$27:$D$500,$B127,'7.  Persistence Report'!$J$27:$J$500,"Current year savings",'7.  Persistence Report'!$H$27:$H$500,"2015")</f>
        <v>0</v>
      </c>
      <c r="E127" s="295">
        <f>SUMIFS('7.  Persistence Report'!AV$27:AV$500,'7.  Persistence Report'!$D$27:$D$500,$B127,'7.  Persistence Report'!$J$27:$J$500,"Current year savings",'7.  Persistence Report'!$H$27:$H$500,"2015")</f>
        <v>0</v>
      </c>
      <c r="F127" s="295">
        <f>SUMIFS('7.  Persistence Report'!AW$27:AW$500,'7.  Persistence Report'!$D$27:$D$500,$B127,'7.  Persistence Report'!$J$27:$J$500,"Current year savings",'7.  Persistence Report'!$H$27:$H$500,"2015")</f>
        <v>0</v>
      </c>
      <c r="G127" s="295">
        <f>SUMIFS('7.  Persistence Report'!AX$27:AX$500,'7.  Persistence Report'!$D$27:$D$500,$B127,'7.  Persistence Report'!$J$27:$J$500,"Current year savings",'7.  Persistence Report'!$H$27:$H$500,"2015")</f>
        <v>0</v>
      </c>
      <c r="H127" s="295">
        <f>SUMIFS('7.  Persistence Report'!AY$27:AY$500,'7.  Persistence Report'!$D$27:$D$500,$B127,'7.  Persistence Report'!$J$27:$J$500,"Current year savings",'7.  Persistence Report'!$H$27:$H$500,"2015")</f>
        <v>0</v>
      </c>
      <c r="I127" s="295">
        <f>SUMIFS('7.  Persistence Report'!AZ$27:AZ$500,'7.  Persistence Report'!$D$27:$D$500,$B127,'7.  Persistence Report'!$J$27:$J$500,"Current year savings",'7.  Persistence Report'!$H$27:$H$500,"2015")</f>
        <v>0</v>
      </c>
      <c r="J127" s="295">
        <f>SUMIFS('7.  Persistence Report'!BA$27:BA$500,'7.  Persistence Report'!$D$27:$D$500,$B127,'7.  Persistence Report'!$J$27:$J$500,"Current year savings",'7.  Persistence Report'!$H$27:$H$500,"2015")</f>
        <v>0</v>
      </c>
      <c r="K127" s="295">
        <f>SUMIFS('7.  Persistence Report'!BB$27:BB$500,'7.  Persistence Report'!$D$27:$D$500,$B127,'7.  Persistence Report'!$J$27:$J$500,"Current year savings",'7.  Persistence Report'!$H$27:$H$500,"2015")</f>
        <v>0</v>
      </c>
      <c r="L127" s="295">
        <f>SUMIFS('7.  Persistence Report'!BC$27:BC$500,'7.  Persistence Report'!$D$27:$D$500,$B127,'7.  Persistence Report'!$J$27:$J$500,"Current year savings",'7.  Persistence Report'!$H$27:$H$500,"2015")</f>
        <v>0</v>
      </c>
      <c r="M127" s="295">
        <f>SUMIFS('7.  Persistence Report'!BD$27:BD$500,'7.  Persistence Report'!$D$27:$D$500,$B127,'7.  Persistence Report'!$J$27:$J$500,"Current year savings",'7.  Persistence Report'!$H$27:$H$500,"2015")</f>
        <v>0</v>
      </c>
      <c r="N127" s="295">
        <v>12</v>
      </c>
      <c r="O127" s="295">
        <f>SUMIFS('7.  Persistence Report'!P$27:P$500,'7.  Persistence Report'!$D$27:$D$500,$B127,'7.  Persistence Report'!$J$27:$J$500,"Current year savings",'7.  Persistence Report'!$H$27:$H$500,"2015")</f>
        <v>0</v>
      </c>
      <c r="P127" s="295">
        <f>SUMIFS('7.  Persistence Report'!Q$27:Q$500,'7.  Persistence Report'!$D$27:$D$500,$B127,'7.  Persistence Report'!$J$27:$J$500,"Current year savings",'7.  Persistence Report'!$H$27:$H$500,"2015")</f>
        <v>0</v>
      </c>
      <c r="Q127" s="295">
        <f>SUMIFS('7.  Persistence Report'!R$27:R$500,'7.  Persistence Report'!$D$27:$D$500,$B127,'7.  Persistence Report'!$J$27:$J$500,"Current year savings",'7.  Persistence Report'!$H$27:$H$500,"2015")</f>
        <v>0</v>
      </c>
      <c r="R127" s="295">
        <f>SUMIFS('7.  Persistence Report'!S$27:S$500,'7.  Persistence Report'!$D$27:$D$500,$B127,'7.  Persistence Report'!$J$27:$J$500,"Current year savings",'7.  Persistence Report'!$H$27:$H$500,"2015")</f>
        <v>0</v>
      </c>
      <c r="S127" s="295">
        <f>SUMIFS('7.  Persistence Report'!T$27:T$500,'7.  Persistence Report'!$D$27:$D$500,$B127,'7.  Persistence Report'!$J$27:$J$500,"Current year savings",'7.  Persistence Report'!$H$27:$H$500,"2015")</f>
        <v>0</v>
      </c>
      <c r="T127" s="295">
        <f>SUMIFS('7.  Persistence Report'!U$27:U$500,'7.  Persistence Report'!$D$27:$D$500,$B127,'7.  Persistence Report'!$J$27:$J$500,"Current year savings",'7.  Persistence Report'!$H$27:$H$500,"2015")</f>
        <v>0</v>
      </c>
      <c r="U127" s="295">
        <f>SUMIFS('7.  Persistence Report'!V$27:V$500,'7.  Persistence Report'!$D$27:$D$500,$B127,'7.  Persistence Report'!$J$27:$J$500,"Current year savings",'7.  Persistence Report'!$H$27:$H$500,"2015")</f>
        <v>0</v>
      </c>
      <c r="V127" s="295">
        <f>SUMIFS('7.  Persistence Report'!W$27:W$500,'7.  Persistence Report'!$D$27:$D$500,$B127,'7.  Persistence Report'!$J$27:$J$500,"Current year savings",'7.  Persistence Report'!$H$27:$H$500,"2015")</f>
        <v>0</v>
      </c>
      <c r="W127" s="295">
        <f>SUMIFS('7.  Persistence Report'!X$27:X$500,'7.  Persistence Report'!$D$27:$D$500,$B127,'7.  Persistence Report'!$J$27:$J$500,"Current year savings",'7.  Persistence Report'!$H$27:$H$500,"2015")</f>
        <v>0</v>
      </c>
      <c r="X127" s="295">
        <f>SUMIFS('7.  Persistence Report'!Y$27:Y$500,'7.  Persistence Report'!$D$27:$D$500,$B127,'7.  Persistence Report'!$J$27:$J$500,"Current year savings",'7.  Persistence Report'!$H$27:$H$500,"2015")</f>
        <v>0</v>
      </c>
      <c r="Y127" s="426"/>
      <c r="Z127" s="410"/>
      <c r="AA127" s="410">
        <v>1</v>
      </c>
      <c r="AB127" s="410"/>
      <c r="AC127" s="410"/>
      <c r="AD127" s="410"/>
      <c r="AE127" s="410"/>
      <c r="AF127" s="415"/>
      <c r="AG127" s="415"/>
      <c r="AH127" s="415"/>
      <c r="AI127" s="415"/>
      <c r="AJ127" s="415"/>
      <c r="AK127" s="415"/>
      <c r="AL127" s="415"/>
      <c r="AM127" s="296">
        <f>SUM(Y127:AL127)</f>
        <v>1</v>
      </c>
    </row>
    <row r="128" spans="1:39" outlineLevel="1">
      <c r="B128" s="294" t="s">
        <v>267</v>
      </c>
      <c r="C128" s="291" t="s">
        <v>163</v>
      </c>
      <c r="D128" s="295">
        <f>SUMIFS('7.  Persistence Report'!AU$27:AU$500,'7.  Persistence Report'!$D$27:$D$500,$B127,'7.  Persistence Report'!$J$27:$J$500,"Adjustment",'7.  Persistence Report'!$H$27:$H$500,"2015")</f>
        <v>84007.628415258499</v>
      </c>
      <c r="E128" s="295">
        <f>SUMIFS('7.  Persistence Report'!AV$27:AV$500,'7.  Persistence Report'!$D$27:$D$500,$B127,'7.  Persistence Report'!$J$27:$J$500,"Adjustment",'7.  Persistence Report'!$H$27:$H$500,"2015")</f>
        <v>84007.628415258499</v>
      </c>
      <c r="F128" s="295">
        <f>SUMIFS('7.  Persistence Report'!AW$27:AW$500,'7.  Persistence Report'!$D$27:$D$500,$B127,'7.  Persistence Report'!$J$27:$J$500,"Adjustment",'7.  Persistence Report'!$H$27:$H$500,"2015")</f>
        <v>84007.628415258499</v>
      </c>
      <c r="G128" s="295">
        <f>SUMIFS('7.  Persistence Report'!AX$27:AX$500,'7.  Persistence Report'!$D$27:$D$500,$B127,'7.  Persistence Report'!$J$27:$J$500,"Adjustment",'7.  Persistence Report'!$H$27:$H$500,"2015")</f>
        <v>84007.628415258499</v>
      </c>
      <c r="H128" s="295">
        <f>SUMIFS('7.  Persistence Report'!AY$27:AY$500,'7.  Persistence Report'!$D$27:$D$500,$B127,'7.  Persistence Report'!$J$27:$J$500,"Adjustment",'7.  Persistence Report'!$H$27:$H$500,"2015")</f>
        <v>84007.628415258499</v>
      </c>
      <c r="I128" s="295">
        <f>SUMIFS('7.  Persistence Report'!AZ$27:AZ$500,'7.  Persistence Report'!$D$27:$D$500,$B127,'7.  Persistence Report'!$J$27:$J$500,"Adjustment",'7.  Persistence Report'!$H$27:$H$500,"2015")</f>
        <v>0</v>
      </c>
      <c r="J128" s="295">
        <f>SUMIFS('7.  Persistence Report'!BA$27:BA$500,'7.  Persistence Report'!$D$27:$D$500,$B127,'7.  Persistence Report'!$J$27:$J$500,"Adjustment",'7.  Persistence Report'!$H$27:$H$500,"2015")</f>
        <v>0</v>
      </c>
      <c r="K128" s="295">
        <f>SUMIFS('7.  Persistence Report'!BB$27:BB$500,'7.  Persistence Report'!$D$27:$D$500,$B127,'7.  Persistence Report'!$J$27:$J$500,"Adjustment",'7.  Persistence Report'!$H$27:$H$500,"2015")</f>
        <v>0</v>
      </c>
      <c r="L128" s="295">
        <f>SUMIFS('7.  Persistence Report'!BC$27:BC$500,'7.  Persistence Report'!$D$27:$D$500,$B127,'7.  Persistence Report'!$J$27:$J$500,"Adjustment",'7.  Persistence Report'!$H$27:$H$500,"2015")</f>
        <v>0</v>
      </c>
      <c r="M128" s="295">
        <f>SUMIFS('7.  Persistence Report'!BD$27:BD$500,'7.  Persistence Report'!$D$27:$D$500,$B127,'7.  Persistence Report'!$J$27:$J$500,"Adjustment",'7.  Persistence Report'!$H$27:$H$500,"2015")</f>
        <v>0</v>
      </c>
      <c r="N128" s="295">
        <f>N127</f>
        <v>12</v>
      </c>
      <c r="O128" s="295">
        <f>SUMIFS('7.  Persistence Report'!P$27:P$500,'7.  Persistence Report'!$D$27:$D$500,$B127,'7.  Persistence Report'!$J$27:$J$500,"Adjustment",'7.  Persistence Report'!$H$27:$H$500,"2015")</f>
        <v>12.34825174825175</v>
      </c>
      <c r="P128" s="295">
        <f>SUMIFS('7.  Persistence Report'!Q$27:Q$500,'7.  Persistence Report'!$D$27:$D$500,$B127,'7.  Persistence Report'!$J$27:$J$500,"Adjustment",'7.  Persistence Report'!$H$27:$H$500,"2015")</f>
        <v>12.34825174825175</v>
      </c>
      <c r="Q128" s="295">
        <f>SUMIFS('7.  Persistence Report'!R$27:R$500,'7.  Persistence Report'!$D$27:$D$500,$B127,'7.  Persistence Report'!$J$27:$J$500,"Adjustment",'7.  Persistence Report'!$H$27:$H$500,"2015")</f>
        <v>12.34825174825175</v>
      </c>
      <c r="R128" s="295">
        <f>SUMIFS('7.  Persistence Report'!S$27:S$500,'7.  Persistence Report'!$D$27:$D$500,$B127,'7.  Persistence Report'!$J$27:$J$500,"Adjustment",'7.  Persistence Report'!$H$27:$H$500,"2015")</f>
        <v>12.34825174825175</v>
      </c>
      <c r="S128" s="295">
        <f>SUMIFS('7.  Persistence Report'!T$27:T$500,'7.  Persistence Report'!$D$27:$D$500,$B127,'7.  Persistence Report'!$J$27:$J$500,"Adjustment",'7.  Persistence Report'!$H$27:$H$500,"2015")</f>
        <v>12.34825174825175</v>
      </c>
      <c r="T128" s="295">
        <f>SUMIFS('7.  Persistence Report'!U$27:U$500,'7.  Persistence Report'!$D$27:$D$500,$B127,'7.  Persistence Report'!$J$27:$J$500,"Adjustment",'7.  Persistence Report'!$H$27:$H$500,"2015")</f>
        <v>0</v>
      </c>
      <c r="U128" s="295">
        <f>SUMIFS('7.  Persistence Report'!V$27:V$500,'7.  Persistence Report'!$D$27:$D$500,$B127,'7.  Persistence Report'!$J$27:$J$500,"Adjustment",'7.  Persistence Report'!$H$27:$H$500,"2015")</f>
        <v>0</v>
      </c>
      <c r="V128" s="295">
        <f>SUMIFS('7.  Persistence Report'!W$27:W$500,'7.  Persistence Report'!$D$27:$D$500,$B127,'7.  Persistence Report'!$J$27:$J$500,"Adjustment",'7.  Persistence Report'!$H$27:$H$500,"2015")</f>
        <v>0</v>
      </c>
      <c r="W128" s="295">
        <f>SUMIFS('7.  Persistence Report'!X$27:X$500,'7.  Persistence Report'!$D$27:$D$500,$B127,'7.  Persistence Report'!$J$27:$J$500,"Adjustment",'7.  Persistence Report'!$H$27:$H$500,"2015")</f>
        <v>0</v>
      </c>
      <c r="X128" s="295">
        <f>SUMIFS('7.  Persistence Report'!Y$27:Y$500,'7.  Persistence Report'!$D$27:$D$500,$B127,'7.  Persistence Report'!$J$27:$J$500,"Adjustment",'7.  Persistence Report'!$H$27:$H$500,"2015")</f>
        <v>0</v>
      </c>
      <c r="Y128" s="411">
        <f>Y127</f>
        <v>0</v>
      </c>
      <c r="Z128" s="411">
        <f t="shared" ref="Z128" si="266">Z127</f>
        <v>0</v>
      </c>
      <c r="AA128" s="411">
        <f t="shared" ref="AA128" si="267">AA127</f>
        <v>1</v>
      </c>
      <c r="AB128" s="411">
        <f t="shared" ref="AB128" si="268">AB127</f>
        <v>0</v>
      </c>
      <c r="AC128" s="411">
        <f t="shared" ref="AC128" si="269">AC127</f>
        <v>0</v>
      </c>
      <c r="AD128" s="411">
        <f t="shared" ref="AD128" si="270">AD127</f>
        <v>0</v>
      </c>
      <c r="AE128" s="411">
        <f t="shared" ref="AE128" si="271">AE127</f>
        <v>0</v>
      </c>
      <c r="AF128" s="411">
        <f t="shared" ref="AF128" si="272">AF127</f>
        <v>0</v>
      </c>
      <c r="AG128" s="411">
        <f t="shared" ref="AG128" si="273">AG127</f>
        <v>0</v>
      </c>
      <c r="AH128" s="411">
        <f t="shared" ref="AH128" si="274">AH127</f>
        <v>0</v>
      </c>
      <c r="AI128" s="411">
        <f t="shared" ref="AI128" si="275">AI127</f>
        <v>0</v>
      </c>
      <c r="AJ128" s="411">
        <f t="shared" ref="AJ128" si="276">AJ127</f>
        <v>0</v>
      </c>
      <c r="AK128" s="411">
        <f t="shared" ref="AK128" si="277">AK127</f>
        <v>0</v>
      </c>
      <c r="AL128" s="411">
        <f t="shared" ref="AL128" si="278">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f>SUMIFS('7.  Persistence Report'!AU$27:AU$500,'7.  Persistence Report'!$D$27:$D$500,$B130,'7.  Persistence Report'!$J$27:$J$500,"Current year savings",'7.  Persistence Report'!$H$27:$H$500,"2015")</f>
        <v>0</v>
      </c>
      <c r="E130" s="295">
        <f>SUMIFS('7.  Persistence Report'!AV$27:AV$500,'7.  Persistence Report'!$D$27:$D$500,$B130,'7.  Persistence Report'!$J$27:$J$500,"Current year savings",'7.  Persistence Report'!$H$27:$H$500,"2015")</f>
        <v>0</v>
      </c>
      <c r="F130" s="295">
        <f>SUMIFS('7.  Persistence Report'!AW$27:AW$500,'7.  Persistence Report'!$D$27:$D$500,$B130,'7.  Persistence Report'!$J$27:$J$500,"Current year savings",'7.  Persistence Report'!$H$27:$H$500,"2015")</f>
        <v>0</v>
      </c>
      <c r="G130" s="295">
        <f>SUMIFS('7.  Persistence Report'!AX$27:AX$500,'7.  Persistence Report'!$D$27:$D$500,$B130,'7.  Persistence Report'!$J$27:$J$500,"Current year savings",'7.  Persistence Report'!$H$27:$H$500,"2015")</f>
        <v>0</v>
      </c>
      <c r="H130" s="295">
        <f>SUMIFS('7.  Persistence Report'!AY$27:AY$500,'7.  Persistence Report'!$D$27:$D$500,$B130,'7.  Persistence Report'!$J$27:$J$500,"Current year savings",'7.  Persistence Report'!$H$27:$H$500,"2015")</f>
        <v>0</v>
      </c>
      <c r="I130" s="295">
        <f>SUMIFS('7.  Persistence Report'!AZ$27:AZ$500,'7.  Persistence Report'!$D$27:$D$500,$B130,'7.  Persistence Report'!$J$27:$J$500,"Current year savings",'7.  Persistence Report'!$H$27:$H$500,"2015")</f>
        <v>0</v>
      </c>
      <c r="J130" s="295">
        <f>SUMIFS('7.  Persistence Report'!BA$27:BA$500,'7.  Persistence Report'!$D$27:$D$500,$B130,'7.  Persistence Report'!$J$27:$J$500,"Current year savings",'7.  Persistence Report'!$H$27:$H$500,"2015")</f>
        <v>0</v>
      </c>
      <c r="K130" s="295">
        <f>SUMIFS('7.  Persistence Report'!BB$27:BB$500,'7.  Persistence Report'!$D$27:$D$500,$B130,'7.  Persistence Report'!$J$27:$J$500,"Current year savings",'7.  Persistence Report'!$H$27:$H$500,"2015")</f>
        <v>0</v>
      </c>
      <c r="L130" s="295">
        <f>SUMIFS('7.  Persistence Report'!BC$27:BC$500,'7.  Persistence Report'!$D$27:$D$500,$B130,'7.  Persistence Report'!$J$27:$J$500,"Current year savings",'7.  Persistence Report'!$H$27:$H$500,"2015")</f>
        <v>0</v>
      </c>
      <c r="M130" s="295">
        <f>SUMIFS('7.  Persistence Report'!BD$27:BD$500,'7.  Persistence Report'!$D$27:$D$500,$B130,'7.  Persistence Report'!$J$27:$J$500,"Current year savings",'7.  Persistence Report'!$H$27:$H$500,"2015")</f>
        <v>0</v>
      </c>
      <c r="N130" s="295">
        <v>3</v>
      </c>
      <c r="O130" s="295">
        <f>SUMIFS('7.  Persistence Report'!P$27:P$500,'7.  Persistence Report'!$D$27:$D$500,$B130,'7.  Persistence Report'!$J$27:$J$500,"Current year savings",'7.  Persistence Report'!$H$27:$H$500,"2015")</f>
        <v>0</v>
      </c>
      <c r="P130" s="295">
        <f>SUMIFS('7.  Persistence Report'!Q$27:Q$500,'7.  Persistence Report'!$D$27:$D$500,$B130,'7.  Persistence Report'!$J$27:$J$500,"Current year savings",'7.  Persistence Report'!$H$27:$H$500,"2015")</f>
        <v>0</v>
      </c>
      <c r="Q130" s="295">
        <f>SUMIFS('7.  Persistence Report'!R$27:R$500,'7.  Persistence Report'!$D$27:$D$500,$B130,'7.  Persistence Report'!$J$27:$J$500,"Current year savings",'7.  Persistence Report'!$H$27:$H$500,"2015")</f>
        <v>0</v>
      </c>
      <c r="R130" s="295">
        <f>SUMIFS('7.  Persistence Report'!S$27:S$500,'7.  Persistence Report'!$D$27:$D$500,$B130,'7.  Persistence Report'!$J$27:$J$500,"Current year savings",'7.  Persistence Report'!$H$27:$H$500,"2015")</f>
        <v>0</v>
      </c>
      <c r="S130" s="295">
        <f>SUMIFS('7.  Persistence Report'!T$27:T$500,'7.  Persistence Report'!$D$27:$D$500,$B130,'7.  Persistence Report'!$J$27:$J$500,"Current year savings",'7.  Persistence Report'!$H$27:$H$500,"2015")</f>
        <v>0</v>
      </c>
      <c r="T130" s="295">
        <f>SUMIFS('7.  Persistence Report'!U$27:U$500,'7.  Persistence Report'!$D$27:$D$500,$B130,'7.  Persistence Report'!$J$27:$J$500,"Current year savings",'7.  Persistence Report'!$H$27:$H$500,"2015")</f>
        <v>0</v>
      </c>
      <c r="U130" s="295">
        <f>SUMIFS('7.  Persistence Report'!V$27:V$500,'7.  Persistence Report'!$D$27:$D$500,$B130,'7.  Persistence Report'!$J$27:$J$500,"Current year savings",'7.  Persistence Report'!$H$27:$H$500,"2015")</f>
        <v>0</v>
      </c>
      <c r="V130" s="295">
        <f>SUMIFS('7.  Persistence Report'!W$27:W$500,'7.  Persistence Report'!$D$27:$D$500,$B130,'7.  Persistence Report'!$J$27:$J$500,"Current year savings",'7.  Persistence Report'!$H$27:$H$500,"2015")</f>
        <v>0</v>
      </c>
      <c r="W130" s="295">
        <f>SUMIFS('7.  Persistence Report'!X$27:X$500,'7.  Persistence Report'!$D$27:$D$500,$B130,'7.  Persistence Report'!$J$27:$J$500,"Current year savings",'7.  Persistence Report'!$H$27:$H$500,"2015")</f>
        <v>0</v>
      </c>
      <c r="X130" s="295">
        <f>SUMIFS('7.  Persistence Report'!Y$27:Y$500,'7.  Persistence Report'!$D$27:$D$500,$B130,'7.  Persistence Report'!$J$27:$J$500,"Current year savings",'7.  Persistence Report'!$H$27:$H$500,"2015")</f>
        <v>0</v>
      </c>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267</v>
      </c>
      <c r="C131" s="291" t="s">
        <v>163</v>
      </c>
      <c r="D131" s="295">
        <f>SUMIFS('7.  Persistence Report'!AU$27:AU$500,'7.  Persistence Report'!$D$27:$D$500,$B130,'7.  Persistence Report'!$J$27:$J$500,"Adjustment",'7.  Persistence Report'!$H$27:$H$500,"2015")</f>
        <v>0</v>
      </c>
      <c r="E131" s="295">
        <f>SUMIFS('7.  Persistence Report'!AV$27:AV$500,'7.  Persistence Report'!$D$27:$D$500,$B130,'7.  Persistence Report'!$J$27:$J$500,"Adjustment",'7.  Persistence Report'!$H$27:$H$500,"2015")</f>
        <v>0</v>
      </c>
      <c r="F131" s="295">
        <f>SUMIFS('7.  Persistence Report'!AW$27:AW$500,'7.  Persistence Report'!$D$27:$D$500,$B130,'7.  Persistence Report'!$J$27:$J$500,"Adjustment",'7.  Persistence Report'!$H$27:$H$500,"2015")</f>
        <v>0</v>
      </c>
      <c r="G131" s="295">
        <f>SUMIFS('7.  Persistence Report'!AX$27:AX$500,'7.  Persistence Report'!$D$27:$D$500,$B130,'7.  Persistence Report'!$J$27:$J$500,"Adjustment",'7.  Persistence Report'!$H$27:$H$500,"2015")</f>
        <v>0</v>
      </c>
      <c r="H131" s="295">
        <f>SUMIFS('7.  Persistence Report'!AY$27:AY$500,'7.  Persistence Report'!$D$27:$D$500,$B130,'7.  Persistence Report'!$J$27:$J$500,"Adjustment",'7.  Persistence Report'!$H$27:$H$500,"2015")</f>
        <v>0</v>
      </c>
      <c r="I131" s="295">
        <f>SUMIFS('7.  Persistence Report'!AZ$27:AZ$500,'7.  Persistence Report'!$D$27:$D$500,$B130,'7.  Persistence Report'!$J$27:$J$500,"Adjustment",'7.  Persistence Report'!$H$27:$H$500,"2015")</f>
        <v>0</v>
      </c>
      <c r="J131" s="295">
        <f>SUMIFS('7.  Persistence Report'!BA$27:BA$500,'7.  Persistence Report'!$D$27:$D$500,$B130,'7.  Persistence Report'!$J$27:$J$500,"Adjustment",'7.  Persistence Report'!$H$27:$H$500,"2015")</f>
        <v>0</v>
      </c>
      <c r="K131" s="295">
        <f>SUMIFS('7.  Persistence Report'!BB$27:BB$500,'7.  Persistence Report'!$D$27:$D$500,$B130,'7.  Persistence Report'!$J$27:$J$500,"Adjustment",'7.  Persistence Report'!$H$27:$H$500,"2015")</f>
        <v>0</v>
      </c>
      <c r="L131" s="295">
        <f>SUMIFS('7.  Persistence Report'!BC$27:BC$500,'7.  Persistence Report'!$D$27:$D$500,$B130,'7.  Persistence Report'!$J$27:$J$500,"Adjustment",'7.  Persistence Report'!$H$27:$H$500,"2015")</f>
        <v>0</v>
      </c>
      <c r="M131" s="295">
        <f>SUMIFS('7.  Persistence Report'!BD$27:BD$500,'7.  Persistence Report'!$D$27:$D$500,$B130,'7.  Persistence Report'!$J$27:$J$500,"Adjustment",'7.  Persistence Report'!$H$27:$H$500,"2015")</f>
        <v>0</v>
      </c>
      <c r="N131" s="295">
        <f>N130</f>
        <v>3</v>
      </c>
      <c r="O131" s="295">
        <f>SUMIFS('7.  Persistence Report'!P$27:P$500,'7.  Persistence Report'!$D$27:$D$500,$B130,'7.  Persistence Report'!$J$27:$J$500,"Adjustment",'7.  Persistence Report'!$H$27:$H$500,"2015")</f>
        <v>0</v>
      </c>
      <c r="P131" s="295">
        <f>SUMIFS('7.  Persistence Report'!Q$27:Q$500,'7.  Persistence Report'!$D$27:$D$500,$B130,'7.  Persistence Report'!$J$27:$J$500,"Adjustment",'7.  Persistence Report'!$H$27:$H$500,"2015")</f>
        <v>0</v>
      </c>
      <c r="Q131" s="295">
        <f>SUMIFS('7.  Persistence Report'!R$27:R$500,'7.  Persistence Report'!$D$27:$D$500,$B130,'7.  Persistence Report'!$J$27:$J$500,"Adjustment",'7.  Persistence Report'!$H$27:$H$500,"2015")</f>
        <v>0</v>
      </c>
      <c r="R131" s="295">
        <f>SUMIFS('7.  Persistence Report'!S$27:S$500,'7.  Persistence Report'!$D$27:$D$500,$B130,'7.  Persistence Report'!$J$27:$J$500,"Adjustment",'7.  Persistence Report'!$H$27:$H$500,"2015")</f>
        <v>0</v>
      </c>
      <c r="S131" s="295">
        <f>SUMIFS('7.  Persistence Report'!T$27:T$500,'7.  Persistence Report'!$D$27:$D$500,$B130,'7.  Persistence Report'!$J$27:$J$500,"Adjustment",'7.  Persistence Report'!$H$27:$H$500,"2015")</f>
        <v>0</v>
      </c>
      <c r="T131" s="295">
        <f>SUMIFS('7.  Persistence Report'!U$27:U$500,'7.  Persistence Report'!$D$27:$D$500,$B130,'7.  Persistence Report'!$J$27:$J$500,"Adjustment",'7.  Persistence Report'!$H$27:$H$500,"2015")</f>
        <v>0</v>
      </c>
      <c r="U131" s="295">
        <f>SUMIFS('7.  Persistence Report'!V$27:V$500,'7.  Persistence Report'!$D$27:$D$500,$B130,'7.  Persistence Report'!$J$27:$J$500,"Adjustment",'7.  Persistence Report'!$H$27:$H$500,"2015")</f>
        <v>0</v>
      </c>
      <c r="V131" s="295">
        <f>SUMIFS('7.  Persistence Report'!W$27:W$500,'7.  Persistence Report'!$D$27:$D$500,$B130,'7.  Persistence Report'!$J$27:$J$500,"Adjustment",'7.  Persistence Report'!$H$27:$H$500,"2015")</f>
        <v>0</v>
      </c>
      <c r="W131" s="295">
        <f>SUMIFS('7.  Persistence Report'!X$27:X$500,'7.  Persistence Report'!$D$27:$D$500,$B130,'7.  Persistence Report'!$J$27:$J$500,"Adjustment",'7.  Persistence Report'!$H$27:$H$500,"2015")</f>
        <v>0</v>
      </c>
      <c r="X131" s="295">
        <f>SUMIFS('7.  Persistence Report'!Y$27:Y$500,'7.  Persistence Report'!$D$27:$D$500,$B130,'7.  Persistence Report'!$J$27:$J$500,"Adjustment",'7.  Persistence Report'!$H$27:$H$500,"2015")</f>
        <v>0</v>
      </c>
      <c r="Y131" s="411">
        <f>Y130</f>
        <v>0</v>
      </c>
      <c r="Z131" s="411">
        <f t="shared" ref="Z131" si="279">Z130</f>
        <v>0</v>
      </c>
      <c r="AA131" s="411">
        <f t="shared" ref="AA131" si="280">AA130</f>
        <v>0</v>
      </c>
      <c r="AB131" s="411">
        <f t="shared" ref="AB131" si="281">AB130</f>
        <v>0</v>
      </c>
      <c r="AC131" s="411">
        <f t="shared" ref="AC131" si="282">AC130</f>
        <v>0</v>
      </c>
      <c r="AD131" s="411">
        <f t="shared" ref="AD131" si="283">AD130</f>
        <v>0</v>
      </c>
      <c r="AE131" s="411">
        <f t="shared" ref="AE131" si="284">AE130</f>
        <v>0</v>
      </c>
      <c r="AF131" s="411">
        <f t="shared" ref="AF131" si="285">AF130</f>
        <v>0</v>
      </c>
      <c r="AG131" s="411">
        <f t="shared" ref="AG131" si="286">AG130</f>
        <v>0</v>
      </c>
      <c r="AH131" s="411">
        <f t="shared" ref="AH131" si="287">AH130</f>
        <v>0</v>
      </c>
      <c r="AI131" s="411">
        <f t="shared" ref="AI131" si="288">AI130</f>
        <v>0</v>
      </c>
      <c r="AJ131" s="411">
        <f t="shared" ref="AJ131" si="289">AJ130</f>
        <v>0</v>
      </c>
      <c r="AK131" s="411">
        <f t="shared" ref="AK131" si="290">AK130</f>
        <v>0</v>
      </c>
      <c r="AL131" s="411">
        <f t="shared" ref="AL131" si="291">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f>SUMIFS('7.  Persistence Report'!AU$27:AU$500,'7.  Persistence Report'!$D$27:$D$500,$B133,'7.  Persistence Report'!$J$27:$J$500,"Current year savings",'7.  Persistence Report'!$H$27:$H$500,"2015")</f>
        <v>0</v>
      </c>
      <c r="E133" s="295">
        <f>SUMIFS('7.  Persistence Report'!AV$27:AV$500,'7.  Persistence Report'!$D$27:$D$500,$B133,'7.  Persistence Report'!$J$27:$J$500,"Current year savings",'7.  Persistence Report'!$H$27:$H$500,"2015")</f>
        <v>0</v>
      </c>
      <c r="F133" s="295">
        <f>SUMIFS('7.  Persistence Report'!AW$27:AW$500,'7.  Persistence Report'!$D$27:$D$500,$B133,'7.  Persistence Report'!$J$27:$J$500,"Current year savings",'7.  Persistence Report'!$H$27:$H$500,"2015")</f>
        <v>0</v>
      </c>
      <c r="G133" s="295">
        <f>SUMIFS('7.  Persistence Report'!AX$27:AX$500,'7.  Persistence Report'!$D$27:$D$500,$B133,'7.  Persistence Report'!$J$27:$J$500,"Current year savings",'7.  Persistence Report'!$H$27:$H$500,"2015")</f>
        <v>0</v>
      </c>
      <c r="H133" s="295">
        <f>SUMIFS('7.  Persistence Report'!AY$27:AY$500,'7.  Persistence Report'!$D$27:$D$500,$B133,'7.  Persistence Report'!$J$27:$J$500,"Current year savings",'7.  Persistence Report'!$H$27:$H$500,"2015")</f>
        <v>0</v>
      </c>
      <c r="I133" s="295">
        <f>SUMIFS('7.  Persistence Report'!AZ$27:AZ$500,'7.  Persistence Report'!$D$27:$D$500,$B133,'7.  Persistence Report'!$J$27:$J$500,"Current year savings",'7.  Persistence Report'!$H$27:$H$500,"2015")</f>
        <v>0</v>
      </c>
      <c r="J133" s="295">
        <f>SUMIFS('7.  Persistence Report'!BA$27:BA$500,'7.  Persistence Report'!$D$27:$D$500,$B133,'7.  Persistence Report'!$J$27:$J$500,"Current year savings",'7.  Persistence Report'!$H$27:$H$500,"2015")</f>
        <v>0</v>
      </c>
      <c r="K133" s="295">
        <f>SUMIFS('7.  Persistence Report'!BB$27:BB$500,'7.  Persistence Report'!$D$27:$D$500,$B133,'7.  Persistence Report'!$J$27:$J$500,"Current year savings",'7.  Persistence Report'!$H$27:$H$500,"2015")</f>
        <v>0</v>
      </c>
      <c r="L133" s="295">
        <f>SUMIFS('7.  Persistence Report'!BC$27:BC$500,'7.  Persistence Report'!$D$27:$D$500,$B133,'7.  Persistence Report'!$J$27:$J$500,"Current year savings",'7.  Persistence Report'!$H$27:$H$500,"2015")</f>
        <v>0</v>
      </c>
      <c r="M133" s="295">
        <f>SUMIFS('7.  Persistence Report'!BD$27:BD$500,'7.  Persistence Report'!$D$27:$D$500,$B133,'7.  Persistence Report'!$J$27:$J$500,"Current year savings",'7.  Persistence Report'!$H$27:$H$500,"2015")</f>
        <v>0</v>
      </c>
      <c r="N133" s="295">
        <v>12</v>
      </c>
      <c r="O133" s="295">
        <f>SUMIFS('7.  Persistence Report'!P$27:P$500,'7.  Persistence Report'!$D$27:$D$500,$B133,'7.  Persistence Report'!$J$27:$J$500,"Current year savings",'7.  Persistence Report'!$H$27:$H$500,"2015")</f>
        <v>0</v>
      </c>
      <c r="P133" s="295">
        <f>SUMIFS('7.  Persistence Report'!Q$27:Q$500,'7.  Persistence Report'!$D$27:$D$500,$B133,'7.  Persistence Report'!$J$27:$J$500,"Current year savings",'7.  Persistence Report'!$H$27:$H$500,"2015")</f>
        <v>0</v>
      </c>
      <c r="Q133" s="295">
        <f>SUMIFS('7.  Persistence Report'!R$27:R$500,'7.  Persistence Report'!$D$27:$D$500,$B133,'7.  Persistence Report'!$J$27:$J$500,"Current year savings",'7.  Persistence Report'!$H$27:$H$500,"2015")</f>
        <v>0</v>
      </c>
      <c r="R133" s="295">
        <f>SUMIFS('7.  Persistence Report'!S$27:S$500,'7.  Persistence Report'!$D$27:$D$500,$B133,'7.  Persistence Report'!$J$27:$J$500,"Current year savings",'7.  Persistence Report'!$H$27:$H$500,"2015")</f>
        <v>0</v>
      </c>
      <c r="S133" s="295">
        <f>SUMIFS('7.  Persistence Report'!T$27:T$500,'7.  Persistence Report'!$D$27:$D$500,$B133,'7.  Persistence Report'!$J$27:$J$500,"Current year savings",'7.  Persistence Report'!$H$27:$H$500,"2015")</f>
        <v>0</v>
      </c>
      <c r="T133" s="295">
        <f>SUMIFS('7.  Persistence Report'!U$27:U$500,'7.  Persistence Report'!$D$27:$D$500,$B133,'7.  Persistence Report'!$J$27:$J$500,"Current year savings",'7.  Persistence Report'!$H$27:$H$500,"2015")</f>
        <v>0</v>
      </c>
      <c r="U133" s="295">
        <f>SUMIFS('7.  Persistence Report'!V$27:V$500,'7.  Persistence Report'!$D$27:$D$500,$B133,'7.  Persistence Report'!$J$27:$J$500,"Current year savings",'7.  Persistence Report'!$H$27:$H$500,"2015")</f>
        <v>0</v>
      </c>
      <c r="V133" s="295">
        <f>SUMIFS('7.  Persistence Report'!W$27:W$500,'7.  Persistence Report'!$D$27:$D$500,$B133,'7.  Persistence Report'!$J$27:$J$500,"Current year savings",'7.  Persistence Report'!$H$27:$H$500,"2015")</f>
        <v>0</v>
      </c>
      <c r="W133" s="295">
        <f>SUMIFS('7.  Persistence Report'!X$27:X$500,'7.  Persistence Report'!$D$27:$D$500,$B133,'7.  Persistence Report'!$J$27:$J$500,"Current year savings",'7.  Persistence Report'!$H$27:$H$500,"2015")</f>
        <v>0</v>
      </c>
      <c r="X133" s="295">
        <f>SUMIFS('7.  Persistence Report'!Y$27:Y$500,'7.  Persistence Report'!$D$27:$D$500,$B133,'7.  Persistence Report'!$J$27:$J$500,"Current year savings",'7.  Persistence Report'!$H$27:$H$500,"2015")</f>
        <v>0</v>
      </c>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267</v>
      </c>
      <c r="C134" s="291" t="s">
        <v>163</v>
      </c>
      <c r="D134" s="295">
        <f>SUMIFS('7.  Persistence Report'!AU$27:AU$500,'7.  Persistence Report'!$D$27:$D$500,$B133,'7.  Persistence Report'!$J$27:$J$500,"Adjustment",'7.  Persistence Report'!$H$27:$H$500,"2015")</f>
        <v>0</v>
      </c>
      <c r="E134" s="295">
        <f>SUMIFS('7.  Persistence Report'!AV$27:AV$500,'7.  Persistence Report'!$D$27:$D$500,$B133,'7.  Persistence Report'!$J$27:$J$500,"Adjustment",'7.  Persistence Report'!$H$27:$H$500,"2015")</f>
        <v>0</v>
      </c>
      <c r="F134" s="295">
        <f>SUMIFS('7.  Persistence Report'!AW$27:AW$500,'7.  Persistence Report'!$D$27:$D$500,$B133,'7.  Persistence Report'!$J$27:$J$500,"Adjustment",'7.  Persistence Report'!$H$27:$H$500,"2015")</f>
        <v>0</v>
      </c>
      <c r="G134" s="295">
        <f>SUMIFS('7.  Persistence Report'!AX$27:AX$500,'7.  Persistence Report'!$D$27:$D$500,$B133,'7.  Persistence Report'!$J$27:$J$500,"Adjustment",'7.  Persistence Report'!$H$27:$H$500,"2015")</f>
        <v>0</v>
      </c>
      <c r="H134" s="295">
        <f>SUMIFS('7.  Persistence Report'!AY$27:AY$500,'7.  Persistence Report'!$D$27:$D$500,$B133,'7.  Persistence Report'!$J$27:$J$500,"Adjustment",'7.  Persistence Report'!$H$27:$H$500,"2015")</f>
        <v>0</v>
      </c>
      <c r="I134" s="295">
        <f>SUMIFS('7.  Persistence Report'!AZ$27:AZ$500,'7.  Persistence Report'!$D$27:$D$500,$B133,'7.  Persistence Report'!$J$27:$J$500,"Adjustment",'7.  Persistence Report'!$H$27:$H$500,"2015")</f>
        <v>0</v>
      </c>
      <c r="J134" s="295">
        <f>SUMIFS('7.  Persistence Report'!BA$27:BA$500,'7.  Persistence Report'!$D$27:$D$500,$B133,'7.  Persistence Report'!$J$27:$J$500,"Adjustment",'7.  Persistence Report'!$H$27:$H$500,"2015")</f>
        <v>0</v>
      </c>
      <c r="K134" s="295">
        <f>SUMIFS('7.  Persistence Report'!BB$27:BB$500,'7.  Persistence Report'!$D$27:$D$500,$B133,'7.  Persistence Report'!$J$27:$J$500,"Adjustment",'7.  Persistence Report'!$H$27:$H$500,"2015")</f>
        <v>0</v>
      </c>
      <c r="L134" s="295">
        <f>SUMIFS('7.  Persistence Report'!BC$27:BC$500,'7.  Persistence Report'!$D$27:$D$500,$B133,'7.  Persistence Report'!$J$27:$J$500,"Adjustment",'7.  Persistence Report'!$H$27:$H$500,"2015")</f>
        <v>0</v>
      </c>
      <c r="M134" s="295">
        <f>SUMIFS('7.  Persistence Report'!BD$27:BD$500,'7.  Persistence Report'!$D$27:$D$500,$B133,'7.  Persistence Report'!$J$27:$J$500,"Adjustment",'7.  Persistence Report'!$H$27:$H$500,"2015")</f>
        <v>0</v>
      </c>
      <c r="N134" s="295">
        <f>N133</f>
        <v>12</v>
      </c>
      <c r="O134" s="295">
        <f>SUMIFS('7.  Persistence Report'!P$27:P$500,'7.  Persistence Report'!$D$27:$D$500,$B133,'7.  Persistence Report'!$J$27:$J$500,"Adjustment",'7.  Persistence Report'!$H$27:$H$500,"2015")</f>
        <v>0</v>
      </c>
      <c r="P134" s="295">
        <f>SUMIFS('7.  Persistence Report'!Q$27:Q$500,'7.  Persistence Report'!$D$27:$D$500,$B133,'7.  Persistence Report'!$J$27:$J$500,"Adjustment",'7.  Persistence Report'!$H$27:$H$500,"2015")</f>
        <v>0</v>
      </c>
      <c r="Q134" s="295">
        <f>SUMIFS('7.  Persistence Report'!R$27:R$500,'7.  Persistence Report'!$D$27:$D$500,$B133,'7.  Persistence Report'!$J$27:$J$500,"Adjustment",'7.  Persistence Report'!$H$27:$H$500,"2015")</f>
        <v>0</v>
      </c>
      <c r="R134" s="295">
        <f>SUMIFS('7.  Persistence Report'!S$27:S$500,'7.  Persistence Report'!$D$27:$D$500,$B133,'7.  Persistence Report'!$J$27:$J$500,"Adjustment",'7.  Persistence Report'!$H$27:$H$500,"2015")</f>
        <v>0</v>
      </c>
      <c r="S134" s="295">
        <f>SUMIFS('7.  Persistence Report'!T$27:T$500,'7.  Persistence Report'!$D$27:$D$500,$B133,'7.  Persistence Report'!$J$27:$J$500,"Adjustment",'7.  Persistence Report'!$H$27:$H$500,"2015")</f>
        <v>0</v>
      </c>
      <c r="T134" s="295">
        <f>SUMIFS('7.  Persistence Report'!U$27:U$500,'7.  Persistence Report'!$D$27:$D$500,$B133,'7.  Persistence Report'!$J$27:$J$500,"Adjustment",'7.  Persistence Report'!$H$27:$H$500,"2015")</f>
        <v>0</v>
      </c>
      <c r="U134" s="295">
        <f>SUMIFS('7.  Persistence Report'!V$27:V$500,'7.  Persistence Report'!$D$27:$D$500,$B133,'7.  Persistence Report'!$J$27:$J$500,"Adjustment",'7.  Persistence Report'!$H$27:$H$500,"2015")</f>
        <v>0</v>
      </c>
      <c r="V134" s="295">
        <f>SUMIFS('7.  Persistence Report'!W$27:W$500,'7.  Persistence Report'!$D$27:$D$500,$B133,'7.  Persistence Report'!$J$27:$J$500,"Adjustment",'7.  Persistence Report'!$H$27:$H$500,"2015")</f>
        <v>0</v>
      </c>
      <c r="W134" s="295">
        <f>SUMIFS('7.  Persistence Report'!X$27:X$500,'7.  Persistence Report'!$D$27:$D$500,$B133,'7.  Persistence Report'!$J$27:$J$500,"Adjustment",'7.  Persistence Report'!$H$27:$H$500,"2015")</f>
        <v>0</v>
      </c>
      <c r="X134" s="295">
        <f>SUMIFS('7.  Persistence Report'!Y$27:Y$500,'7.  Persistence Report'!$D$27:$D$500,$B133,'7.  Persistence Report'!$J$27:$J$500,"Adjustment",'7.  Persistence Report'!$H$27:$H$500,"2015")</f>
        <v>0</v>
      </c>
      <c r="Y134" s="411">
        <f>Y133</f>
        <v>0</v>
      </c>
      <c r="Z134" s="411">
        <f t="shared" ref="Z134" si="292">Z133</f>
        <v>0</v>
      </c>
      <c r="AA134" s="411">
        <f t="shared" ref="AA134" si="293">AA133</f>
        <v>0</v>
      </c>
      <c r="AB134" s="411">
        <f t="shared" ref="AB134" si="294">AB133</f>
        <v>0</v>
      </c>
      <c r="AC134" s="411">
        <f t="shared" ref="AC134" si="295">AC133</f>
        <v>0</v>
      </c>
      <c r="AD134" s="411">
        <f t="shared" ref="AD134" si="296">AD133</f>
        <v>0</v>
      </c>
      <c r="AE134" s="411">
        <f t="shared" ref="AE134" si="297">AE133</f>
        <v>0</v>
      </c>
      <c r="AF134" s="411">
        <f t="shared" ref="AF134" si="298">AF133</f>
        <v>0</v>
      </c>
      <c r="AG134" s="411">
        <f t="shared" ref="AG134" si="299">AG133</f>
        <v>0</v>
      </c>
      <c r="AH134" s="411">
        <f t="shared" ref="AH134" si="300">AH133</f>
        <v>0</v>
      </c>
      <c r="AI134" s="411">
        <f t="shared" ref="AI134" si="301">AI133</f>
        <v>0</v>
      </c>
      <c r="AJ134" s="411">
        <f t="shared" ref="AJ134" si="302">AJ133</f>
        <v>0</v>
      </c>
      <c r="AK134" s="411">
        <f t="shared" ref="AK134" si="303">AK133</f>
        <v>0</v>
      </c>
      <c r="AL134" s="411">
        <f t="shared" ref="AL134" si="304">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f>SUMIFS('7.  Persistence Report'!AU$27:AU$500,'7.  Persistence Report'!$D$27:$D$500,$B136,'7.  Persistence Report'!$J$27:$J$500,"Current year savings",'7.  Persistence Report'!$H$27:$H$500,"2015")</f>
        <v>0</v>
      </c>
      <c r="E136" s="295">
        <f>SUMIFS('7.  Persistence Report'!AV$27:AV$500,'7.  Persistence Report'!$D$27:$D$500,$B136,'7.  Persistence Report'!$J$27:$J$500,"Current year savings",'7.  Persistence Report'!$H$27:$H$500,"2015")</f>
        <v>0</v>
      </c>
      <c r="F136" s="295">
        <f>SUMIFS('7.  Persistence Report'!AW$27:AW$500,'7.  Persistence Report'!$D$27:$D$500,$B136,'7.  Persistence Report'!$J$27:$J$500,"Current year savings",'7.  Persistence Report'!$H$27:$H$500,"2015")</f>
        <v>0</v>
      </c>
      <c r="G136" s="295">
        <f>SUMIFS('7.  Persistence Report'!AX$27:AX$500,'7.  Persistence Report'!$D$27:$D$500,$B136,'7.  Persistence Report'!$J$27:$J$500,"Current year savings",'7.  Persistence Report'!$H$27:$H$500,"2015")</f>
        <v>0</v>
      </c>
      <c r="H136" s="295">
        <f>SUMIFS('7.  Persistence Report'!AY$27:AY$500,'7.  Persistence Report'!$D$27:$D$500,$B136,'7.  Persistence Report'!$J$27:$J$500,"Current year savings",'7.  Persistence Report'!$H$27:$H$500,"2015")</f>
        <v>0</v>
      </c>
      <c r="I136" s="295">
        <f>SUMIFS('7.  Persistence Report'!AZ$27:AZ$500,'7.  Persistence Report'!$D$27:$D$500,$B136,'7.  Persistence Report'!$J$27:$J$500,"Current year savings",'7.  Persistence Report'!$H$27:$H$500,"2015")</f>
        <v>0</v>
      </c>
      <c r="J136" s="295">
        <f>SUMIFS('7.  Persistence Report'!BA$27:BA$500,'7.  Persistence Report'!$D$27:$D$500,$B136,'7.  Persistence Report'!$J$27:$J$500,"Current year savings",'7.  Persistence Report'!$H$27:$H$500,"2015")</f>
        <v>0</v>
      </c>
      <c r="K136" s="295">
        <f>SUMIFS('7.  Persistence Report'!BB$27:BB$500,'7.  Persistence Report'!$D$27:$D$500,$B136,'7.  Persistence Report'!$J$27:$J$500,"Current year savings",'7.  Persistence Report'!$H$27:$H$500,"2015")</f>
        <v>0</v>
      </c>
      <c r="L136" s="295">
        <f>SUMIFS('7.  Persistence Report'!BC$27:BC$500,'7.  Persistence Report'!$D$27:$D$500,$B136,'7.  Persistence Report'!$J$27:$J$500,"Current year savings",'7.  Persistence Report'!$H$27:$H$500,"2015")</f>
        <v>0</v>
      </c>
      <c r="M136" s="295">
        <f>SUMIFS('7.  Persistence Report'!BD$27:BD$500,'7.  Persistence Report'!$D$27:$D$500,$B136,'7.  Persistence Report'!$J$27:$J$500,"Current year savings",'7.  Persistence Report'!$H$27:$H$500,"2015")</f>
        <v>0</v>
      </c>
      <c r="N136" s="295">
        <v>12</v>
      </c>
      <c r="O136" s="295">
        <f>SUMIFS('7.  Persistence Report'!P$27:P$500,'7.  Persistence Report'!$D$27:$D$500,$B136,'7.  Persistence Report'!$J$27:$J$500,"Current year savings",'7.  Persistence Report'!$H$27:$H$500,"2015")</f>
        <v>0</v>
      </c>
      <c r="P136" s="295">
        <f>SUMIFS('7.  Persistence Report'!Q$27:Q$500,'7.  Persistence Report'!$D$27:$D$500,$B136,'7.  Persistence Report'!$J$27:$J$500,"Current year savings",'7.  Persistence Report'!$H$27:$H$500,"2015")</f>
        <v>0</v>
      </c>
      <c r="Q136" s="295">
        <f>SUMIFS('7.  Persistence Report'!R$27:R$500,'7.  Persistence Report'!$D$27:$D$500,$B136,'7.  Persistence Report'!$J$27:$J$500,"Current year savings",'7.  Persistence Report'!$H$27:$H$500,"2015")</f>
        <v>0</v>
      </c>
      <c r="R136" s="295">
        <f>SUMIFS('7.  Persistence Report'!S$27:S$500,'7.  Persistence Report'!$D$27:$D$500,$B136,'7.  Persistence Report'!$J$27:$J$500,"Current year savings",'7.  Persistence Report'!$H$27:$H$500,"2015")</f>
        <v>0</v>
      </c>
      <c r="S136" s="295">
        <f>SUMIFS('7.  Persistence Report'!T$27:T$500,'7.  Persistence Report'!$D$27:$D$500,$B136,'7.  Persistence Report'!$J$27:$J$500,"Current year savings",'7.  Persistence Report'!$H$27:$H$500,"2015")</f>
        <v>0</v>
      </c>
      <c r="T136" s="295">
        <f>SUMIFS('7.  Persistence Report'!U$27:U$500,'7.  Persistence Report'!$D$27:$D$500,$B136,'7.  Persistence Report'!$J$27:$J$500,"Current year savings",'7.  Persistence Report'!$H$27:$H$500,"2015")</f>
        <v>0</v>
      </c>
      <c r="U136" s="295">
        <f>SUMIFS('7.  Persistence Report'!V$27:V$500,'7.  Persistence Report'!$D$27:$D$500,$B136,'7.  Persistence Report'!$J$27:$J$500,"Current year savings",'7.  Persistence Report'!$H$27:$H$500,"2015")</f>
        <v>0</v>
      </c>
      <c r="V136" s="295">
        <f>SUMIFS('7.  Persistence Report'!W$27:W$500,'7.  Persistence Report'!$D$27:$D$500,$B136,'7.  Persistence Report'!$J$27:$J$500,"Current year savings",'7.  Persistence Report'!$H$27:$H$500,"2015")</f>
        <v>0</v>
      </c>
      <c r="W136" s="295">
        <f>SUMIFS('7.  Persistence Report'!X$27:X$500,'7.  Persistence Report'!$D$27:$D$500,$B136,'7.  Persistence Report'!$J$27:$J$500,"Current year savings",'7.  Persistence Report'!$H$27:$H$500,"2015")</f>
        <v>0</v>
      </c>
      <c r="X136" s="295">
        <f>SUMIFS('7.  Persistence Report'!Y$27:Y$500,'7.  Persistence Report'!$D$27:$D$500,$B136,'7.  Persistence Report'!$J$27:$J$500,"Current year savings",'7.  Persistence Report'!$H$27:$H$500,"2015")</f>
        <v>0</v>
      </c>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267</v>
      </c>
      <c r="C137" s="291" t="s">
        <v>163</v>
      </c>
      <c r="D137" s="295">
        <f>SUMIFS('7.  Persistence Report'!AU$27:AU$500,'7.  Persistence Report'!$D$27:$D$500,$B136,'7.  Persistence Report'!$J$27:$J$500,"Adjustment",'7.  Persistence Report'!$H$27:$H$500,"2015")</f>
        <v>0</v>
      </c>
      <c r="E137" s="295">
        <f>SUMIFS('7.  Persistence Report'!AV$27:AV$500,'7.  Persistence Report'!$D$27:$D$500,$B136,'7.  Persistence Report'!$J$27:$J$500,"Adjustment",'7.  Persistence Report'!$H$27:$H$500,"2015")</f>
        <v>0</v>
      </c>
      <c r="F137" s="295">
        <f>SUMIFS('7.  Persistence Report'!AW$27:AW$500,'7.  Persistence Report'!$D$27:$D$500,$B136,'7.  Persistence Report'!$J$27:$J$500,"Adjustment",'7.  Persistence Report'!$H$27:$H$500,"2015")</f>
        <v>0</v>
      </c>
      <c r="G137" s="295">
        <f>SUMIFS('7.  Persistence Report'!AX$27:AX$500,'7.  Persistence Report'!$D$27:$D$500,$B136,'7.  Persistence Report'!$J$27:$J$500,"Adjustment",'7.  Persistence Report'!$H$27:$H$500,"2015")</f>
        <v>0</v>
      </c>
      <c r="H137" s="295">
        <f>SUMIFS('7.  Persistence Report'!AY$27:AY$500,'7.  Persistence Report'!$D$27:$D$500,$B136,'7.  Persistence Report'!$J$27:$J$500,"Adjustment",'7.  Persistence Report'!$H$27:$H$500,"2015")</f>
        <v>0</v>
      </c>
      <c r="I137" s="295">
        <f>SUMIFS('7.  Persistence Report'!AZ$27:AZ$500,'7.  Persistence Report'!$D$27:$D$500,$B136,'7.  Persistence Report'!$J$27:$J$500,"Adjustment",'7.  Persistence Report'!$H$27:$H$500,"2015")</f>
        <v>0</v>
      </c>
      <c r="J137" s="295">
        <f>SUMIFS('7.  Persistence Report'!BA$27:BA$500,'7.  Persistence Report'!$D$27:$D$500,$B136,'7.  Persistence Report'!$J$27:$J$500,"Adjustment",'7.  Persistence Report'!$H$27:$H$500,"2015")</f>
        <v>0</v>
      </c>
      <c r="K137" s="295">
        <f>SUMIFS('7.  Persistence Report'!BB$27:BB$500,'7.  Persistence Report'!$D$27:$D$500,$B136,'7.  Persistence Report'!$J$27:$J$500,"Adjustment",'7.  Persistence Report'!$H$27:$H$500,"2015")</f>
        <v>0</v>
      </c>
      <c r="L137" s="295">
        <f>SUMIFS('7.  Persistence Report'!BC$27:BC$500,'7.  Persistence Report'!$D$27:$D$500,$B136,'7.  Persistence Report'!$J$27:$J$500,"Adjustment",'7.  Persistence Report'!$H$27:$H$500,"2015")</f>
        <v>0</v>
      </c>
      <c r="M137" s="295">
        <f>SUMIFS('7.  Persistence Report'!BD$27:BD$500,'7.  Persistence Report'!$D$27:$D$500,$B136,'7.  Persistence Report'!$J$27:$J$500,"Adjustment",'7.  Persistence Report'!$H$27:$H$500,"2015")</f>
        <v>0</v>
      </c>
      <c r="N137" s="295">
        <f>N136</f>
        <v>12</v>
      </c>
      <c r="O137" s="295">
        <f>SUMIFS('7.  Persistence Report'!P$27:P$500,'7.  Persistence Report'!$D$27:$D$500,$B136,'7.  Persistence Report'!$J$27:$J$500,"Adjustment",'7.  Persistence Report'!$H$27:$H$500,"2015")</f>
        <v>0</v>
      </c>
      <c r="P137" s="295">
        <f>SUMIFS('7.  Persistence Report'!Q$27:Q$500,'7.  Persistence Report'!$D$27:$D$500,$B136,'7.  Persistence Report'!$J$27:$J$500,"Adjustment",'7.  Persistence Report'!$H$27:$H$500,"2015")</f>
        <v>0</v>
      </c>
      <c r="Q137" s="295">
        <f>SUMIFS('7.  Persistence Report'!R$27:R$500,'7.  Persistence Report'!$D$27:$D$500,$B136,'7.  Persistence Report'!$J$27:$J$500,"Adjustment",'7.  Persistence Report'!$H$27:$H$500,"2015")</f>
        <v>0</v>
      </c>
      <c r="R137" s="295">
        <f>SUMIFS('7.  Persistence Report'!S$27:S$500,'7.  Persistence Report'!$D$27:$D$500,$B136,'7.  Persistence Report'!$J$27:$J$500,"Adjustment",'7.  Persistence Report'!$H$27:$H$500,"2015")</f>
        <v>0</v>
      </c>
      <c r="S137" s="295">
        <f>SUMIFS('7.  Persistence Report'!T$27:T$500,'7.  Persistence Report'!$D$27:$D$500,$B136,'7.  Persistence Report'!$J$27:$J$500,"Adjustment",'7.  Persistence Report'!$H$27:$H$500,"2015")</f>
        <v>0</v>
      </c>
      <c r="T137" s="295">
        <f>SUMIFS('7.  Persistence Report'!U$27:U$500,'7.  Persistence Report'!$D$27:$D$500,$B136,'7.  Persistence Report'!$J$27:$J$500,"Adjustment",'7.  Persistence Report'!$H$27:$H$500,"2015")</f>
        <v>0</v>
      </c>
      <c r="U137" s="295">
        <f>SUMIFS('7.  Persistence Report'!V$27:V$500,'7.  Persistence Report'!$D$27:$D$500,$B136,'7.  Persistence Report'!$J$27:$J$500,"Adjustment",'7.  Persistence Report'!$H$27:$H$500,"2015")</f>
        <v>0</v>
      </c>
      <c r="V137" s="295">
        <f>SUMIFS('7.  Persistence Report'!W$27:W$500,'7.  Persistence Report'!$D$27:$D$500,$B136,'7.  Persistence Report'!$J$27:$J$500,"Adjustment",'7.  Persistence Report'!$H$27:$H$500,"2015")</f>
        <v>0</v>
      </c>
      <c r="W137" s="295">
        <f>SUMIFS('7.  Persistence Report'!X$27:X$500,'7.  Persistence Report'!$D$27:$D$500,$B136,'7.  Persistence Report'!$J$27:$J$500,"Adjustment",'7.  Persistence Report'!$H$27:$H$500,"2015")</f>
        <v>0</v>
      </c>
      <c r="X137" s="295">
        <f>SUMIFS('7.  Persistence Report'!Y$27:Y$500,'7.  Persistence Report'!$D$27:$D$500,$B136,'7.  Persistence Report'!$J$27:$J$500,"Adjustment",'7.  Persistence Report'!$H$27:$H$500,"2015")</f>
        <v>0</v>
      </c>
      <c r="Y137" s="411">
        <f>Y136</f>
        <v>0</v>
      </c>
      <c r="Z137" s="411">
        <f t="shared" ref="Z137" si="305">Z136</f>
        <v>0</v>
      </c>
      <c r="AA137" s="411">
        <f t="shared" ref="AA137" si="306">AA136</f>
        <v>0</v>
      </c>
      <c r="AB137" s="411">
        <f t="shared" ref="AB137" si="307">AB136</f>
        <v>0</v>
      </c>
      <c r="AC137" s="411">
        <f t="shared" ref="AC137" si="308">AC136</f>
        <v>0</v>
      </c>
      <c r="AD137" s="411">
        <f t="shared" ref="AD137" si="309">AD136</f>
        <v>0</v>
      </c>
      <c r="AE137" s="411">
        <f t="shared" ref="AE137" si="310">AE136</f>
        <v>0</v>
      </c>
      <c r="AF137" s="411">
        <f t="shared" ref="AF137" si="311">AF136</f>
        <v>0</v>
      </c>
      <c r="AG137" s="411">
        <f t="shared" ref="AG137" si="312">AG136</f>
        <v>0</v>
      </c>
      <c r="AH137" s="411">
        <f t="shared" ref="AH137" si="313">AH136</f>
        <v>0</v>
      </c>
      <c r="AI137" s="411">
        <f t="shared" ref="AI137" si="314">AI136</f>
        <v>0</v>
      </c>
      <c r="AJ137" s="411">
        <f t="shared" ref="AJ137" si="315">AJ136</f>
        <v>0</v>
      </c>
      <c r="AK137" s="411">
        <f t="shared" ref="AK137" si="316">AK136</f>
        <v>0</v>
      </c>
      <c r="AL137" s="411">
        <f t="shared" ref="AL137" si="317">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f>SUMIFS('7.  Persistence Report'!AU$27:AU$500,'7.  Persistence Report'!$D$27:$D$500,$B139,'7.  Persistence Report'!$J$27:$J$500,"Current year savings",'7.  Persistence Report'!$H$27:$H$500,"2015")</f>
        <v>0</v>
      </c>
      <c r="E139" s="295">
        <f>SUMIFS('7.  Persistence Report'!AV$27:AV$500,'7.  Persistence Report'!$D$27:$D$500,$B139,'7.  Persistence Report'!$J$27:$J$500,"Current year savings",'7.  Persistence Report'!$H$27:$H$500,"2015")</f>
        <v>0</v>
      </c>
      <c r="F139" s="295">
        <f>SUMIFS('7.  Persistence Report'!AW$27:AW$500,'7.  Persistence Report'!$D$27:$D$500,$B139,'7.  Persistence Report'!$J$27:$J$500,"Current year savings",'7.  Persistence Report'!$H$27:$H$500,"2015")</f>
        <v>0</v>
      </c>
      <c r="G139" s="295">
        <f>SUMIFS('7.  Persistence Report'!AX$27:AX$500,'7.  Persistence Report'!$D$27:$D$500,$B139,'7.  Persistence Report'!$J$27:$J$500,"Current year savings",'7.  Persistence Report'!$H$27:$H$500,"2015")</f>
        <v>0</v>
      </c>
      <c r="H139" s="295">
        <f>SUMIFS('7.  Persistence Report'!AY$27:AY$500,'7.  Persistence Report'!$D$27:$D$500,$B139,'7.  Persistence Report'!$J$27:$J$500,"Current year savings",'7.  Persistence Report'!$H$27:$H$500,"2015")</f>
        <v>0</v>
      </c>
      <c r="I139" s="295">
        <f>SUMIFS('7.  Persistence Report'!AZ$27:AZ$500,'7.  Persistence Report'!$D$27:$D$500,$B139,'7.  Persistence Report'!$J$27:$J$500,"Current year savings",'7.  Persistence Report'!$H$27:$H$500,"2015")</f>
        <v>0</v>
      </c>
      <c r="J139" s="295">
        <f>SUMIFS('7.  Persistence Report'!BA$27:BA$500,'7.  Persistence Report'!$D$27:$D$500,$B139,'7.  Persistence Report'!$J$27:$J$500,"Current year savings",'7.  Persistence Report'!$H$27:$H$500,"2015")</f>
        <v>0</v>
      </c>
      <c r="K139" s="295">
        <f>SUMIFS('7.  Persistence Report'!BB$27:BB$500,'7.  Persistence Report'!$D$27:$D$500,$B139,'7.  Persistence Report'!$J$27:$J$500,"Current year savings",'7.  Persistence Report'!$H$27:$H$500,"2015")</f>
        <v>0</v>
      </c>
      <c r="L139" s="295">
        <f>SUMIFS('7.  Persistence Report'!BC$27:BC$500,'7.  Persistence Report'!$D$27:$D$500,$B139,'7.  Persistence Report'!$J$27:$J$500,"Current year savings",'7.  Persistence Report'!$H$27:$H$500,"2015")</f>
        <v>0</v>
      </c>
      <c r="M139" s="295">
        <f>SUMIFS('7.  Persistence Report'!BD$27:BD$500,'7.  Persistence Report'!$D$27:$D$500,$B139,'7.  Persistence Report'!$J$27:$J$500,"Current year savings",'7.  Persistence Report'!$H$27:$H$500,"2015")</f>
        <v>0</v>
      </c>
      <c r="N139" s="295">
        <v>12</v>
      </c>
      <c r="O139" s="295">
        <f>SUMIFS('7.  Persistence Report'!P$27:P$500,'7.  Persistence Report'!$D$27:$D$500,$B139,'7.  Persistence Report'!$J$27:$J$500,"Current year savings",'7.  Persistence Report'!$H$27:$H$500,"2015")</f>
        <v>0</v>
      </c>
      <c r="P139" s="295">
        <f>SUMIFS('7.  Persistence Report'!Q$27:Q$500,'7.  Persistence Report'!$D$27:$D$500,$B139,'7.  Persistence Report'!$J$27:$J$500,"Current year savings",'7.  Persistence Report'!$H$27:$H$500,"2015")</f>
        <v>0</v>
      </c>
      <c r="Q139" s="295">
        <f>SUMIFS('7.  Persistence Report'!R$27:R$500,'7.  Persistence Report'!$D$27:$D$500,$B139,'7.  Persistence Report'!$J$27:$J$500,"Current year savings",'7.  Persistence Report'!$H$27:$H$500,"2015")</f>
        <v>0</v>
      </c>
      <c r="R139" s="295">
        <f>SUMIFS('7.  Persistence Report'!S$27:S$500,'7.  Persistence Report'!$D$27:$D$500,$B139,'7.  Persistence Report'!$J$27:$J$500,"Current year savings",'7.  Persistence Report'!$H$27:$H$500,"2015")</f>
        <v>0</v>
      </c>
      <c r="S139" s="295">
        <f>SUMIFS('7.  Persistence Report'!T$27:T$500,'7.  Persistence Report'!$D$27:$D$500,$B139,'7.  Persistence Report'!$J$27:$J$500,"Current year savings",'7.  Persistence Report'!$H$27:$H$500,"2015")</f>
        <v>0</v>
      </c>
      <c r="T139" s="295">
        <f>SUMIFS('7.  Persistence Report'!U$27:U$500,'7.  Persistence Report'!$D$27:$D$500,$B139,'7.  Persistence Report'!$J$27:$J$500,"Current year savings",'7.  Persistence Report'!$H$27:$H$500,"2015")</f>
        <v>0</v>
      </c>
      <c r="U139" s="295">
        <f>SUMIFS('7.  Persistence Report'!V$27:V$500,'7.  Persistence Report'!$D$27:$D$500,$B139,'7.  Persistence Report'!$J$27:$J$500,"Current year savings",'7.  Persistence Report'!$H$27:$H$500,"2015")</f>
        <v>0</v>
      </c>
      <c r="V139" s="295">
        <f>SUMIFS('7.  Persistence Report'!W$27:W$500,'7.  Persistence Report'!$D$27:$D$500,$B139,'7.  Persistence Report'!$J$27:$J$500,"Current year savings",'7.  Persistence Report'!$H$27:$H$500,"2015")</f>
        <v>0</v>
      </c>
      <c r="W139" s="295">
        <f>SUMIFS('7.  Persistence Report'!X$27:X$500,'7.  Persistence Report'!$D$27:$D$500,$B139,'7.  Persistence Report'!$J$27:$J$500,"Current year savings",'7.  Persistence Report'!$H$27:$H$500,"2015")</f>
        <v>0</v>
      </c>
      <c r="X139" s="295">
        <f>SUMIFS('7.  Persistence Report'!Y$27:Y$500,'7.  Persistence Report'!$D$27:$D$500,$B139,'7.  Persistence Report'!$J$27:$J$500,"Current year savings",'7.  Persistence Report'!$H$27:$H$500,"2015")</f>
        <v>0</v>
      </c>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267</v>
      </c>
      <c r="C140" s="291" t="s">
        <v>163</v>
      </c>
      <c r="D140" s="295">
        <f>SUMIFS('7.  Persistence Report'!AU$27:AU$500,'7.  Persistence Report'!$D$27:$D$500,$B139,'7.  Persistence Report'!$J$27:$J$500,"Adjustment",'7.  Persistence Report'!$H$27:$H$500,"2015")</f>
        <v>0</v>
      </c>
      <c r="E140" s="295">
        <f>SUMIFS('7.  Persistence Report'!AV$27:AV$500,'7.  Persistence Report'!$D$27:$D$500,$B139,'7.  Persistence Report'!$J$27:$J$500,"Adjustment",'7.  Persistence Report'!$H$27:$H$500,"2015")</f>
        <v>0</v>
      </c>
      <c r="F140" s="295">
        <f>SUMIFS('7.  Persistence Report'!AW$27:AW$500,'7.  Persistence Report'!$D$27:$D$500,$B139,'7.  Persistence Report'!$J$27:$J$500,"Adjustment",'7.  Persistence Report'!$H$27:$H$500,"2015")</f>
        <v>0</v>
      </c>
      <c r="G140" s="295">
        <f>SUMIFS('7.  Persistence Report'!AX$27:AX$500,'7.  Persistence Report'!$D$27:$D$500,$B139,'7.  Persistence Report'!$J$27:$J$500,"Adjustment",'7.  Persistence Report'!$H$27:$H$500,"2015")</f>
        <v>0</v>
      </c>
      <c r="H140" s="295">
        <f>SUMIFS('7.  Persistence Report'!AY$27:AY$500,'7.  Persistence Report'!$D$27:$D$500,$B139,'7.  Persistence Report'!$J$27:$J$500,"Adjustment",'7.  Persistence Report'!$H$27:$H$500,"2015")</f>
        <v>0</v>
      </c>
      <c r="I140" s="295">
        <f>SUMIFS('7.  Persistence Report'!AZ$27:AZ$500,'7.  Persistence Report'!$D$27:$D$500,$B139,'7.  Persistence Report'!$J$27:$J$500,"Adjustment",'7.  Persistence Report'!$H$27:$H$500,"2015")</f>
        <v>0</v>
      </c>
      <c r="J140" s="295">
        <f>SUMIFS('7.  Persistence Report'!BA$27:BA$500,'7.  Persistence Report'!$D$27:$D$500,$B139,'7.  Persistence Report'!$J$27:$J$500,"Adjustment",'7.  Persistence Report'!$H$27:$H$500,"2015")</f>
        <v>0</v>
      </c>
      <c r="K140" s="295">
        <f>SUMIFS('7.  Persistence Report'!BB$27:BB$500,'7.  Persistence Report'!$D$27:$D$500,$B139,'7.  Persistence Report'!$J$27:$J$500,"Adjustment",'7.  Persistence Report'!$H$27:$H$500,"2015")</f>
        <v>0</v>
      </c>
      <c r="L140" s="295">
        <f>SUMIFS('7.  Persistence Report'!BC$27:BC$500,'7.  Persistence Report'!$D$27:$D$500,$B139,'7.  Persistence Report'!$J$27:$J$500,"Adjustment",'7.  Persistence Report'!$H$27:$H$500,"2015")</f>
        <v>0</v>
      </c>
      <c r="M140" s="295">
        <f>SUMIFS('7.  Persistence Report'!BD$27:BD$500,'7.  Persistence Report'!$D$27:$D$500,$B139,'7.  Persistence Report'!$J$27:$J$500,"Adjustment",'7.  Persistence Report'!$H$27:$H$500,"2015")</f>
        <v>0</v>
      </c>
      <c r="N140" s="295">
        <f>N139</f>
        <v>12</v>
      </c>
      <c r="O140" s="295">
        <f>SUMIFS('7.  Persistence Report'!P$27:P$500,'7.  Persistence Report'!$D$27:$D$500,$B139,'7.  Persistence Report'!$J$27:$J$500,"Adjustment",'7.  Persistence Report'!$H$27:$H$500,"2015")</f>
        <v>0</v>
      </c>
      <c r="P140" s="295">
        <f>SUMIFS('7.  Persistence Report'!Q$27:Q$500,'7.  Persistence Report'!$D$27:$D$500,$B139,'7.  Persistence Report'!$J$27:$J$500,"Adjustment",'7.  Persistence Report'!$H$27:$H$500,"2015")</f>
        <v>0</v>
      </c>
      <c r="Q140" s="295">
        <f>SUMIFS('7.  Persistence Report'!R$27:R$500,'7.  Persistence Report'!$D$27:$D$500,$B139,'7.  Persistence Report'!$J$27:$J$500,"Adjustment",'7.  Persistence Report'!$H$27:$H$500,"2015")</f>
        <v>0</v>
      </c>
      <c r="R140" s="295">
        <f>SUMIFS('7.  Persistence Report'!S$27:S$500,'7.  Persistence Report'!$D$27:$D$500,$B139,'7.  Persistence Report'!$J$27:$J$500,"Adjustment",'7.  Persistence Report'!$H$27:$H$500,"2015")</f>
        <v>0</v>
      </c>
      <c r="S140" s="295">
        <f>SUMIFS('7.  Persistence Report'!T$27:T$500,'7.  Persistence Report'!$D$27:$D$500,$B139,'7.  Persistence Report'!$J$27:$J$500,"Adjustment",'7.  Persistence Report'!$H$27:$H$500,"2015")</f>
        <v>0</v>
      </c>
      <c r="T140" s="295">
        <f>SUMIFS('7.  Persistence Report'!U$27:U$500,'7.  Persistence Report'!$D$27:$D$500,$B139,'7.  Persistence Report'!$J$27:$J$500,"Adjustment",'7.  Persistence Report'!$H$27:$H$500,"2015")</f>
        <v>0</v>
      </c>
      <c r="U140" s="295">
        <f>SUMIFS('7.  Persistence Report'!V$27:V$500,'7.  Persistence Report'!$D$27:$D$500,$B139,'7.  Persistence Report'!$J$27:$J$500,"Adjustment",'7.  Persistence Report'!$H$27:$H$500,"2015")</f>
        <v>0</v>
      </c>
      <c r="V140" s="295">
        <f>SUMIFS('7.  Persistence Report'!W$27:W$500,'7.  Persistence Report'!$D$27:$D$500,$B139,'7.  Persistence Report'!$J$27:$J$500,"Adjustment",'7.  Persistence Report'!$H$27:$H$500,"2015")</f>
        <v>0</v>
      </c>
      <c r="W140" s="295">
        <f>SUMIFS('7.  Persistence Report'!X$27:X$500,'7.  Persistence Report'!$D$27:$D$500,$B139,'7.  Persistence Report'!$J$27:$J$500,"Adjustment",'7.  Persistence Report'!$H$27:$H$500,"2015")</f>
        <v>0</v>
      </c>
      <c r="X140" s="295">
        <f>SUMIFS('7.  Persistence Report'!Y$27:Y$500,'7.  Persistence Report'!$D$27:$D$500,$B139,'7.  Persistence Report'!$J$27:$J$500,"Adjustment",'7.  Persistence Report'!$H$27:$H$500,"2015")</f>
        <v>0</v>
      </c>
      <c r="Y140" s="411">
        <f>Y139</f>
        <v>0</v>
      </c>
      <c r="Z140" s="411">
        <f t="shared" ref="Z140" si="318">Z139</f>
        <v>0</v>
      </c>
      <c r="AA140" s="411">
        <f t="shared" ref="AA140" si="319">AA139</f>
        <v>0</v>
      </c>
      <c r="AB140" s="411">
        <f t="shared" ref="AB140" si="320">AB139</f>
        <v>0</v>
      </c>
      <c r="AC140" s="411">
        <f t="shared" ref="AC140" si="321">AC139</f>
        <v>0</v>
      </c>
      <c r="AD140" s="411">
        <f t="shared" ref="AD140" si="322">AD139</f>
        <v>0</v>
      </c>
      <c r="AE140" s="411">
        <f t="shared" ref="AE140" si="323">AE139</f>
        <v>0</v>
      </c>
      <c r="AF140" s="411">
        <f t="shared" ref="AF140" si="324">AF139</f>
        <v>0</v>
      </c>
      <c r="AG140" s="411">
        <f t="shared" ref="AG140" si="325">AG139</f>
        <v>0</v>
      </c>
      <c r="AH140" s="411">
        <f t="shared" ref="AH140" si="326">AH139</f>
        <v>0</v>
      </c>
      <c r="AI140" s="411">
        <f t="shared" ref="AI140" si="327">AI139</f>
        <v>0</v>
      </c>
      <c r="AJ140" s="411">
        <f t="shared" ref="AJ140" si="328">AJ139</f>
        <v>0</v>
      </c>
      <c r="AK140" s="411">
        <f t="shared" ref="AK140" si="329">AK139</f>
        <v>0</v>
      </c>
      <c r="AL140" s="411">
        <f t="shared" ref="AL140" si="330">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500</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f>SUMIFS('7.  Persistence Report'!AU$27:AU$500,'7.  Persistence Report'!$D$27:$D$500,$B143,'7.  Persistence Report'!$J$27:$J$500,"Current year savings",'7.  Persistence Report'!$H$27:$H$500,"2015")</f>
        <v>0</v>
      </c>
      <c r="E143" s="295">
        <f>SUMIFS('7.  Persistence Report'!AV$27:AV$500,'7.  Persistence Report'!$D$27:$D$500,$B143,'7.  Persistence Report'!$J$27:$J$500,"Current year savings",'7.  Persistence Report'!$H$27:$H$500,"2015")</f>
        <v>0</v>
      </c>
      <c r="F143" s="295">
        <f>SUMIFS('7.  Persistence Report'!AW$27:AW$500,'7.  Persistence Report'!$D$27:$D$500,$B143,'7.  Persistence Report'!$J$27:$J$500,"Current year savings",'7.  Persistence Report'!$H$27:$H$500,"2015")</f>
        <v>0</v>
      </c>
      <c r="G143" s="295">
        <f>SUMIFS('7.  Persistence Report'!AX$27:AX$500,'7.  Persistence Report'!$D$27:$D$500,$B143,'7.  Persistence Report'!$J$27:$J$500,"Current year savings",'7.  Persistence Report'!$H$27:$H$500,"2015")</f>
        <v>0</v>
      </c>
      <c r="H143" s="295">
        <f>SUMIFS('7.  Persistence Report'!AY$27:AY$500,'7.  Persistence Report'!$D$27:$D$500,$B143,'7.  Persistence Report'!$J$27:$J$500,"Current year savings",'7.  Persistence Report'!$H$27:$H$500,"2015")</f>
        <v>0</v>
      </c>
      <c r="I143" s="295">
        <f>SUMIFS('7.  Persistence Report'!AZ$27:AZ$500,'7.  Persistence Report'!$D$27:$D$500,$B143,'7.  Persistence Report'!$J$27:$J$500,"Current year savings",'7.  Persistence Report'!$H$27:$H$500,"2015")</f>
        <v>0</v>
      </c>
      <c r="J143" s="295">
        <f>SUMIFS('7.  Persistence Report'!BA$27:BA$500,'7.  Persistence Report'!$D$27:$D$500,$B143,'7.  Persistence Report'!$J$27:$J$500,"Current year savings",'7.  Persistence Report'!$H$27:$H$500,"2015")</f>
        <v>0</v>
      </c>
      <c r="K143" s="295">
        <f>SUMIFS('7.  Persistence Report'!BB$27:BB$500,'7.  Persistence Report'!$D$27:$D$500,$B143,'7.  Persistence Report'!$J$27:$J$500,"Current year savings",'7.  Persistence Report'!$H$27:$H$500,"2015")</f>
        <v>0</v>
      </c>
      <c r="L143" s="295">
        <f>SUMIFS('7.  Persistence Report'!BC$27:BC$500,'7.  Persistence Report'!$D$27:$D$500,$B143,'7.  Persistence Report'!$J$27:$J$500,"Current year savings",'7.  Persistence Report'!$H$27:$H$500,"2015")</f>
        <v>0</v>
      </c>
      <c r="M143" s="295">
        <f>SUMIFS('7.  Persistence Report'!BD$27:BD$500,'7.  Persistence Report'!$D$27:$D$500,$B143,'7.  Persistence Report'!$J$27:$J$500,"Current year savings",'7.  Persistence Report'!$H$27:$H$500,"2015")</f>
        <v>0</v>
      </c>
      <c r="N143" s="295">
        <v>0</v>
      </c>
      <c r="O143" s="295">
        <f>SUMIFS('7.  Persistence Report'!P$27:P$500,'7.  Persistence Report'!$D$27:$D$500,$B143,'7.  Persistence Report'!$J$27:$J$500,"Current year savings",'7.  Persistence Report'!$H$27:$H$500,"2015")</f>
        <v>0</v>
      </c>
      <c r="P143" s="295">
        <f>SUMIFS('7.  Persistence Report'!Q$27:Q$500,'7.  Persistence Report'!$D$27:$D$500,$B143,'7.  Persistence Report'!$J$27:$J$500,"Current year savings",'7.  Persistence Report'!$H$27:$H$500,"2015")</f>
        <v>0</v>
      </c>
      <c r="Q143" s="295">
        <f>SUMIFS('7.  Persistence Report'!R$27:R$500,'7.  Persistence Report'!$D$27:$D$500,$B143,'7.  Persistence Report'!$J$27:$J$500,"Current year savings",'7.  Persistence Report'!$H$27:$H$500,"2015")</f>
        <v>0</v>
      </c>
      <c r="R143" s="295">
        <f>SUMIFS('7.  Persistence Report'!S$27:S$500,'7.  Persistence Report'!$D$27:$D$500,$B143,'7.  Persistence Report'!$J$27:$J$500,"Current year savings",'7.  Persistence Report'!$H$27:$H$500,"2015")</f>
        <v>0</v>
      </c>
      <c r="S143" s="295">
        <f>SUMIFS('7.  Persistence Report'!T$27:T$500,'7.  Persistence Report'!$D$27:$D$500,$B143,'7.  Persistence Report'!$J$27:$J$500,"Current year savings",'7.  Persistence Report'!$H$27:$H$500,"2015")</f>
        <v>0</v>
      </c>
      <c r="T143" s="295">
        <f>SUMIFS('7.  Persistence Report'!U$27:U$500,'7.  Persistence Report'!$D$27:$D$500,$B143,'7.  Persistence Report'!$J$27:$J$500,"Current year savings",'7.  Persistence Report'!$H$27:$H$500,"2015")</f>
        <v>0</v>
      </c>
      <c r="U143" s="295">
        <f>SUMIFS('7.  Persistence Report'!V$27:V$500,'7.  Persistence Report'!$D$27:$D$500,$B143,'7.  Persistence Report'!$J$27:$J$500,"Current year savings",'7.  Persistence Report'!$H$27:$H$500,"2015")</f>
        <v>0</v>
      </c>
      <c r="V143" s="295">
        <f>SUMIFS('7.  Persistence Report'!W$27:W$500,'7.  Persistence Report'!$D$27:$D$500,$B143,'7.  Persistence Report'!$J$27:$J$500,"Current year savings",'7.  Persistence Report'!$H$27:$H$500,"2015")</f>
        <v>0</v>
      </c>
      <c r="W143" s="295">
        <f>SUMIFS('7.  Persistence Report'!X$27:X$500,'7.  Persistence Report'!$D$27:$D$500,$B143,'7.  Persistence Report'!$J$27:$J$500,"Current year savings",'7.  Persistence Report'!$H$27:$H$500,"2015")</f>
        <v>0</v>
      </c>
      <c r="X143" s="295">
        <f>SUMIFS('7.  Persistence Report'!Y$27:Y$500,'7.  Persistence Report'!$D$27:$D$500,$B143,'7.  Persistence Report'!$J$27:$J$500,"Current year savings",'7.  Persistence Report'!$H$27:$H$500,"2015")</f>
        <v>0</v>
      </c>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267</v>
      </c>
      <c r="C144" s="291" t="s">
        <v>163</v>
      </c>
      <c r="D144" s="295">
        <f>SUMIFS('7.  Persistence Report'!AU$27:AU$500,'7.  Persistence Report'!$D$27:$D$500,$B143,'7.  Persistence Report'!$J$27:$J$500,"Adjustment",'7.  Persistence Report'!$H$27:$H$500,"2015")</f>
        <v>0</v>
      </c>
      <c r="E144" s="295">
        <f>SUMIFS('7.  Persistence Report'!AV$27:AV$500,'7.  Persistence Report'!$D$27:$D$500,$B143,'7.  Persistence Report'!$J$27:$J$500,"Adjustment",'7.  Persistence Report'!$H$27:$H$500,"2015")</f>
        <v>0</v>
      </c>
      <c r="F144" s="295">
        <f>SUMIFS('7.  Persistence Report'!AW$27:AW$500,'7.  Persistence Report'!$D$27:$D$500,$B143,'7.  Persistence Report'!$J$27:$J$500,"Adjustment",'7.  Persistence Report'!$H$27:$H$500,"2015")</f>
        <v>0</v>
      </c>
      <c r="G144" s="295">
        <f>SUMIFS('7.  Persistence Report'!AX$27:AX$500,'7.  Persistence Report'!$D$27:$D$500,$B143,'7.  Persistence Report'!$J$27:$J$500,"Adjustment",'7.  Persistence Report'!$H$27:$H$500,"2015")</f>
        <v>0</v>
      </c>
      <c r="H144" s="295">
        <f>SUMIFS('7.  Persistence Report'!AY$27:AY$500,'7.  Persistence Report'!$D$27:$D$500,$B143,'7.  Persistence Report'!$J$27:$J$500,"Adjustment",'7.  Persistence Report'!$H$27:$H$500,"2015")</f>
        <v>0</v>
      </c>
      <c r="I144" s="295">
        <f>SUMIFS('7.  Persistence Report'!AZ$27:AZ$500,'7.  Persistence Report'!$D$27:$D$500,$B143,'7.  Persistence Report'!$J$27:$J$500,"Adjustment",'7.  Persistence Report'!$H$27:$H$500,"2015")</f>
        <v>0</v>
      </c>
      <c r="J144" s="295">
        <f>SUMIFS('7.  Persistence Report'!BA$27:BA$500,'7.  Persistence Report'!$D$27:$D$500,$B143,'7.  Persistence Report'!$J$27:$J$500,"Adjustment",'7.  Persistence Report'!$H$27:$H$500,"2015")</f>
        <v>0</v>
      </c>
      <c r="K144" s="295">
        <f>SUMIFS('7.  Persistence Report'!BB$27:BB$500,'7.  Persistence Report'!$D$27:$D$500,$B143,'7.  Persistence Report'!$J$27:$J$500,"Adjustment",'7.  Persistence Report'!$H$27:$H$500,"2015")</f>
        <v>0</v>
      </c>
      <c r="L144" s="295">
        <f>SUMIFS('7.  Persistence Report'!BC$27:BC$500,'7.  Persistence Report'!$D$27:$D$500,$B143,'7.  Persistence Report'!$J$27:$J$500,"Adjustment",'7.  Persistence Report'!$H$27:$H$500,"2015")</f>
        <v>0</v>
      </c>
      <c r="M144" s="295">
        <f>SUMIFS('7.  Persistence Report'!BD$27:BD$500,'7.  Persistence Report'!$D$27:$D$500,$B143,'7.  Persistence Report'!$J$27:$J$500,"Adjustment",'7.  Persistence Report'!$H$27:$H$500,"2015")</f>
        <v>0</v>
      </c>
      <c r="N144" s="295">
        <f>N143</f>
        <v>0</v>
      </c>
      <c r="O144" s="295">
        <f>SUMIFS('7.  Persistence Report'!P$27:P$500,'7.  Persistence Report'!$D$27:$D$500,$B143,'7.  Persistence Report'!$J$27:$J$500,"Adjustment",'7.  Persistence Report'!$H$27:$H$500,"2015")</f>
        <v>0</v>
      </c>
      <c r="P144" s="295">
        <f>SUMIFS('7.  Persistence Report'!Q$27:Q$500,'7.  Persistence Report'!$D$27:$D$500,$B143,'7.  Persistence Report'!$J$27:$J$500,"Adjustment",'7.  Persistence Report'!$H$27:$H$500,"2015")</f>
        <v>0</v>
      </c>
      <c r="Q144" s="295">
        <f>SUMIFS('7.  Persistence Report'!R$27:R$500,'7.  Persistence Report'!$D$27:$D$500,$B143,'7.  Persistence Report'!$J$27:$J$500,"Adjustment",'7.  Persistence Report'!$H$27:$H$500,"2015")</f>
        <v>0</v>
      </c>
      <c r="R144" s="295">
        <f>SUMIFS('7.  Persistence Report'!S$27:S$500,'7.  Persistence Report'!$D$27:$D$500,$B143,'7.  Persistence Report'!$J$27:$J$500,"Adjustment",'7.  Persistence Report'!$H$27:$H$500,"2015")</f>
        <v>0</v>
      </c>
      <c r="S144" s="295">
        <f>SUMIFS('7.  Persistence Report'!T$27:T$500,'7.  Persistence Report'!$D$27:$D$500,$B143,'7.  Persistence Report'!$J$27:$J$500,"Adjustment",'7.  Persistence Report'!$H$27:$H$500,"2015")</f>
        <v>0</v>
      </c>
      <c r="T144" s="295">
        <f>SUMIFS('7.  Persistence Report'!U$27:U$500,'7.  Persistence Report'!$D$27:$D$500,$B143,'7.  Persistence Report'!$J$27:$J$500,"Adjustment",'7.  Persistence Report'!$H$27:$H$500,"2015")</f>
        <v>0</v>
      </c>
      <c r="U144" s="295">
        <f>SUMIFS('7.  Persistence Report'!V$27:V$500,'7.  Persistence Report'!$D$27:$D$500,$B143,'7.  Persistence Report'!$J$27:$J$500,"Adjustment",'7.  Persistence Report'!$H$27:$H$500,"2015")</f>
        <v>0</v>
      </c>
      <c r="V144" s="295">
        <f>SUMIFS('7.  Persistence Report'!W$27:W$500,'7.  Persistence Report'!$D$27:$D$500,$B143,'7.  Persistence Report'!$J$27:$J$500,"Adjustment",'7.  Persistence Report'!$H$27:$H$500,"2015")</f>
        <v>0</v>
      </c>
      <c r="W144" s="295">
        <f>SUMIFS('7.  Persistence Report'!X$27:X$500,'7.  Persistence Report'!$D$27:$D$500,$B143,'7.  Persistence Report'!$J$27:$J$500,"Adjustment",'7.  Persistence Report'!$H$27:$H$500,"2015")</f>
        <v>0</v>
      </c>
      <c r="X144" s="295">
        <f>SUMIFS('7.  Persistence Report'!Y$27:Y$500,'7.  Persistence Report'!$D$27:$D$500,$B143,'7.  Persistence Report'!$J$27:$J$500,"Adjustment",'7.  Persistence Report'!$H$27:$H$500,"2015")</f>
        <v>0</v>
      </c>
      <c r="Y144" s="411">
        <f>Y143</f>
        <v>0</v>
      </c>
      <c r="Z144" s="411">
        <f t="shared" ref="Z144" si="331">Z143</f>
        <v>0</v>
      </c>
      <c r="AA144" s="411">
        <f t="shared" ref="AA144" si="332">AA143</f>
        <v>0</v>
      </c>
      <c r="AB144" s="411">
        <f t="shared" ref="AB144" si="333">AB143</f>
        <v>0</v>
      </c>
      <c r="AC144" s="411">
        <f t="shared" ref="AC144" si="334">AC143</f>
        <v>0</v>
      </c>
      <c r="AD144" s="411">
        <f t="shared" ref="AD144" si="335">AD143</f>
        <v>0</v>
      </c>
      <c r="AE144" s="411">
        <f t="shared" ref="AE144" si="336">AE143</f>
        <v>0</v>
      </c>
      <c r="AF144" s="411">
        <f t="shared" ref="AF144" si="337">AF143</f>
        <v>0</v>
      </c>
      <c r="AG144" s="411">
        <f t="shared" ref="AG144" si="338">AG143</f>
        <v>0</v>
      </c>
      <c r="AH144" s="411">
        <f t="shared" ref="AH144" si="339">AH143</f>
        <v>0</v>
      </c>
      <c r="AI144" s="411">
        <f t="shared" ref="AI144" si="340">AI143</f>
        <v>0</v>
      </c>
      <c r="AJ144" s="411">
        <f t="shared" ref="AJ144" si="341">AJ143</f>
        <v>0</v>
      </c>
      <c r="AK144" s="411">
        <f t="shared" ref="AK144" si="342">AK143</f>
        <v>0</v>
      </c>
      <c r="AL144" s="411">
        <f t="shared" ref="AL144" si="343">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f>SUMIFS('7.  Persistence Report'!AU$27:AU$500,'7.  Persistence Report'!$D$27:$D$500,$B146,'7.  Persistence Report'!$J$27:$J$500,"Current year savings",'7.  Persistence Report'!$H$27:$H$500,"2015")</f>
        <v>0</v>
      </c>
      <c r="E146" s="295">
        <f>SUMIFS('7.  Persistence Report'!AV$27:AV$500,'7.  Persistence Report'!$D$27:$D$500,$B146,'7.  Persistence Report'!$J$27:$J$500,"Current year savings",'7.  Persistence Report'!$H$27:$H$500,"2015")</f>
        <v>0</v>
      </c>
      <c r="F146" s="295">
        <f>SUMIFS('7.  Persistence Report'!AW$27:AW$500,'7.  Persistence Report'!$D$27:$D$500,$B146,'7.  Persistence Report'!$J$27:$J$500,"Current year savings",'7.  Persistence Report'!$H$27:$H$500,"2015")</f>
        <v>0</v>
      </c>
      <c r="G146" s="295">
        <f>SUMIFS('7.  Persistence Report'!AX$27:AX$500,'7.  Persistence Report'!$D$27:$D$500,$B146,'7.  Persistence Report'!$J$27:$J$500,"Current year savings",'7.  Persistence Report'!$H$27:$H$500,"2015")</f>
        <v>0</v>
      </c>
      <c r="H146" s="295">
        <f>SUMIFS('7.  Persistence Report'!AY$27:AY$500,'7.  Persistence Report'!$D$27:$D$500,$B146,'7.  Persistence Report'!$J$27:$J$500,"Current year savings",'7.  Persistence Report'!$H$27:$H$500,"2015")</f>
        <v>0</v>
      </c>
      <c r="I146" s="295">
        <f>SUMIFS('7.  Persistence Report'!AZ$27:AZ$500,'7.  Persistence Report'!$D$27:$D$500,$B146,'7.  Persistence Report'!$J$27:$J$500,"Current year savings",'7.  Persistence Report'!$H$27:$H$500,"2015")</f>
        <v>0</v>
      </c>
      <c r="J146" s="295">
        <f>SUMIFS('7.  Persistence Report'!BA$27:BA$500,'7.  Persistence Report'!$D$27:$D$500,$B146,'7.  Persistence Report'!$J$27:$J$500,"Current year savings",'7.  Persistence Report'!$H$27:$H$500,"2015")</f>
        <v>0</v>
      </c>
      <c r="K146" s="295">
        <f>SUMIFS('7.  Persistence Report'!BB$27:BB$500,'7.  Persistence Report'!$D$27:$D$500,$B146,'7.  Persistence Report'!$J$27:$J$500,"Current year savings",'7.  Persistence Report'!$H$27:$H$500,"2015")</f>
        <v>0</v>
      </c>
      <c r="L146" s="295">
        <f>SUMIFS('7.  Persistence Report'!BC$27:BC$500,'7.  Persistence Report'!$D$27:$D$500,$B146,'7.  Persistence Report'!$J$27:$J$500,"Current year savings",'7.  Persistence Report'!$H$27:$H$500,"2015")</f>
        <v>0</v>
      </c>
      <c r="M146" s="295">
        <f>SUMIFS('7.  Persistence Report'!BD$27:BD$500,'7.  Persistence Report'!$D$27:$D$500,$B146,'7.  Persistence Report'!$J$27:$J$500,"Current year savings",'7.  Persistence Report'!$H$27:$H$500,"2015")</f>
        <v>0</v>
      </c>
      <c r="N146" s="295">
        <v>0</v>
      </c>
      <c r="O146" s="295">
        <f>SUMIFS('7.  Persistence Report'!P$27:P$500,'7.  Persistence Report'!$D$27:$D$500,$B146,'7.  Persistence Report'!$J$27:$J$500,"Current year savings",'7.  Persistence Report'!$H$27:$H$500,"2015")</f>
        <v>0</v>
      </c>
      <c r="P146" s="295">
        <f>SUMIFS('7.  Persistence Report'!Q$27:Q$500,'7.  Persistence Report'!$D$27:$D$500,$B146,'7.  Persistence Report'!$J$27:$J$500,"Current year savings",'7.  Persistence Report'!$H$27:$H$500,"2015")</f>
        <v>0</v>
      </c>
      <c r="Q146" s="295">
        <f>SUMIFS('7.  Persistence Report'!R$27:R$500,'7.  Persistence Report'!$D$27:$D$500,$B146,'7.  Persistence Report'!$J$27:$J$500,"Current year savings",'7.  Persistence Report'!$H$27:$H$500,"2015")</f>
        <v>0</v>
      </c>
      <c r="R146" s="295">
        <f>SUMIFS('7.  Persistence Report'!S$27:S$500,'7.  Persistence Report'!$D$27:$D$500,$B146,'7.  Persistence Report'!$J$27:$J$500,"Current year savings",'7.  Persistence Report'!$H$27:$H$500,"2015")</f>
        <v>0</v>
      </c>
      <c r="S146" s="295">
        <f>SUMIFS('7.  Persistence Report'!T$27:T$500,'7.  Persistence Report'!$D$27:$D$500,$B146,'7.  Persistence Report'!$J$27:$J$500,"Current year savings",'7.  Persistence Report'!$H$27:$H$500,"2015")</f>
        <v>0</v>
      </c>
      <c r="T146" s="295">
        <f>SUMIFS('7.  Persistence Report'!U$27:U$500,'7.  Persistence Report'!$D$27:$D$500,$B146,'7.  Persistence Report'!$J$27:$J$500,"Current year savings",'7.  Persistence Report'!$H$27:$H$500,"2015")</f>
        <v>0</v>
      </c>
      <c r="U146" s="295">
        <f>SUMIFS('7.  Persistence Report'!V$27:V$500,'7.  Persistence Report'!$D$27:$D$500,$B146,'7.  Persistence Report'!$J$27:$J$500,"Current year savings",'7.  Persistence Report'!$H$27:$H$500,"2015")</f>
        <v>0</v>
      </c>
      <c r="V146" s="295">
        <f>SUMIFS('7.  Persistence Report'!W$27:W$500,'7.  Persistence Report'!$D$27:$D$500,$B146,'7.  Persistence Report'!$J$27:$J$500,"Current year savings",'7.  Persistence Report'!$H$27:$H$500,"2015")</f>
        <v>0</v>
      </c>
      <c r="W146" s="295">
        <f>SUMIFS('7.  Persistence Report'!X$27:X$500,'7.  Persistence Report'!$D$27:$D$500,$B146,'7.  Persistence Report'!$J$27:$J$500,"Current year savings",'7.  Persistence Report'!$H$27:$H$500,"2015")</f>
        <v>0</v>
      </c>
      <c r="X146" s="295">
        <f>SUMIFS('7.  Persistence Report'!Y$27:Y$500,'7.  Persistence Report'!$D$27:$D$500,$B146,'7.  Persistence Report'!$J$27:$J$500,"Current year savings",'7.  Persistence Report'!$H$27:$H$500,"2015")</f>
        <v>0</v>
      </c>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267</v>
      </c>
      <c r="C147" s="291" t="s">
        <v>163</v>
      </c>
      <c r="D147" s="295">
        <f>SUMIFS('7.  Persistence Report'!AU$27:AU$500,'7.  Persistence Report'!$D$27:$D$500,$B146,'7.  Persistence Report'!$J$27:$J$500,"Adjustment",'7.  Persistence Report'!$H$27:$H$500,"2015")</f>
        <v>0</v>
      </c>
      <c r="E147" s="295">
        <f>SUMIFS('7.  Persistence Report'!AV$27:AV$500,'7.  Persistence Report'!$D$27:$D$500,$B146,'7.  Persistence Report'!$J$27:$J$500,"Adjustment",'7.  Persistence Report'!$H$27:$H$500,"2015")</f>
        <v>0</v>
      </c>
      <c r="F147" s="295">
        <f>SUMIFS('7.  Persistence Report'!AW$27:AW$500,'7.  Persistence Report'!$D$27:$D$500,$B146,'7.  Persistence Report'!$J$27:$J$500,"Adjustment",'7.  Persistence Report'!$H$27:$H$500,"2015")</f>
        <v>0</v>
      </c>
      <c r="G147" s="295">
        <f>SUMIFS('7.  Persistence Report'!AX$27:AX$500,'7.  Persistence Report'!$D$27:$D$500,$B146,'7.  Persistence Report'!$J$27:$J$500,"Adjustment",'7.  Persistence Report'!$H$27:$H$500,"2015")</f>
        <v>0</v>
      </c>
      <c r="H147" s="295">
        <f>SUMIFS('7.  Persistence Report'!AY$27:AY$500,'7.  Persistence Report'!$D$27:$D$500,$B146,'7.  Persistence Report'!$J$27:$J$500,"Adjustment",'7.  Persistence Report'!$H$27:$H$500,"2015")</f>
        <v>0</v>
      </c>
      <c r="I147" s="295">
        <f>SUMIFS('7.  Persistence Report'!AZ$27:AZ$500,'7.  Persistence Report'!$D$27:$D$500,$B146,'7.  Persistence Report'!$J$27:$J$500,"Adjustment",'7.  Persistence Report'!$H$27:$H$500,"2015")</f>
        <v>0</v>
      </c>
      <c r="J147" s="295">
        <f>SUMIFS('7.  Persistence Report'!BA$27:BA$500,'7.  Persistence Report'!$D$27:$D$500,$B146,'7.  Persistence Report'!$J$27:$J$500,"Adjustment",'7.  Persistence Report'!$H$27:$H$500,"2015")</f>
        <v>0</v>
      </c>
      <c r="K147" s="295">
        <f>SUMIFS('7.  Persistence Report'!BB$27:BB$500,'7.  Persistence Report'!$D$27:$D$500,$B146,'7.  Persistence Report'!$J$27:$J$500,"Adjustment",'7.  Persistence Report'!$H$27:$H$500,"2015")</f>
        <v>0</v>
      </c>
      <c r="L147" s="295">
        <f>SUMIFS('7.  Persistence Report'!BC$27:BC$500,'7.  Persistence Report'!$D$27:$D$500,$B146,'7.  Persistence Report'!$J$27:$J$500,"Adjustment",'7.  Persistence Report'!$H$27:$H$500,"2015")</f>
        <v>0</v>
      </c>
      <c r="M147" s="295">
        <f>SUMIFS('7.  Persistence Report'!BD$27:BD$500,'7.  Persistence Report'!$D$27:$D$500,$B146,'7.  Persistence Report'!$J$27:$J$500,"Adjustment",'7.  Persistence Report'!$H$27:$H$500,"2015")</f>
        <v>0</v>
      </c>
      <c r="N147" s="295">
        <f>N146</f>
        <v>0</v>
      </c>
      <c r="O147" s="295">
        <f>SUMIFS('7.  Persistence Report'!P$27:P$500,'7.  Persistence Report'!$D$27:$D$500,$B146,'7.  Persistence Report'!$J$27:$J$500,"Adjustment",'7.  Persistence Report'!$H$27:$H$500,"2015")</f>
        <v>0</v>
      </c>
      <c r="P147" s="295">
        <f>SUMIFS('7.  Persistence Report'!Q$27:Q$500,'7.  Persistence Report'!$D$27:$D$500,$B146,'7.  Persistence Report'!$J$27:$J$500,"Adjustment",'7.  Persistence Report'!$H$27:$H$500,"2015")</f>
        <v>0</v>
      </c>
      <c r="Q147" s="295">
        <f>SUMIFS('7.  Persistence Report'!R$27:R$500,'7.  Persistence Report'!$D$27:$D$500,$B146,'7.  Persistence Report'!$J$27:$J$500,"Adjustment",'7.  Persistence Report'!$H$27:$H$500,"2015")</f>
        <v>0</v>
      </c>
      <c r="R147" s="295">
        <f>SUMIFS('7.  Persistence Report'!S$27:S$500,'7.  Persistence Report'!$D$27:$D$500,$B146,'7.  Persistence Report'!$J$27:$J$500,"Adjustment",'7.  Persistence Report'!$H$27:$H$500,"2015")</f>
        <v>0</v>
      </c>
      <c r="S147" s="295">
        <f>SUMIFS('7.  Persistence Report'!T$27:T$500,'7.  Persistence Report'!$D$27:$D$500,$B146,'7.  Persistence Report'!$J$27:$J$500,"Adjustment",'7.  Persistence Report'!$H$27:$H$500,"2015")</f>
        <v>0</v>
      </c>
      <c r="T147" s="295">
        <f>SUMIFS('7.  Persistence Report'!U$27:U$500,'7.  Persistence Report'!$D$27:$D$500,$B146,'7.  Persistence Report'!$J$27:$J$500,"Adjustment",'7.  Persistence Report'!$H$27:$H$500,"2015")</f>
        <v>0</v>
      </c>
      <c r="U147" s="295">
        <f>SUMIFS('7.  Persistence Report'!V$27:V$500,'7.  Persistence Report'!$D$27:$D$500,$B146,'7.  Persistence Report'!$J$27:$J$500,"Adjustment",'7.  Persistence Report'!$H$27:$H$500,"2015")</f>
        <v>0</v>
      </c>
      <c r="V147" s="295">
        <f>SUMIFS('7.  Persistence Report'!W$27:W$500,'7.  Persistence Report'!$D$27:$D$500,$B146,'7.  Persistence Report'!$J$27:$J$500,"Adjustment",'7.  Persistence Report'!$H$27:$H$500,"2015")</f>
        <v>0</v>
      </c>
      <c r="W147" s="295">
        <f>SUMIFS('7.  Persistence Report'!X$27:X$500,'7.  Persistence Report'!$D$27:$D$500,$B146,'7.  Persistence Report'!$J$27:$J$500,"Adjustment",'7.  Persistence Report'!$H$27:$H$500,"2015")</f>
        <v>0</v>
      </c>
      <c r="X147" s="295">
        <f>SUMIFS('7.  Persistence Report'!Y$27:Y$500,'7.  Persistence Report'!$D$27:$D$500,$B146,'7.  Persistence Report'!$J$27:$J$500,"Adjustment",'7.  Persistence Report'!$H$27:$H$500,"2015")</f>
        <v>0</v>
      </c>
      <c r="Y147" s="411">
        <f>Y146</f>
        <v>0</v>
      </c>
      <c r="Z147" s="411">
        <f t="shared" ref="Z147" si="344">Z146</f>
        <v>0</v>
      </c>
      <c r="AA147" s="411">
        <f t="shared" ref="AA147" si="345">AA146</f>
        <v>0</v>
      </c>
      <c r="AB147" s="411">
        <f t="shared" ref="AB147" si="346">AB146</f>
        <v>0</v>
      </c>
      <c r="AC147" s="411">
        <f t="shared" ref="AC147" si="347">AC146</f>
        <v>0</v>
      </c>
      <c r="AD147" s="411">
        <f t="shared" ref="AD147" si="348">AD146</f>
        <v>0</v>
      </c>
      <c r="AE147" s="411">
        <f t="shared" ref="AE147" si="349">AE146</f>
        <v>0</v>
      </c>
      <c r="AF147" s="411">
        <f t="shared" ref="AF147" si="350">AF146</f>
        <v>0</v>
      </c>
      <c r="AG147" s="411">
        <f t="shared" ref="AG147" si="351">AG146</f>
        <v>0</v>
      </c>
      <c r="AH147" s="411">
        <f t="shared" ref="AH147" si="352">AH146</f>
        <v>0</v>
      </c>
      <c r="AI147" s="411">
        <f t="shared" ref="AI147" si="353">AI146</f>
        <v>0</v>
      </c>
      <c r="AJ147" s="411">
        <f t="shared" ref="AJ147" si="354">AJ146</f>
        <v>0</v>
      </c>
      <c r="AK147" s="411">
        <f t="shared" ref="AK147" si="355">AK146</f>
        <v>0</v>
      </c>
      <c r="AL147" s="411">
        <f t="shared" ref="AL147" si="356">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f>SUMIFS('7.  Persistence Report'!AU$27:AU$500,'7.  Persistence Report'!$D$27:$D$500,$B149,'7.  Persistence Report'!$J$27:$J$500,"Current year savings",'7.  Persistence Report'!$H$27:$H$500,"2015")</f>
        <v>0</v>
      </c>
      <c r="E149" s="295">
        <f>SUMIFS('7.  Persistence Report'!AV$27:AV$500,'7.  Persistence Report'!$D$27:$D$500,$B149,'7.  Persistence Report'!$J$27:$J$500,"Current year savings",'7.  Persistence Report'!$H$27:$H$500,"2015")</f>
        <v>0</v>
      </c>
      <c r="F149" s="295">
        <f>SUMIFS('7.  Persistence Report'!AW$27:AW$500,'7.  Persistence Report'!$D$27:$D$500,$B149,'7.  Persistence Report'!$J$27:$J$500,"Current year savings",'7.  Persistence Report'!$H$27:$H$500,"2015")</f>
        <v>0</v>
      </c>
      <c r="G149" s="295">
        <f>SUMIFS('7.  Persistence Report'!AX$27:AX$500,'7.  Persistence Report'!$D$27:$D$500,$B149,'7.  Persistence Report'!$J$27:$J$500,"Current year savings",'7.  Persistence Report'!$H$27:$H$500,"2015")</f>
        <v>0</v>
      </c>
      <c r="H149" s="295">
        <f>SUMIFS('7.  Persistence Report'!AY$27:AY$500,'7.  Persistence Report'!$D$27:$D$500,$B149,'7.  Persistence Report'!$J$27:$J$500,"Current year savings",'7.  Persistence Report'!$H$27:$H$500,"2015")</f>
        <v>0</v>
      </c>
      <c r="I149" s="295">
        <f>SUMIFS('7.  Persistence Report'!AZ$27:AZ$500,'7.  Persistence Report'!$D$27:$D$500,$B149,'7.  Persistence Report'!$J$27:$J$500,"Current year savings",'7.  Persistence Report'!$H$27:$H$500,"2015")</f>
        <v>0</v>
      </c>
      <c r="J149" s="295">
        <f>SUMIFS('7.  Persistence Report'!BA$27:BA$500,'7.  Persistence Report'!$D$27:$D$500,$B149,'7.  Persistence Report'!$J$27:$J$500,"Current year savings",'7.  Persistence Report'!$H$27:$H$500,"2015")</f>
        <v>0</v>
      </c>
      <c r="K149" s="295">
        <f>SUMIFS('7.  Persistence Report'!BB$27:BB$500,'7.  Persistence Report'!$D$27:$D$500,$B149,'7.  Persistence Report'!$J$27:$J$500,"Current year savings",'7.  Persistence Report'!$H$27:$H$500,"2015")</f>
        <v>0</v>
      </c>
      <c r="L149" s="295">
        <f>SUMIFS('7.  Persistence Report'!BC$27:BC$500,'7.  Persistence Report'!$D$27:$D$500,$B149,'7.  Persistence Report'!$J$27:$J$500,"Current year savings",'7.  Persistence Report'!$H$27:$H$500,"2015")</f>
        <v>0</v>
      </c>
      <c r="M149" s="295">
        <f>SUMIFS('7.  Persistence Report'!BD$27:BD$500,'7.  Persistence Report'!$D$27:$D$500,$B149,'7.  Persistence Report'!$J$27:$J$500,"Current year savings",'7.  Persistence Report'!$H$27:$H$500,"2015")</f>
        <v>0</v>
      </c>
      <c r="N149" s="295">
        <v>0</v>
      </c>
      <c r="O149" s="295">
        <f>SUMIFS('7.  Persistence Report'!P$27:P$500,'7.  Persistence Report'!$D$27:$D$500,$B149,'7.  Persistence Report'!$J$27:$J$500,"Current year savings",'7.  Persistence Report'!$H$27:$H$500,"2015")</f>
        <v>0</v>
      </c>
      <c r="P149" s="295">
        <f>SUMIFS('7.  Persistence Report'!Q$27:Q$500,'7.  Persistence Report'!$D$27:$D$500,$B149,'7.  Persistence Report'!$J$27:$J$500,"Current year savings",'7.  Persistence Report'!$H$27:$H$500,"2015")</f>
        <v>0</v>
      </c>
      <c r="Q149" s="295">
        <f>SUMIFS('7.  Persistence Report'!R$27:R$500,'7.  Persistence Report'!$D$27:$D$500,$B149,'7.  Persistence Report'!$J$27:$J$500,"Current year savings",'7.  Persistence Report'!$H$27:$H$500,"2015")</f>
        <v>0</v>
      </c>
      <c r="R149" s="295">
        <f>SUMIFS('7.  Persistence Report'!S$27:S$500,'7.  Persistence Report'!$D$27:$D$500,$B149,'7.  Persistence Report'!$J$27:$J$500,"Current year savings",'7.  Persistence Report'!$H$27:$H$500,"2015")</f>
        <v>0</v>
      </c>
      <c r="S149" s="295">
        <f>SUMIFS('7.  Persistence Report'!T$27:T$500,'7.  Persistence Report'!$D$27:$D$500,$B149,'7.  Persistence Report'!$J$27:$J$500,"Current year savings",'7.  Persistence Report'!$H$27:$H$500,"2015")</f>
        <v>0</v>
      </c>
      <c r="T149" s="295">
        <f>SUMIFS('7.  Persistence Report'!U$27:U$500,'7.  Persistence Report'!$D$27:$D$500,$B149,'7.  Persistence Report'!$J$27:$J$500,"Current year savings",'7.  Persistence Report'!$H$27:$H$500,"2015")</f>
        <v>0</v>
      </c>
      <c r="U149" s="295">
        <f>SUMIFS('7.  Persistence Report'!V$27:V$500,'7.  Persistence Report'!$D$27:$D$500,$B149,'7.  Persistence Report'!$J$27:$J$500,"Current year savings",'7.  Persistence Report'!$H$27:$H$500,"2015")</f>
        <v>0</v>
      </c>
      <c r="V149" s="295">
        <f>SUMIFS('7.  Persistence Report'!W$27:W$500,'7.  Persistence Report'!$D$27:$D$500,$B149,'7.  Persistence Report'!$J$27:$J$500,"Current year savings",'7.  Persistence Report'!$H$27:$H$500,"2015")</f>
        <v>0</v>
      </c>
      <c r="W149" s="295">
        <f>SUMIFS('7.  Persistence Report'!X$27:X$500,'7.  Persistence Report'!$D$27:$D$500,$B149,'7.  Persistence Report'!$J$27:$J$500,"Current year savings",'7.  Persistence Report'!$H$27:$H$500,"2015")</f>
        <v>0</v>
      </c>
      <c r="X149" s="295">
        <f>SUMIFS('7.  Persistence Report'!Y$27:Y$500,'7.  Persistence Report'!$D$27:$D$500,$B149,'7.  Persistence Report'!$J$27:$J$500,"Current year savings",'7.  Persistence Report'!$H$27:$H$500,"2015")</f>
        <v>0</v>
      </c>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267</v>
      </c>
      <c r="C150" s="291" t="s">
        <v>163</v>
      </c>
      <c r="D150" s="295">
        <f>SUMIFS('7.  Persistence Report'!AU$27:AU$500,'7.  Persistence Report'!$D$27:$D$500,$B149,'7.  Persistence Report'!$J$27:$J$500,"Adjustment",'7.  Persistence Report'!$H$27:$H$500,"2015")</f>
        <v>0</v>
      </c>
      <c r="E150" s="295">
        <f>SUMIFS('7.  Persistence Report'!AV$27:AV$500,'7.  Persistence Report'!$D$27:$D$500,$B149,'7.  Persistence Report'!$J$27:$J$500,"Adjustment",'7.  Persistence Report'!$H$27:$H$500,"2015")</f>
        <v>0</v>
      </c>
      <c r="F150" s="295">
        <f>SUMIFS('7.  Persistence Report'!AW$27:AW$500,'7.  Persistence Report'!$D$27:$D$500,$B149,'7.  Persistence Report'!$J$27:$J$500,"Adjustment",'7.  Persistence Report'!$H$27:$H$500,"2015")</f>
        <v>0</v>
      </c>
      <c r="G150" s="295">
        <f>SUMIFS('7.  Persistence Report'!AX$27:AX$500,'7.  Persistence Report'!$D$27:$D$500,$B149,'7.  Persistence Report'!$J$27:$J$500,"Adjustment",'7.  Persistence Report'!$H$27:$H$500,"2015")</f>
        <v>0</v>
      </c>
      <c r="H150" s="295">
        <f>SUMIFS('7.  Persistence Report'!AY$27:AY$500,'7.  Persistence Report'!$D$27:$D$500,$B149,'7.  Persistence Report'!$J$27:$J$500,"Adjustment",'7.  Persistence Report'!$H$27:$H$500,"2015")</f>
        <v>0</v>
      </c>
      <c r="I150" s="295">
        <f>SUMIFS('7.  Persistence Report'!AZ$27:AZ$500,'7.  Persistence Report'!$D$27:$D$500,$B149,'7.  Persistence Report'!$J$27:$J$500,"Adjustment",'7.  Persistence Report'!$H$27:$H$500,"2015")</f>
        <v>0</v>
      </c>
      <c r="J150" s="295">
        <f>SUMIFS('7.  Persistence Report'!BA$27:BA$500,'7.  Persistence Report'!$D$27:$D$500,$B149,'7.  Persistence Report'!$J$27:$J$500,"Adjustment",'7.  Persistence Report'!$H$27:$H$500,"2015")</f>
        <v>0</v>
      </c>
      <c r="K150" s="295">
        <f>SUMIFS('7.  Persistence Report'!BB$27:BB$500,'7.  Persistence Report'!$D$27:$D$500,$B149,'7.  Persistence Report'!$J$27:$J$500,"Adjustment",'7.  Persistence Report'!$H$27:$H$500,"2015")</f>
        <v>0</v>
      </c>
      <c r="L150" s="295">
        <f>SUMIFS('7.  Persistence Report'!BC$27:BC$500,'7.  Persistence Report'!$D$27:$D$500,$B149,'7.  Persistence Report'!$J$27:$J$500,"Adjustment",'7.  Persistence Report'!$H$27:$H$500,"2015")</f>
        <v>0</v>
      </c>
      <c r="M150" s="295">
        <f>SUMIFS('7.  Persistence Report'!BD$27:BD$500,'7.  Persistence Report'!$D$27:$D$500,$B149,'7.  Persistence Report'!$J$27:$J$500,"Adjustment",'7.  Persistence Report'!$H$27:$H$500,"2015")</f>
        <v>0</v>
      </c>
      <c r="N150" s="295">
        <f>N149</f>
        <v>0</v>
      </c>
      <c r="O150" s="295">
        <f>SUMIFS('7.  Persistence Report'!P$27:P$500,'7.  Persistence Report'!$D$27:$D$500,$B149,'7.  Persistence Report'!$J$27:$J$500,"Adjustment",'7.  Persistence Report'!$H$27:$H$500,"2015")</f>
        <v>0</v>
      </c>
      <c r="P150" s="295">
        <f>SUMIFS('7.  Persistence Report'!Q$27:Q$500,'7.  Persistence Report'!$D$27:$D$500,$B149,'7.  Persistence Report'!$J$27:$J$500,"Adjustment",'7.  Persistence Report'!$H$27:$H$500,"2015")</f>
        <v>0</v>
      </c>
      <c r="Q150" s="295">
        <f>SUMIFS('7.  Persistence Report'!R$27:R$500,'7.  Persistence Report'!$D$27:$D$500,$B149,'7.  Persistence Report'!$J$27:$J$500,"Adjustment",'7.  Persistence Report'!$H$27:$H$500,"2015")</f>
        <v>0</v>
      </c>
      <c r="R150" s="295">
        <f>SUMIFS('7.  Persistence Report'!S$27:S$500,'7.  Persistence Report'!$D$27:$D$500,$B149,'7.  Persistence Report'!$J$27:$J$500,"Adjustment",'7.  Persistence Report'!$H$27:$H$500,"2015")</f>
        <v>0</v>
      </c>
      <c r="S150" s="295">
        <f>SUMIFS('7.  Persistence Report'!T$27:T$500,'7.  Persistence Report'!$D$27:$D$500,$B149,'7.  Persistence Report'!$J$27:$J$500,"Adjustment",'7.  Persistence Report'!$H$27:$H$500,"2015")</f>
        <v>0</v>
      </c>
      <c r="T150" s="295">
        <f>SUMIFS('7.  Persistence Report'!U$27:U$500,'7.  Persistence Report'!$D$27:$D$500,$B149,'7.  Persistence Report'!$J$27:$J$500,"Adjustment",'7.  Persistence Report'!$H$27:$H$500,"2015")</f>
        <v>0</v>
      </c>
      <c r="U150" s="295">
        <f>SUMIFS('7.  Persistence Report'!V$27:V$500,'7.  Persistence Report'!$D$27:$D$500,$B149,'7.  Persistence Report'!$J$27:$J$500,"Adjustment",'7.  Persistence Report'!$H$27:$H$500,"2015")</f>
        <v>0</v>
      </c>
      <c r="V150" s="295">
        <f>SUMIFS('7.  Persistence Report'!W$27:W$500,'7.  Persistence Report'!$D$27:$D$500,$B149,'7.  Persistence Report'!$J$27:$J$500,"Adjustment",'7.  Persistence Report'!$H$27:$H$500,"2015")</f>
        <v>0</v>
      </c>
      <c r="W150" s="295">
        <f>SUMIFS('7.  Persistence Report'!X$27:X$500,'7.  Persistence Report'!$D$27:$D$500,$B149,'7.  Persistence Report'!$J$27:$J$500,"Adjustment",'7.  Persistence Report'!$H$27:$H$500,"2015")</f>
        <v>0</v>
      </c>
      <c r="X150" s="295">
        <f>SUMIFS('7.  Persistence Report'!Y$27:Y$500,'7.  Persistence Report'!$D$27:$D$500,$B149,'7.  Persistence Report'!$J$27:$J$500,"Adjustment",'7.  Persistence Report'!$H$27:$H$500,"2015")</f>
        <v>0</v>
      </c>
      <c r="Y150" s="411">
        <f>Y149</f>
        <v>0</v>
      </c>
      <c r="Z150" s="411">
        <f t="shared" ref="Z150" si="357">Z149</f>
        <v>0</v>
      </c>
      <c r="AA150" s="411">
        <f t="shared" ref="AA150" si="358">AA149</f>
        <v>0</v>
      </c>
      <c r="AB150" s="411">
        <f t="shared" ref="AB150" si="359">AB149</f>
        <v>0</v>
      </c>
      <c r="AC150" s="411">
        <f t="shared" ref="AC150" si="360">AC149</f>
        <v>0</v>
      </c>
      <c r="AD150" s="411">
        <f t="shared" ref="AD150" si="361">AD149</f>
        <v>0</v>
      </c>
      <c r="AE150" s="411">
        <f t="shared" ref="AE150" si="362">AE149</f>
        <v>0</v>
      </c>
      <c r="AF150" s="411">
        <f t="shared" ref="AF150" si="363">AF149</f>
        <v>0</v>
      </c>
      <c r="AG150" s="411">
        <f t="shared" ref="AG150" si="364">AG149</f>
        <v>0</v>
      </c>
      <c r="AH150" s="411">
        <f t="shared" ref="AH150" si="365">AH149</f>
        <v>0</v>
      </c>
      <c r="AI150" s="411">
        <f t="shared" ref="AI150" si="366">AI149</f>
        <v>0</v>
      </c>
      <c r="AJ150" s="411">
        <f t="shared" ref="AJ150" si="367">AJ149</f>
        <v>0</v>
      </c>
      <c r="AK150" s="411">
        <f t="shared" ref="AK150" si="368">AK149</f>
        <v>0</v>
      </c>
      <c r="AL150" s="411">
        <f t="shared" ref="AL150" si="369">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504" t="s">
        <v>498</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outlineLevel="1">
      <c r="A153" s="522">
        <v>36</v>
      </c>
      <c r="B153" s="428" t="s">
        <v>713</v>
      </c>
      <c r="C153" s="291" t="s">
        <v>25</v>
      </c>
      <c r="D153" s="295">
        <f>SUMIFS('7.  Persistence Report'!AU$27:AU$500,'7.  Persistence Report'!$D$27:$D$500,$B153,'7.  Persistence Report'!$J$27:$J$500,"Current year savings",'7.  Persistence Report'!$H$27:$H$500,"2015")</f>
        <v>0</v>
      </c>
      <c r="E153" s="295">
        <f>SUMIFS('7.  Persistence Report'!AV$27:AV$500,'7.  Persistence Report'!$D$27:$D$500,$B153,'7.  Persistence Report'!$J$27:$J$500,"Current year savings",'7.  Persistence Report'!$H$27:$H$500,"2015")</f>
        <v>0</v>
      </c>
      <c r="F153" s="295">
        <f>SUMIFS('7.  Persistence Report'!AW$27:AW$500,'7.  Persistence Report'!$D$27:$D$500,$B153,'7.  Persistence Report'!$J$27:$J$500,"Current year savings",'7.  Persistence Report'!$H$27:$H$500,"2015")</f>
        <v>0</v>
      </c>
      <c r="G153" s="295">
        <f>SUMIFS('7.  Persistence Report'!AX$27:AX$500,'7.  Persistence Report'!$D$27:$D$500,$B153,'7.  Persistence Report'!$J$27:$J$500,"Current year savings",'7.  Persistence Report'!$H$27:$H$500,"2015")</f>
        <v>0</v>
      </c>
      <c r="H153" s="295">
        <f>SUMIFS('7.  Persistence Report'!AY$27:AY$500,'7.  Persistence Report'!$D$27:$D$500,$B153,'7.  Persistence Report'!$J$27:$J$500,"Current year savings",'7.  Persistence Report'!$H$27:$H$500,"2015")</f>
        <v>0</v>
      </c>
      <c r="I153" s="295">
        <f>SUMIFS('7.  Persistence Report'!AZ$27:AZ$500,'7.  Persistence Report'!$D$27:$D$500,$B153,'7.  Persistence Report'!$J$27:$J$500,"Current year savings",'7.  Persistence Report'!$H$27:$H$500,"2015")</f>
        <v>0</v>
      </c>
      <c r="J153" s="295">
        <f>SUMIFS('7.  Persistence Report'!BA$27:BA$500,'7.  Persistence Report'!$D$27:$D$500,$B153,'7.  Persistence Report'!$J$27:$J$500,"Current year savings",'7.  Persistence Report'!$H$27:$H$500,"2015")</f>
        <v>0</v>
      </c>
      <c r="K153" s="295">
        <f>SUMIFS('7.  Persistence Report'!BB$27:BB$500,'7.  Persistence Report'!$D$27:$D$500,$B153,'7.  Persistence Report'!$J$27:$J$500,"Current year savings",'7.  Persistence Report'!$H$27:$H$500,"2015")</f>
        <v>0</v>
      </c>
      <c r="L153" s="295">
        <f>SUMIFS('7.  Persistence Report'!BC$27:BC$500,'7.  Persistence Report'!$D$27:$D$500,$B153,'7.  Persistence Report'!$J$27:$J$500,"Current year savings",'7.  Persistence Report'!$H$27:$H$500,"2015")</f>
        <v>0</v>
      </c>
      <c r="M153" s="295">
        <f>SUMIFS('7.  Persistence Report'!BD$27:BD$500,'7.  Persistence Report'!$D$27:$D$500,$B153,'7.  Persistence Report'!$J$27:$J$500,"Current year savings",'7.  Persistence Report'!$H$27:$H$500,"2015")</f>
        <v>0</v>
      </c>
      <c r="N153" s="295">
        <v>12</v>
      </c>
      <c r="O153" s="295">
        <f>SUMIFS('7.  Persistence Report'!P$27:P$500,'7.  Persistence Report'!$D$27:$D$500,$B153,'7.  Persistence Report'!$J$27:$J$500,"Current year savings",'7.  Persistence Report'!$H$27:$H$500,"2015")</f>
        <v>0</v>
      </c>
      <c r="P153" s="295">
        <f>SUMIFS('7.  Persistence Report'!Q$27:Q$500,'7.  Persistence Report'!$D$27:$D$500,$B153,'7.  Persistence Report'!$J$27:$J$500,"Current year savings",'7.  Persistence Report'!$H$27:$H$500,"2015")</f>
        <v>0</v>
      </c>
      <c r="Q153" s="295">
        <f>SUMIFS('7.  Persistence Report'!R$27:R$500,'7.  Persistence Report'!$D$27:$D$500,$B153,'7.  Persistence Report'!$J$27:$J$500,"Current year savings",'7.  Persistence Report'!$H$27:$H$500,"2015")</f>
        <v>0</v>
      </c>
      <c r="R153" s="295">
        <f>SUMIFS('7.  Persistence Report'!S$27:S$500,'7.  Persistence Report'!$D$27:$D$500,$B153,'7.  Persistence Report'!$J$27:$J$500,"Current year savings",'7.  Persistence Report'!$H$27:$H$500,"2015")</f>
        <v>0</v>
      </c>
      <c r="S153" s="295">
        <f>SUMIFS('7.  Persistence Report'!T$27:T$500,'7.  Persistence Report'!$D$27:$D$500,$B153,'7.  Persistence Report'!$J$27:$J$500,"Current year savings",'7.  Persistence Report'!$H$27:$H$500,"2015")</f>
        <v>0</v>
      </c>
      <c r="T153" s="295">
        <f>SUMIFS('7.  Persistence Report'!U$27:U$500,'7.  Persistence Report'!$D$27:$D$500,$B153,'7.  Persistence Report'!$J$27:$J$500,"Current year savings",'7.  Persistence Report'!$H$27:$H$500,"2015")</f>
        <v>0</v>
      </c>
      <c r="U153" s="295">
        <f>SUMIFS('7.  Persistence Report'!V$27:V$500,'7.  Persistence Report'!$D$27:$D$500,$B153,'7.  Persistence Report'!$J$27:$J$500,"Current year savings",'7.  Persistence Report'!$H$27:$H$500,"2015")</f>
        <v>0</v>
      </c>
      <c r="V153" s="295">
        <f>SUMIFS('7.  Persistence Report'!W$27:W$500,'7.  Persistence Report'!$D$27:$D$500,$B153,'7.  Persistence Report'!$J$27:$J$500,"Current year savings",'7.  Persistence Report'!$H$27:$H$500,"2015")</f>
        <v>0</v>
      </c>
      <c r="W153" s="295">
        <f>SUMIFS('7.  Persistence Report'!X$27:X$500,'7.  Persistence Report'!$D$27:$D$500,$B153,'7.  Persistence Report'!$J$27:$J$500,"Current year savings",'7.  Persistence Report'!$H$27:$H$500,"2015")</f>
        <v>0</v>
      </c>
      <c r="X153" s="295">
        <f>SUMIFS('7.  Persistence Report'!Y$27:Y$500,'7.  Persistence Report'!$D$27:$D$500,$B153,'7.  Persistence Report'!$J$27:$J$500,"Current year savings",'7.  Persistence Report'!$H$27:$H$500,"2015")</f>
        <v>0</v>
      </c>
      <c r="Y153" s="426"/>
      <c r="Z153" s="410"/>
      <c r="AA153" s="410"/>
      <c r="AB153" s="410"/>
      <c r="AC153" s="410"/>
      <c r="AD153" s="410"/>
      <c r="AE153" s="410"/>
      <c r="AF153" s="415"/>
      <c r="AG153" s="415"/>
      <c r="AH153" s="415"/>
      <c r="AI153" s="415"/>
      <c r="AJ153" s="415"/>
      <c r="AK153" s="415"/>
      <c r="AL153" s="415"/>
      <c r="AM153" s="296">
        <f>SUM(Y153:AL153)</f>
        <v>0</v>
      </c>
    </row>
    <row r="154" spans="1:39" outlineLevel="1">
      <c r="B154" s="431" t="s">
        <v>308</v>
      </c>
      <c r="C154" s="291" t="s">
        <v>163</v>
      </c>
      <c r="D154" s="295">
        <f>SUMIFS('7.  Persistence Report'!AU$27:AU$500,'7.  Persistence Report'!$D$27:$D$500,$B153,'7.  Persistence Report'!$J$27:$J$500,"Adjustment",'7.  Persistence Report'!$H$27:$H$500,"2015")</f>
        <v>0</v>
      </c>
      <c r="E154" s="295">
        <f>SUMIFS('7.  Persistence Report'!AV$27:AV$500,'7.  Persistence Report'!$D$27:$D$500,$B153,'7.  Persistence Report'!$J$27:$J$500,"Adjustment",'7.  Persistence Report'!$H$27:$H$500,"2015")</f>
        <v>0</v>
      </c>
      <c r="F154" s="295">
        <f>SUMIFS('7.  Persistence Report'!AW$27:AW$500,'7.  Persistence Report'!$D$27:$D$500,$B153,'7.  Persistence Report'!$J$27:$J$500,"Adjustment",'7.  Persistence Report'!$H$27:$H$500,"2015")</f>
        <v>0</v>
      </c>
      <c r="G154" s="295">
        <f>SUMIFS('7.  Persistence Report'!AX$27:AX$500,'7.  Persistence Report'!$D$27:$D$500,$B153,'7.  Persistence Report'!$J$27:$J$500,"Adjustment",'7.  Persistence Report'!$H$27:$H$500,"2015")</f>
        <v>0</v>
      </c>
      <c r="H154" s="295">
        <f>SUMIFS('7.  Persistence Report'!AY$27:AY$500,'7.  Persistence Report'!$D$27:$D$500,$B153,'7.  Persistence Report'!$J$27:$J$500,"Adjustment",'7.  Persistence Report'!$H$27:$H$500,"2015")</f>
        <v>0</v>
      </c>
      <c r="I154" s="295">
        <f>SUMIFS('7.  Persistence Report'!AZ$27:AZ$500,'7.  Persistence Report'!$D$27:$D$500,$B153,'7.  Persistence Report'!$J$27:$J$500,"Adjustment",'7.  Persistence Report'!$H$27:$H$500,"2015")</f>
        <v>0</v>
      </c>
      <c r="J154" s="295">
        <f>SUMIFS('7.  Persistence Report'!BA$27:BA$500,'7.  Persistence Report'!$D$27:$D$500,$B153,'7.  Persistence Report'!$J$27:$J$500,"Adjustment",'7.  Persistence Report'!$H$27:$H$500,"2015")</f>
        <v>0</v>
      </c>
      <c r="K154" s="295">
        <f>SUMIFS('7.  Persistence Report'!BB$27:BB$500,'7.  Persistence Report'!$D$27:$D$500,$B153,'7.  Persistence Report'!$J$27:$J$500,"Adjustment",'7.  Persistence Report'!$H$27:$H$500,"2015")</f>
        <v>0</v>
      </c>
      <c r="L154" s="295">
        <f>SUMIFS('7.  Persistence Report'!BC$27:BC$500,'7.  Persistence Report'!$D$27:$D$500,$B153,'7.  Persistence Report'!$J$27:$J$500,"Adjustment",'7.  Persistence Report'!$H$27:$H$500,"2015")</f>
        <v>0</v>
      </c>
      <c r="M154" s="295">
        <f>SUMIFS('7.  Persistence Report'!BD$27:BD$500,'7.  Persistence Report'!$D$27:$D$500,$B153,'7.  Persistence Report'!$J$27:$J$500,"Adjustment",'7.  Persistence Report'!$H$27:$H$500,"2015")</f>
        <v>0</v>
      </c>
      <c r="N154" s="295">
        <f>N153</f>
        <v>12</v>
      </c>
      <c r="O154" s="295">
        <f>SUMIFS('7.  Persistence Report'!P$27:P$500,'7.  Persistence Report'!$D$27:$D$500,$B153,'7.  Persistence Report'!$J$27:$J$500,"Adjustment",'7.  Persistence Report'!$H$27:$H$500,"2015")</f>
        <v>0</v>
      </c>
      <c r="P154" s="295">
        <f>SUMIFS('7.  Persistence Report'!Q$27:Q$500,'7.  Persistence Report'!$D$27:$D$500,$B153,'7.  Persistence Report'!$J$27:$J$500,"Adjustment",'7.  Persistence Report'!$H$27:$H$500,"2015")</f>
        <v>0</v>
      </c>
      <c r="Q154" s="295">
        <f>SUMIFS('7.  Persistence Report'!R$27:R$500,'7.  Persistence Report'!$D$27:$D$500,$B153,'7.  Persistence Report'!$J$27:$J$500,"Adjustment",'7.  Persistence Report'!$H$27:$H$500,"2015")</f>
        <v>0</v>
      </c>
      <c r="R154" s="295">
        <f>SUMIFS('7.  Persistence Report'!S$27:S$500,'7.  Persistence Report'!$D$27:$D$500,$B153,'7.  Persistence Report'!$J$27:$J$500,"Adjustment",'7.  Persistence Report'!$H$27:$H$500,"2015")</f>
        <v>0</v>
      </c>
      <c r="S154" s="295">
        <f>SUMIFS('7.  Persistence Report'!T$27:T$500,'7.  Persistence Report'!$D$27:$D$500,$B153,'7.  Persistence Report'!$J$27:$J$500,"Adjustment",'7.  Persistence Report'!$H$27:$H$500,"2015")</f>
        <v>0</v>
      </c>
      <c r="T154" s="295">
        <f>SUMIFS('7.  Persistence Report'!U$27:U$500,'7.  Persistence Report'!$D$27:$D$500,$B153,'7.  Persistence Report'!$J$27:$J$500,"Adjustment",'7.  Persistence Report'!$H$27:$H$500,"2015")</f>
        <v>0</v>
      </c>
      <c r="U154" s="295">
        <f>SUMIFS('7.  Persistence Report'!V$27:V$500,'7.  Persistence Report'!$D$27:$D$500,$B153,'7.  Persistence Report'!$J$27:$J$500,"Adjustment",'7.  Persistence Report'!$H$27:$H$500,"2015")</f>
        <v>0</v>
      </c>
      <c r="V154" s="295">
        <f>SUMIFS('7.  Persistence Report'!W$27:W$500,'7.  Persistence Report'!$D$27:$D$500,$B153,'7.  Persistence Report'!$J$27:$J$500,"Adjustment",'7.  Persistence Report'!$H$27:$H$500,"2015")</f>
        <v>0</v>
      </c>
      <c r="W154" s="295">
        <f>SUMIFS('7.  Persistence Report'!X$27:X$500,'7.  Persistence Report'!$D$27:$D$500,$B153,'7.  Persistence Report'!$J$27:$J$500,"Adjustment",'7.  Persistence Report'!$H$27:$H$500,"2015")</f>
        <v>0</v>
      </c>
      <c r="X154" s="295">
        <f>SUMIFS('7.  Persistence Report'!Y$27:Y$500,'7.  Persistence Report'!$D$27:$D$500,$B153,'7.  Persistence Report'!$J$27:$J$500,"Adjustment",'7.  Persistence Report'!$H$27:$H$500,"2015")</f>
        <v>0</v>
      </c>
      <c r="Y154" s="411">
        <f>Y153</f>
        <v>0</v>
      </c>
      <c r="Z154" s="411">
        <f t="shared" ref="Z154" si="370">Z153</f>
        <v>0</v>
      </c>
      <c r="AA154" s="411">
        <f t="shared" ref="AA154" si="371">AA153</f>
        <v>0</v>
      </c>
      <c r="AB154" s="411">
        <f t="shared" ref="AB154" si="372">AB153</f>
        <v>0</v>
      </c>
      <c r="AC154" s="411">
        <f t="shared" ref="AC154" si="373">AC153</f>
        <v>0</v>
      </c>
      <c r="AD154" s="411">
        <f t="shared" ref="AD154" si="374">AD153</f>
        <v>0</v>
      </c>
      <c r="AE154" s="411">
        <f t="shared" ref="AE154" si="375">AE153</f>
        <v>0</v>
      </c>
      <c r="AF154" s="411">
        <f t="shared" ref="AF154" si="376">AF153</f>
        <v>0</v>
      </c>
      <c r="AG154" s="411">
        <f t="shared" ref="AG154" si="377">AG153</f>
        <v>0</v>
      </c>
      <c r="AH154" s="411">
        <f t="shared" ref="AH154" si="378">AH153</f>
        <v>0</v>
      </c>
      <c r="AI154" s="411">
        <f t="shared" ref="AI154" si="379">AI153</f>
        <v>0</v>
      </c>
      <c r="AJ154" s="411">
        <f t="shared" ref="AJ154" si="380">AJ153</f>
        <v>0</v>
      </c>
      <c r="AK154" s="411">
        <f t="shared" ref="AK154" si="381">AK153</f>
        <v>0</v>
      </c>
      <c r="AL154" s="411">
        <f t="shared" ref="AL154" si="382">AL153</f>
        <v>0</v>
      </c>
      <c r="AM154" s="306"/>
    </row>
    <row r="155" spans="1:39" ht="15.75" outlineLevel="1">
      <c r="B155" s="504"/>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428" t="s">
        <v>712</v>
      </c>
      <c r="C156" s="291" t="s">
        <v>25</v>
      </c>
      <c r="D156" s="295">
        <f>SUMIFS('7.  Persistence Report'!AU$27:AU$500,'7.  Persistence Report'!$D$27:$D$500,$B156,'7.  Persistence Report'!$J$27:$J$500,"Current year savings",'7.  Persistence Report'!$H$27:$H$500,"2015")</f>
        <v>0</v>
      </c>
      <c r="E156" s="295">
        <f>SUMIFS('7.  Persistence Report'!AV$27:AV$500,'7.  Persistence Report'!$D$27:$D$500,$B156,'7.  Persistence Report'!$J$27:$J$500,"Current year savings",'7.  Persistence Report'!$H$27:$H$500,"2015")</f>
        <v>0</v>
      </c>
      <c r="F156" s="295">
        <f>SUMIFS('7.  Persistence Report'!AW$27:AW$500,'7.  Persistence Report'!$D$27:$D$500,$B156,'7.  Persistence Report'!$J$27:$J$500,"Current year savings",'7.  Persistence Report'!$H$27:$H$500,"2015")</f>
        <v>0</v>
      </c>
      <c r="G156" s="295">
        <f>SUMIFS('7.  Persistence Report'!AX$27:AX$500,'7.  Persistence Report'!$D$27:$D$500,$B156,'7.  Persistence Report'!$J$27:$J$500,"Current year savings",'7.  Persistence Report'!$H$27:$H$500,"2015")</f>
        <v>0</v>
      </c>
      <c r="H156" s="295">
        <f>SUMIFS('7.  Persistence Report'!AY$27:AY$500,'7.  Persistence Report'!$D$27:$D$500,$B156,'7.  Persistence Report'!$J$27:$J$500,"Current year savings",'7.  Persistence Report'!$H$27:$H$500,"2015")</f>
        <v>0</v>
      </c>
      <c r="I156" s="295">
        <f>SUMIFS('7.  Persistence Report'!AZ$27:AZ$500,'7.  Persistence Report'!$D$27:$D$500,$B156,'7.  Persistence Report'!$J$27:$J$500,"Current year savings",'7.  Persistence Report'!$H$27:$H$500,"2015")</f>
        <v>0</v>
      </c>
      <c r="J156" s="295">
        <f>SUMIFS('7.  Persistence Report'!BA$27:BA$500,'7.  Persistence Report'!$D$27:$D$500,$B156,'7.  Persistence Report'!$J$27:$J$500,"Current year savings",'7.  Persistence Report'!$H$27:$H$500,"2015")</f>
        <v>0</v>
      </c>
      <c r="K156" s="295">
        <f>SUMIFS('7.  Persistence Report'!BB$27:BB$500,'7.  Persistence Report'!$D$27:$D$500,$B156,'7.  Persistence Report'!$J$27:$J$500,"Current year savings",'7.  Persistence Report'!$H$27:$H$500,"2015")</f>
        <v>0</v>
      </c>
      <c r="L156" s="295">
        <f>SUMIFS('7.  Persistence Report'!BC$27:BC$500,'7.  Persistence Report'!$D$27:$D$500,$B156,'7.  Persistence Report'!$J$27:$J$500,"Current year savings",'7.  Persistence Report'!$H$27:$H$500,"2015")</f>
        <v>0</v>
      </c>
      <c r="M156" s="295">
        <f>SUMIFS('7.  Persistence Report'!BD$27:BD$500,'7.  Persistence Report'!$D$27:$D$500,$B156,'7.  Persistence Report'!$J$27:$J$500,"Current year savings",'7.  Persistence Report'!$H$27:$H$500,"2015")</f>
        <v>0</v>
      </c>
      <c r="N156" s="295">
        <v>12</v>
      </c>
      <c r="O156" s="295">
        <f>SUMIFS('7.  Persistence Report'!P$27:P$500,'7.  Persistence Report'!$D$27:$D$500,$B156,'7.  Persistence Report'!$J$27:$J$500,"Current year savings",'7.  Persistence Report'!$H$27:$H$500,"2015")</f>
        <v>0</v>
      </c>
      <c r="P156" s="295">
        <f>SUMIFS('7.  Persistence Report'!Q$27:Q$500,'7.  Persistence Report'!$D$27:$D$500,$B156,'7.  Persistence Report'!$J$27:$J$500,"Current year savings",'7.  Persistence Report'!$H$27:$H$500,"2015")</f>
        <v>0</v>
      </c>
      <c r="Q156" s="295">
        <f>SUMIFS('7.  Persistence Report'!R$27:R$500,'7.  Persistence Report'!$D$27:$D$500,$B156,'7.  Persistence Report'!$J$27:$J$500,"Current year savings",'7.  Persistence Report'!$H$27:$H$500,"2015")</f>
        <v>0</v>
      </c>
      <c r="R156" s="295">
        <f>SUMIFS('7.  Persistence Report'!S$27:S$500,'7.  Persistence Report'!$D$27:$D$500,$B156,'7.  Persistence Report'!$J$27:$J$500,"Current year savings",'7.  Persistence Report'!$H$27:$H$500,"2015")</f>
        <v>0</v>
      </c>
      <c r="S156" s="295">
        <f>SUMIFS('7.  Persistence Report'!T$27:T$500,'7.  Persistence Report'!$D$27:$D$500,$B156,'7.  Persistence Report'!$J$27:$J$500,"Current year savings",'7.  Persistence Report'!$H$27:$H$500,"2015")</f>
        <v>0</v>
      </c>
      <c r="T156" s="295">
        <f>SUMIFS('7.  Persistence Report'!U$27:U$500,'7.  Persistence Report'!$D$27:$D$500,$B156,'7.  Persistence Report'!$J$27:$J$500,"Current year savings",'7.  Persistence Report'!$H$27:$H$500,"2015")</f>
        <v>0</v>
      </c>
      <c r="U156" s="295">
        <f>SUMIFS('7.  Persistence Report'!V$27:V$500,'7.  Persistence Report'!$D$27:$D$500,$B156,'7.  Persistence Report'!$J$27:$J$500,"Current year savings",'7.  Persistence Report'!$H$27:$H$500,"2015")</f>
        <v>0</v>
      </c>
      <c r="V156" s="295">
        <f>SUMIFS('7.  Persistence Report'!W$27:W$500,'7.  Persistence Report'!$D$27:$D$500,$B156,'7.  Persistence Report'!$J$27:$J$500,"Current year savings",'7.  Persistence Report'!$H$27:$H$500,"2015")</f>
        <v>0</v>
      </c>
      <c r="W156" s="295">
        <f>SUMIFS('7.  Persistence Report'!X$27:X$500,'7.  Persistence Report'!$D$27:$D$500,$B156,'7.  Persistence Report'!$J$27:$J$500,"Current year savings",'7.  Persistence Report'!$H$27:$H$500,"2015")</f>
        <v>0</v>
      </c>
      <c r="X156" s="295">
        <f>SUMIFS('7.  Persistence Report'!Y$27:Y$500,'7.  Persistence Report'!$D$27:$D$500,$B156,'7.  Persistence Report'!$J$27:$J$500,"Current year savings",'7.  Persistence Report'!$H$27:$H$500,"2015")</f>
        <v>0</v>
      </c>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267</v>
      </c>
      <c r="C157" s="291" t="s">
        <v>163</v>
      </c>
      <c r="D157" s="295">
        <f>SUMIFS('7.  Persistence Report'!AU$27:AU$500,'7.  Persistence Report'!$D$27:$D$500,$B156,'7.  Persistence Report'!$J$27:$J$500,"Adjustment",'7.  Persistence Report'!$H$27:$H$500,"2015")</f>
        <v>0</v>
      </c>
      <c r="E157" s="295">
        <f>SUMIFS('7.  Persistence Report'!AV$27:AV$500,'7.  Persistence Report'!$D$27:$D$500,$B156,'7.  Persistence Report'!$J$27:$J$500,"Adjustment",'7.  Persistence Report'!$H$27:$H$500,"2015")</f>
        <v>0</v>
      </c>
      <c r="F157" s="295">
        <f>SUMIFS('7.  Persistence Report'!AW$27:AW$500,'7.  Persistence Report'!$D$27:$D$500,$B156,'7.  Persistence Report'!$J$27:$J$500,"Adjustment",'7.  Persistence Report'!$H$27:$H$500,"2015")</f>
        <v>0</v>
      </c>
      <c r="G157" s="295">
        <f>SUMIFS('7.  Persistence Report'!AX$27:AX$500,'7.  Persistence Report'!$D$27:$D$500,$B156,'7.  Persistence Report'!$J$27:$J$500,"Adjustment",'7.  Persistence Report'!$H$27:$H$500,"2015")</f>
        <v>0</v>
      </c>
      <c r="H157" s="295">
        <f>SUMIFS('7.  Persistence Report'!AY$27:AY$500,'7.  Persistence Report'!$D$27:$D$500,$B156,'7.  Persistence Report'!$J$27:$J$500,"Adjustment",'7.  Persistence Report'!$H$27:$H$500,"2015")</f>
        <v>0</v>
      </c>
      <c r="I157" s="295">
        <f>SUMIFS('7.  Persistence Report'!AZ$27:AZ$500,'7.  Persistence Report'!$D$27:$D$500,$B156,'7.  Persistence Report'!$J$27:$J$500,"Adjustment",'7.  Persistence Report'!$H$27:$H$500,"2015")</f>
        <v>0</v>
      </c>
      <c r="J157" s="295">
        <f>SUMIFS('7.  Persistence Report'!BA$27:BA$500,'7.  Persistence Report'!$D$27:$D$500,$B156,'7.  Persistence Report'!$J$27:$J$500,"Adjustment",'7.  Persistence Report'!$H$27:$H$500,"2015")</f>
        <v>0</v>
      </c>
      <c r="K157" s="295">
        <f>SUMIFS('7.  Persistence Report'!BB$27:BB$500,'7.  Persistence Report'!$D$27:$D$500,$B156,'7.  Persistence Report'!$J$27:$J$500,"Adjustment",'7.  Persistence Report'!$H$27:$H$500,"2015")</f>
        <v>0</v>
      </c>
      <c r="L157" s="295">
        <f>SUMIFS('7.  Persistence Report'!BC$27:BC$500,'7.  Persistence Report'!$D$27:$D$500,$B156,'7.  Persistence Report'!$J$27:$J$500,"Adjustment",'7.  Persistence Report'!$H$27:$H$500,"2015")</f>
        <v>0</v>
      </c>
      <c r="M157" s="295">
        <f>SUMIFS('7.  Persistence Report'!BD$27:BD$500,'7.  Persistence Report'!$D$27:$D$500,$B156,'7.  Persistence Report'!$J$27:$J$500,"Adjustment",'7.  Persistence Report'!$H$27:$H$500,"2015")</f>
        <v>0</v>
      </c>
      <c r="N157" s="295">
        <f>N156</f>
        <v>12</v>
      </c>
      <c r="O157" s="295">
        <f>SUMIFS('7.  Persistence Report'!P$27:P$500,'7.  Persistence Report'!$D$27:$D$500,$B156,'7.  Persistence Report'!$J$27:$J$500,"Adjustment",'7.  Persistence Report'!$H$27:$H$500,"2015")</f>
        <v>0</v>
      </c>
      <c r="P157" s="295">
        <f>SUMIFS('7.  Persistence Report'!Q$27:Q$500,'7.  Persistence Report'!$D$27:$D$500,$B156,'7.  Persistence Report'!$J$27:$J$500,"Adjustment",'7.  Persistence Report'!$H$27:$H$500,"2015")</f>
        <v>0</v>
      </c>
      <c r="Q157" s="295">
        <f>SUMIFS('7.  Persistence Report'!R$27:R$500,'7.  Persistence Report'!$D$27:$D$500,$B156,'7.  Persistence Report'!$J$27:$J$500,"Adjustment",'7.  Persistence Report'!$H$27:$H$500,"2015")</f>
        <v>0</v>
      </c>
      <c r="R157" s="295">
        <f>SUMIFS('7.  Persistence Report'!S$27:S$500,'7.  Persistence Report'!$D$27:$D$500,$B156,'7.  Persistence Report'!$J$27:$J$500,"Adjustment",'7.  Persistence Report'!$H$27:$H$500,"2015")</f>
        <v>0</v>
      </c>
      <c r="S157" s="295">
        <f>SUMIFS('7.  Persistence Report'!T$27:T$500,'7.  Persistence Report'!$D$27:$D$500,$B156,'7.  Persistence Report'!$J$27:$J$500,"Adjustment",'7.  Persistence Report'!$H$27:$H$500,"2015")</f>
        <v>0</v>
      </c>
      <c r="T157" s="295">
        <f>SUMIFS('7.  Persistence Report'!U$27:U$500,'7.  Persistence Report'!$D$27:$D$500,$B156,'7.  Persistence Report'!$J$27:$J$500,"Adjustment",'7.  Persistence Report'!$H$27:$H$500,"2015")</f>
        <v>0</v>
      </c>
      <c r="U157" s="295">
        <f>SUMIFS('7.  Persistence Report'!V$27:V$500,'7.  Persistence Report'!$D$27:$D$500,$B156,'7.  Persistence Report'!$J$27:$J$500,"Adjustment",'7.  Persistence Report'!$H$27:$H$500,"2015")</f>
        <v>0</v>
      </c>
      <c r="V157" s="295">
        <f>SUMIFS('7.  Persistence Report'!W$27:W$500,'7.  Persistence Report'!$D$27:$D$500,$B156,'7.  Persistence Report'!$J$27:$J$500,"Adjustment",'7.  Persistence Report'!$H$27:$H$500,"2015")</f>
        <v>0</v>
      </c>
      <c r="W157" s="295">
        <f>SUMIFS('7.  Persistence Report'!X$27:X$500,'7.  Persistence Report'!$D$27:$D$500,$B156,'7.  Persistence Report'!$J$27:$J$500,"Adjustment",'7.  Persistence Report'!$H$27:$H$500,"2015")</f>
        <v>0</v>
      </c>
      <c r="X157" s="295">
        <f>SUMIFS('7.  Persistence Report'!Y$27:Y$500,'7.  Persistence Report'!$D$27:$D$500,$B156,'7.  Persistence Report'!$J$27:$J$500,"Adjustment",'7.  Persistence Report'!$H$27:$H$500,"2015")</f>
        <v>0</v>
      </c>
      <c r="Y157" s="411">
        <f>Y156</f>
        <v>0</v>
      </c>
      <c r="Z157" s="411">
        <f t="shared" ref="Z157" si="383">Z156</f>
        <v>0</v>
      </c>
      <c r="AA157" s="411">
        <f t="shared" ref="AA157" si="384">AA156</f>
        <v>0</v>
      </c>
      <c r="AB157" s="411">
        <f t="shared" ref="AB157" si="385">AB156</f>
        <v>0</v>
      </c>
      <c r="AC157" s="411">
        <f t="shared" ref="AC157" si="386">AC156</f>
        <v>0</v>
      </c>
      <c r="AD157" s="411">
        <f t="shared" ref="AD157" si="387">AD156</f>
        <v>0</v>
      </c>
      <c r="AE157" s="411">
        <f t="shared" ref="AE157" si="388">AE156</f>
        <v>0</v>
      </c>
      <c r="AF157" s="411">
        <f t="shared" ref="AF157" si="389">AF156</f>
        <v>0</v>
      </c>
      <c r="AG157" s="411">
        <f t="shared" ref="AG157" si="390">AG156</f>
        <v>0</v>
      </c>
      <c r="AH157" s="411">
        <f t="shared" ref="AH157" si="391">AH156</f>
        <v>0</v>
      </c>
      <c r="AI157" s="411">
        <f t="shared" ref="AI157" si="392">AI156</f>
        <v>0</v>
      </c>
      <c r="AJ157" s="411">
        <f t="shared" ref="AJ157" si="393">AJ156</f>
        <v>0</v>
      </c>
      <c r="AK157" s="411">
        <f t="shared" ref="AK157" si="394">AK156</f>
        <v>0</v>
      </c>
      <c r="AL157" s="411">
        <f t="shared" ref="AL157" si="395">AL156</f>
        <v>0</v>
      </c>
      <c r="AM157" s="306"/>
    </row>
    <row r="158" spans="1:39" ht="15.75" outlineLevel="1">
      <c r="B158" s="504" t="s">
        <v>501</v>
      </c>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f>SUMIFS('7.  Persistence Report'!AU$27:AU$500,'7.  Persistence Report'!$D$27:$D$500,$B159,'7.  Persistence Report'!$J$27:$J$500,"Current year savings",'7.  Persistence Report'!$H$27:$H$500,"2015")</f>
        <v>0</v>
      </c>
      <c r="E159" s="295">
        <f>SUMIFS('7.  Persistence Report'!AV$27:AV$500,'7.  Persistence Report'!$D$27:$D$500,$B159,'7.  Persistence Report'!$J$27:$J$500,"Current year savings",'7.  Persistence Report'!$H$27:$H$500,"2015")</f>
        <v>0</v>
      </c>
      <c r="F159" s="295">
        <f>SUMIFS('7.  Persistence Report'!AW$27:AW$500,'7.  Persistence Report'!$D$27:$D$500,$B159,'7.  Persistence Report'!$J$27:$J$500,"Current year savings",'7.  Persistence Report'!$H$27:$H$500,"2015")</f>
        <v>0</v>
      </c>
      <c r="G159" s="295">
        <f>SUMIFS('7.  Persistence Report'!AX$27:AX$500,'7.  Persistence Report'!$D$27:$D$500,$B159,'7.  Persistence Report'!$J$27:$J$500,"Current year savings",'7.  Persistence Report'!$H$27:$H$500,"2015")</f>
        <v>0</v>
      </c>
      <c r="H159" s="295">
        <f>SUMIFS('7.  Persistence Report'!AY$27:AY$500,'7.  Persistence Report'!$D$27:$D$500,$B159,'7.  Persistence Report'!$J$27:$J$500,"Current year savings",'7.  Persistence Report'!$H$27:$H$500,"2015")</f>
        <v>0</v>
      </c>
      <c r="I159" s="295">
        <f>SUMIFS('7.  Persistence Report'!AZ$27:AZ$500,'7.  Persistence Report'!$D$27:$D$500,$B159,'7.  Persistence Report'!$J$27:$J$500,"Current year savings",'7.  Persistence Report'!$H$27:$H$500,"2015")</f>
        <v>0</v>
      </c>
      <c r="J159" s="295">
        <f>SUMIFS('7.  Persistence Report'!BA$27:BA$500,'7.  Persistence Report'!$D$27:$D$500,$B159,'7.  Persistence Report'!$J$27:$J$500,"Current year savings",'7.  Persistence Report'!$H$27:$H$500,"2015")</f>
        <v>0</v>
      </c>
      <c r="K159" s="295">
        <f>SUMIFS('7.  Persistence Report'!BB$27:BB$500,'7.  Persistence Report'!$D$27:$D$500,$B159,'7.  Persistence Report'!$J$27:$J$500,"Current year savings",'7.  Persistence Report'!$H$27:$H$500,"2015")</f>
        <v>0</v>
      </c>
      <c r="L159" s="295">
        <f>SUMIFS('7.  Persistence Report'!BC$27:BC$500,'7.  Persistence Report'!$D$27:$D$500,$B159,'7.  Persistence Report'!$J$27:$J$500,"Current year savings",'7.  Persistence Report'!$H$27:$H$500,"2015")</f>
        <v>0</v>
      </c>
      <c r="M159" s="295">
        <f>SUMIFS('7.  Persistence Report'!BD$27:BD$500,'7.  Persistence Report'!$D$27:$D$500,$B159,'7.  Persistence Report'!$J$27:$J$500,"Current year savings",'7.  Persistence Report'!$H$27:$H$500,"2015")</f>
        <v>0</v>
      </c>
      <c r="N159" s="295">
        <v>12</v>
      </c>
      <c r="O159" s="295">
        <f>SUMIFS('7.  Persistence Report'!P$27:P$500,'7.  Persistence Report'!$D$27:$D$500,$B159,'7.  Persistence Report'!$J$27:$J$500,"Current year savings",'7.  Persistence Report'!$H$27:$H$500,"2015")</f>
        <v>0</v>
      </c>
      <c r="P159" s="295">
        <f>SUMIFS('7.  Persistence Report'!Q$27:Q$500,'7.  Persistence Report'!$D$27:$D$500,$B159,'7.  Persistence Report'!$J$27:$J$500,"Current year savings",'7.  Persistence Report'!$H$27:$H$500,"2015")</f>
        <v>0</v>
      </c>
      <c r="Q159" s="295">
        <f>SUMIFS('7.  Persistence Report'!R$27:R$500,'7.  Persistence Report'!$D$27:$D$500,$B159,'7.  Persistence Report'!$J$27:$J$500,"Current year savings",'7.  Persistence Report'!$H$27:$H$500,"2015")</f>
        <v>0</v>
      </c>
      <c r="R159" s="295">
        <f>SUMIFS('7.  Persistence Report'!S$27:S$500,'7.  Persistence Report'!$D$27:$D$500,$B159,'7.  Persistence Report'!$J$27:$J$500,"Current year savings",'7.  Persistence Report'!$H$27:$H$500,"2015")</f>
        <v>0</v>
      </c>
      <c r="S159" s="295">
        <f>SUMIFS('7.  Persistence Report'!T$27:T$500,'7.  Persistence Report'!$D$27:$D$500,$B159,'7.  Persistence Report'!$J$27:$J$500,"Current year savings",'7.  Persistence Report'!$H$27:$H$500,"2015")</f>
        <v>0</v>
      </c>
      <c r="T159" s="295">
        <f>SUMIFS('7.  Persistence Report'!U$27:U$500,'7.  Persistence Report'!$D$27:$D$500,$B159,'7.  Persistence Report'!$J$27:$J$500,"Current year savings",'7.  Persistence Report'!$H$27:$H$500,"2015")</f>
        <v>0</v>
      </c>
      <c r="U159" s="295">
        <f>SUMIFS('7.  Persistence Report'!V$27:V$500,'7.  Persistence Report'!$D$27:$D$500,$B159,'7.  Persistence Report'!$J$27:$J$500,"Current year savings",'7.  Persistence Report'!$H$27:$H$500,"2015")</f>
        <v>0</v>
      </c>
      <c r="V159" s="295">
        <f>SUMIFS('7.  Persistence Report'!W$27:W$500,'7.  Persistence Report'!$D$27:$D$500,$B159,'7.  Persistence Report'!$J$27:$J$500,"Current year savings",'7.  Persistence Report'!$H$27:$H$500,"2015")</f>
        <v>0</v>
      </c>
      <c r="W159" s="295">
        <f>SUMIFS('7.  Persistence Report'!X$27:X$500,'7.  Persistence Report'!$D$27:$D$500,$B159,'7.  Persistence Report'!$J$27:$J$500,"Current year savings",'7.  Persistence Report'!$H$27:$H$500,"2015")</f>
        <v>0</v>
      </c>
      <c r="X159" s="295">
        <f>SUMIFS('7.  Persistence Report'!Y$27:Y$500,'7.  Persistence Report'!$D$27:$D$500,$B159,'7.  Persistence Report'!$J$27:$J$500,"Current year savings",'7.  Persistence Report'!$H$27:$H$500,"2015")</f>
        <v>0</v>
      </c>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267</v>
      </c>
      <c r="C160" s="291" t="s">
        <v>163</v>
      </c>
      <c r="D160" s="295">
        <f>SUMIFS('7.  Persistence Report'!AU$27:AU$500,'7.  Persistence Report'!$D$27:$D$500,$B159,'7.  Persistence Report'!$J$27:$J$500,"Adjustment",'7.  Persistence Report'!$H$27:$H$500,"2015")</f>
        <v>0</v>
      </c>
      <c r="E160" s="295">
        <f>SUMIFS('7.  Persistence Report'!AV$27:AV$500,'7.  Persistence Report'!$D$27:$D$500,$B159,'7.  Persistence Report'!$J$27:$J$500,"Adjustment",'7.  Persistence Report'!$H$27:$H$500,"2015")</f>
        <v>0</v>
      </c>
      <c r="F160" s="295">
        <f>SUMIFS('7.  Persistence Report'!AW$27:AW$500,'7.  Persistence Report'!$D$27:$D$500,$B159,'7.  Persistence Report'!$J$27:$J$500,"Adjustment",'7.  Persistence Report'!$H$27:$H$500,"2015")</f>
        <v>0</v>
      </c>
      <c r="G160" s="295">
        <f>SUMIFS('7.  Persistence Report'!AX$27:AX$500,'7.  Persistence Report'!$D$27:$D$500,$B159,'7.  Persistence Report'!$J$27:$J$500,"Adjustment",'7.  Persistence Report'!$H$27:$H$500,"2015")</f>
        <v>0</v>
      </c>
      <c r="H160" s="295">
        <f>SUMIFS('7.  Persistence Report'!AY$27:AY$500,'7.  Persistence Report'!$D$27:$D$500,$B159,'7.  Persistence Report'!$J$27:$J$500,"Adjustment",'7.  Persistence Report'!$H$27:$H$500,"2015")</f>
        <v>0</v>
      </c>
      <c r="I160" s="295">
        <f>SUMIFS('7.  Persistence Report'!AZ$27:AZ$500,'7.  Persistence Report'!$D$27:$D$500,$B159,'7.  Persistence Report'!$J$27:$J$500,"Adjustment",'7.  Persistence Report'!$H$27:$H$500,"2015")</f>
        <v>0</v>
      </c>
      <c r="J160" s="295">
        <f>SUMIFS('7.  Persistence Report'!BA$27:BA$500,'7.  Persistence Report'!$D$27:$D$500,$B159,'7.  Persistence Report'!$J$27:$J$500,"Adjustment",'7.  Persistence Report'!$H$27:$H$500,"2015")</f>
        <v>0</v>
      </c>
      <c r="K160" s="295">
        <f>SUMIFS('7.  Persistence Report'!BB$27:BB$500,'7.  Persistence Report'!$D$27:$D$500,$B159,'7.  Persistence Report'!$J$27:$J$500,"Adjustment",'7.  Persistence Report'!$H$27:$H$500,"2015")</f>
        <v>0</v>
      </c>
      <c r="L160" s="295">
        <f>SUMIFS('7.  Persistence Report'!BC$27:BC$500,'7.  Persistence Report'!$D$27:$D$500,$B159,'7.  Persistence Report'!$J$27:$J$500,"Adjustment",'7.  Persistence Report'!$H$27:$H$500,"2015")</f>
        <v>0</v>
      </c>
      <c r="M160" s="295">
        <f>SUMIFS('7.  Persistence Report'!BD$27:BD$500,'7.  Persistence Report'!$D$27:$D$500,$B159,'7.  Persistence Report'!$J$27:$J$500,"Adjustment",'7.  Persistence Report'!$H$27:$H$500,"2015")</f>
        <v>0</v>
      </c>
      <c r="N160" s="295">
        <f>N159</f>
        <v>12</v>
      </c>
      <c r="O160" s="295">
        <f>SUMIFS('7.  Persistence Report'!P$27:P$500,'7.  Persistence Report'!$D$27:$D$500,$B159,'7.  Persistence Report'!$J$27:$J$500,"Adjustment",'7.  Persistence Report'!$H$27:$H$500,"2015")</f>
        <v>0</v>
      </c>
      <c r="P160" s="295">
        <f>SUMIFS('7.  Persistence Report'!Q$27:Q$500,'7.  Persistence Report'!$D$27:$D$500,$B159,'7.  Persistence Report'!$J$27:$J$500,"Adjustment",'7.  Persistence Report'!$H$27:$H$500,"2015")</f>
        <v>0</v>
      </c>
      <c r="Q160" s="295">
        <f>SUMIFS('7.  Persistence Report'!R$27:R$500,'7.  Persistence Report'!$D$27:$D$500,$B159,'7.  Persistence Report'!$J$27:$J$500,"Adjustment",'7.  Persistence Report'!$H$27:$H$500,"2015")</f>
        <v>0</v>
      </c>
      <c r="R160" s="295">
        <f>SUMIFS('7.  Persistence Report'!S$27:S$500,'7.  Persistence Report'!$D$27:$D$500,$B159,'7.  Persistence Report'!$J$27:$J$500,"Adjustment",'7.  Persistence Report'!$H$27:$H$500,"2015")</f>
        <v>0</v>
      </c>
      <c r="S160" s="295">
        <f>SUMIFS('7.  Persistence Report'!T$27:T$500,'7.  Persistence Report'!$D$27:$D$500,$B159,'7.  Persistence Report'!$J$27:$J$500,"Adjustment",'7.  Persistence Report'!$H$27:$H$500,"2015")</f>
        <v>0</v>
      </c>
      <c r="T160" s="295">
        <f>SUMIFS('7.  Persistence Report'!U$27:U$500,'7.  Persistence Report'!$D$27:$D$500,$B159,'7.  Persistence Report'!$J$27:$J$500,"Adjustment",'7.  Persistence Report'!$H$27:$H$500,"2015")</f>
        <v>0</v>
      </c>
      <c r="U160" s="295">
        <f>SUMIFS('7.  Persistence Report'!V$27:V$500,'7.  Persistence Report'!$D$27:$D$500,$B159,'7.  Persistence Report'!$J$27:$J$500,"Adjustment",'7.  Persistence Report'!$H$27:$H$500,"2015")</f>
        <v>0</v>
      </c>
      <c r="V160" s="295">
        <f>SUMIFS('7.  Persistence Report'!W$27:W$500,'7.  Persistence Report'!$D$27:$D$500,$B159,'7.  Persistence Report'!$J$27:$J$500,"Adjustment",'7.  Persistence Report'!$H$27:$H$500,"2015")</f>
        <v>0</v>
      </c>
      <c r="W160" s="295">
        <f>SUMIFS('7.  Persistence Report'!X$27:X$500,'7.  Persistence Report'!$D$27:$D$500,$B159,'7.  Persistence Report'!$J$27:$J$500,"Adjustment",'7.  Persistence Report'!$H$27:$H$500,"2015")</f>
        <v>0</v>
      </c>
      <c r="X160" s="295">
        <f>SUMIFS('7.  Persistence Report'!Y$27:Y$500,'7.  Persistence Report'!$D$27:$D$500,$B159,'7.  Persistence Report'!$J$27:$J$500,"Adjustment",'7.  Persistence Report'!$H$27:$H$500,"2015")</f>
        <v>0</v>
      </c>
      <c r="Y160" s="411">
        <f>Y159</f>
        <v>0</v>
      </c>
      <c r="Z160" s="411">
        <f t="shared" ref="Z160" si="396">Z159</f>
        <v>0</v>
      </c>
      <c r="AA160" s="411">
        <f t="shared" ref="AA160" si="397">AA159</f>
        <v>0</v>
      </c>
      <c r="AB160" s="411">
        <f t="shared" ref="AB160" si="398">AB159</f>
        <v>0</v>
      </c>
      <c r="AC160" s="411">
        <f t="shared" ref="AC160" si="399">AC159</f>
        <v>0</v>
      </c>
      <c r="AD160" s="411">
        <f t="shared" ref="AD160" si="400">AD159</f>
        <v>0</v>
      </c>
      <c r="AE160" s="411">
        <f t="shared" ref="AE160" si="401">AE159</f>
        <v>0</v>
      </c>
      <c r="AF160" s="411">
        <f t="shared" ref="AF160" si="402">AF159</f>
        <v>0</v>
      </c>
      <c r="AG160" s="411">
        <f t="shared" ref="AG160" si="403">AG159</f>
        <v>0</v>
      </c>
      <c r="AH160" s="411">
        <f t="shared" ref="AH160" si="404">AH159</f>
        <v>0</v>
      </c>
      <c r="AI160" s="411">
        <f t="shared" ref="AI160" si="405">AI159</f>
        <v>0</v>
      </c>
      <c r="AJ160" s="411">
        <f t="shared" ref="AJ160" si="406">AJ159</f>
        <v>0</v>
      </c>
      <c r="AK160" s="411">
        <f t="shared" ref="AK160" si="407">AK159</f>
        <v>0</v>
      </c>
      <c r="AL160" s="411">
        <f t="shared" ref="AL160" si="408">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f>SUMIFS('7.  Persistence Report'!AU$27:AU$500,'7.  Persistence Report'!$D$27:$D$500,$B162,'7.  Persistence Report'!$J$27:$J$500,"Current year savings",'7.  Persistence Report'!$H$27:$H$500,"2015")</f>
        <v>0</v>
      </c>
      <c r="E162" s="295">
        <f>SUMIFS('7.  Persistence Report'!AV$27:AV$500,'7.  Persistence Report'!$D$27:$D$500,$B162,'7.  Persistence Report'!$J$27:$J$500,"Current year savings",'7.  Persistence Report'!$H$27:$H$500,"2015")</f>
        <v>0</v>
      </c>
      <c r="F162" s="295">
        <f>SUMIFS('7.  Persistence Report'!AW$27:AW$500,'7.  Persistence Report'!$D$27:$D$500,$B162,'7.  Persistence Report'!$J$27:$J$500,"Current year savings",'7.  Persistence Report'!$H$27:$H$500,"2015")</f>
        <v>0</v>
      </c>
      <c r="G162" s="295">
        <f>SUMIFS('7.  Persistence Report'!AX$27:AX$500,'7.  Persistence Report'!$D$27:$D$500,$B162,'7.  Persistence Report'!$J$27:$J$500,"Current year savings",'7.  Persistence Report'!$H$27:$H$500,"2015")</f>
        <v>0</v>
      </c>
      <c r="H162" s="295">
        <f>SUMIFS('7.  Persistence Report'!AY$27:AY$500,'7.  Persistence Report'!$D$27:$D$500,$B162,'7.  Persistence Report'!$J$27:$J$500,"Current year savings",'7.  Persistence Report'!$H$27:$H$500,"2015")</f>
        <v>0</v>
      </c>
      <c r="I162" s="295">
        <f>SUMIFS('7.  Persistence Report'!AZ$27:AZ$500,'7.  Persistence Report'!$D$27:$D$500,$B162,'7.  Persistence Report'!$J$27:$J$500,"Current year savings",'7.  Persistence Report'!$H$27:$H$500,"2015")</f>
        <v>0</v>
      </c>
      <c r="J162" s="295">
        <f>SUMIFS('7.  Persistence Report'!BA$27:BA$500,'7.  Persistence Report'!$D$27:$D$500,$B162,'7.  Persistence Report'!$J$27:$J$500,"Current year savings",'7.  Persistence Report'!$H$27:$H$500,"2015")</f>
        <v>0</v>
      </c>
      <c r="K162" s="295">
        <f>SUMIFS('7.  Persistence Report'!BB$27:BB$500,'7.  Persistence Report'!$D$27:$D$500,$B162,'7.  Persistence Report'!$J$27:$J$500,"Current year savings",'7.  Persistence Report'!$H$27:$H$500,"2015")</f>
        <v>0</v>
      </c>
      <c r="L162" s="295">
        <f>SUMIFS('7.  Persistence Report'!BC$27:BC$500,'7.  Persistence Report'!$D$27:$D$500,$B162,'7.  Persistence Report'!$J$27:$J$500,"Current year savings",'7.  Persistence Report'!$H$27:$H$500,"2015")</f>
        <v>0</v>
      </c>
      <c r="M162" s="295">
        <f>SUMIFS('7.  Persistence Report'!BD$27:BD$500,'7.  Persistence Report'!$D$27:$D$500,$B162,'7.  Persistence Report'!$J$27:$J$500,"Current year savings",'7.  Persistence Report'!$H$27:$H$500,"2015")</f>
        <v>0</v>
      </c>
      <c r="N162" s="295">
        <v>12</v>
      </c>
      <c r="O162" s="295">
        <f>SUMIFS('7.  Persistence Report'!P$27:P$500,'7.  Persistence Report'!$D$27:$D$500,$B162,'7.  Persistence Report'!$J$27:$J$500,"Current year savings",'7.  Persistence Report'!$H$27:$H$500,"2015")</f>
        <v>0</v>
      </c>
      <c r="P162" s="295">
        <f>SUMIFS('7.  Persistence Report'!Q$27:Q$500,'7.  Persistence Report'!$D$27:$D$500,$B162,'7.  Persistence Report'!$J$27:$J$500,"Current year savings",'7.  Persistence Report'!$H$27:$H$500,"2015")</f>
        <v>0</v>
      </c>
      <c r="Q162" s="295">
        <f>SUMIFS('7.  Persistence Report'!R$27:R$500,'7.  Persistence Report'!$D$27:$D$500,$B162,'7.  Persistence Report'!$J$27:$J$500,"Current year savings",'7.  Persistence Report'!$H$27:$H$500,"2015")</f>
        <v>0</v>
      </c>
      <c r="R162" s="295">
        <f>SUMIFS('7.  Persistence Report'!S$27:S$500,'7.  Persistence Report'!$D$27:$D$500,$B162,'7.  Persistence Report'!$J$27:$J$500,"Current year savings",'7.  Persistence Report'!$H$27:$H$500,"2015")</f>
        <v>0</v>
      </c>
      <c r="S162" s="295">
        <f>SUMIFS('7.  Persistence Report'!T$27:T$500,'7.  Persistence Report'!$D$27:$D$500,$B162,'7.  Persistence Report'!$J$27:$J$500,"Current year savings",'7.  Persistence Report'!$H$27:$H$500,"2015")</f>
        <v>0</v>
      </c>
      <c r="T162" s="295">
        <f>SUMIFS('7.  Persistence Report'!U$27:U$500,'7.  Persistence Report'!$D$27:$D$500,$B162,'7.  Persistence Report'!$J$27:$J$500,"Current year savings",'7.  Persistence Report'!$H$27:$H$500,"2015")</f>
        <v>0</v>
      </c>
      <c r="U162" s="295">
        <f>SUMIFS('7.  Persistence Report'!V$27:V$500,'7.  Persistence Report'!$D$27:$D$500,$B162,'7.  Persistence Report'!$J$27:$J$500,"Current year savings",'7.  Persistence Report'!$H$27:$H$500,"2015")</f>
        <v>0</v>
      </c>
      <c r="V162" s="295">
        <f>SUMIFS('7.  Persistence Report'!W$27:W$500,'7.  Persistence Report'!$D$27:$D$500,$B162,'7.  Persistence Report'!$J$27:$J$500,"Current year savings",'7.  Persistence Report'!$H$27:$H$500,"2015")</f>
        <v>0</v>
      </c>
      <c r="W162" s="295">
        <f>SUMIFS('7.  Persistence Report'!X$27:X$500,'7.  Persistence Report'!$D$27:$D$500,$B162,'7.  Persistence Report'!$J$27:$J$500,"Current year savings",'7.  Persistence Report'!$H$27:$H$500,"2015")</f>
        <v>0</v>
      </c>
      <c r="X162" s="295">
        <f>SUMIFS('7.  Persistence Report'!Y$27:Y$500,'7.  Persistence Report'!$D$27:$D$500,$B162,'7.  Persistence Report'!$J$27:$J$500,"Current year savings",'7.  Persistence Report'!$H$27:$H$500,"2015")</f>
        <v>0</v>
      </c>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267</v>
      </c>
      <c r="C163" s="291" t="s">
        <v>163</v>
      </c>
      <c r="D163" s="295">
        <f>SUMIFS('7.  Persistence Report'!AU$27:AU$500,'7.  Persistence Report'!$D$27:$D$500,$B162,'7.  Persistence Report'!$J$27:$J$500,"Adjustment",'7.  Persistence Report'!$H$27:$H$500,"2015")</f>
        <v>0</v>
      </c>
      <c r="E163" s="295">
        <f>SUMIFS('7.  Persistence Report'!AV$27:AV$500,'7.  Persistence Report'!$D$27:$D$500,$B162,'7.  Persistence Report'!$J$27:$J$500,"Adjustment",'7.  Persistence Report'!$H$27:$H$500,"2015")</f>
        <v>0</v>
      </c>
      <c r="F163" s="295">
        <f>SUMIFS('7.  Persistence Report'!AW$27:AW$500,'7.  Persistence Report'!$D$27:$D$500,$B162,'7.  Persistence Report'!$J$27:$J$500,"Adjustment",'7.  Persistence Report'!$H$27:$H$500,"2015")</f>
        <v>0</v>
      </c>
      <c r="G163" s="295">
        <f>SUMIFS('7.  Persistence Report'!AX$27:AX$500,'7.  Persistence Report'!$D$27:$D$500,$B162,'7.  Persistence Report'!$J$27:$J$500,"Adjustment",'7.  Persistence Report'!$H$27:$H$500,"2015")</f>
        <v>0</v>
      </c>
      <c r="H163" s="295">
        <f>SUMIFS('7.  Persistence Report'!AY$27:AY$500,'7.  Persistence Report'!$D$27:$D$500,$B162,'7.  Persistence Report'!$J$27:$J$500,"Adjustment",'7.  Persistence Report'!$H$27:$H$500,"2015")</f>
        <v>0</v>
      </c>
      <c r="I163" s="295">
        <f>SUMIFS('7.  Persistence Report'!AZ$27:AZ$500,'7.  Persistence Report'!$D$27:$D$500,$B162,'7.  Persistence Report'!$J$27:$J$500,"Adjustment",'7.  Persistence Report'!$H$27:$H$500,"2015")</f>
        <v>0</v>
      </c>
      <c r="J163" s="295">
        <f>SUMIFS('7.  Persistence Report'!BA$27:BA$500,'7.  Persistence Report'!$D$27:$D$500,$B162,'7.  Persistence Report'!$J$27:$J$500,"Adjustment",'7.  Persistence Report'!$H$27:$H$500,"2015")</f>
        <v>0</v>
      </c>
      <c r="K163" s="295">
        <f>SUMIFS('7.  Persistence Report'!BB$27:BB$500,'7.  Persistence Report'!$D$27:$D$500,$B162,'7.  Persistence Report'!$J$27:$J$500,"Adjustment",'7.  Persistence Report'!$H$27:$H$500,"2015")</f>
        <v>0</v>
      </c>
      <c r="L163" s="295">
        <f>SUMIFS('7.  Persistence Report'!BC$27:BC$500,'7.  Persistence Report'!$D$27:$D$500,$B162,'7.  Persistence Report'!$J$27:$J$500,"Adjustment",'7.  Persistence Report'!$H$27:$H$500,"2015")</f>
        <v>0</v>
      </c>
      <c r="M163" s="295">
        <f>SUMIFS('7.  Persistence Report'!BD$27:BD$500,'7.  Persistence Report'!$D$27:$D$500,$B162,'7.  Persistence Report'!$J$27:$J$500,"Adjustment",'7.  Persistence Report'!$H$27:$H$500,"2015")</f>
        <v>0</v>
      </c>
      <c r="N163" s="295">
        <f>N162</f>
        <v>12</v>
      </c>
      <c r="O163" s="295">
        <f>SUMIFS('7.  Persistence Report'!P$27:P$500,'7.  Persistence Report'!$D$27:$D$500,$B162,'7.  Persistence Report'!$J$27:$J$500,"Adjustment",'7.  Persistence Report'!$H$27:$H$500,"2015")</f>
        <v>0</v>
      </c>
      <c r="P163" s="295">
        <f>SUMIFS('7.  Persistence Report'!Q$27:Q$500,'7.  Persistence Report'!$D$27:$D$500,$B162,'7.  Persistence Report'!$J$27:$J$500,"Adjustment",'7.  Persistence Report'!$H$27:$H$500,"2015")</f>
        <v>0</v>
      </c>
      <c r="Q163" s="295">
        <f>SUMIFS('7.  Persistence Report'!R$27:R$500,'7.  Persistence Report'!$D$27:$D$500,$B162,'7.  Persistence Report'!$J$27:$J$500,"Adjustment",'7.  Persistence Report'!$H$27:$H$500,"2015")</f>
        <v>0</v>
      </c>
      <c r="R163" s="295">
        <f>SUMIFS('7.  Persistence Report'!S$27:S$500,'7.  Persistence Report'!$D$27:$D$500,$B162,'7.  Persistence Report'!$J$27:$J$500,"Adjustment",'7.  Persistence Report'!$H$27:$H$500,"2015")</f>
        <v>0</v>
      </c>
      <c r="S163" s="295">
        <f>SUMIFS('7.  Persistence Report'!T$27:T$500,'7.  Persistence Report'!$D$27:$D$500,$B162,'7.  Persistence Report'!$J$27:$J$500,"Adjustment",'7.  Persistence Report'!$H$27:$H$500,"2015")</f>
        <v>0</v>
      </c>
      <c r="T163" s="295">
        <f>SUMIFS('7.  Persistence Report'!U$27:U$500,'7.  Persistence Report'!$D$27:$D$500,$B162,'7.  Persistence Report'!$J$27:$J$500,"Adjustment",'7.  Persistence Report'!$H$27:$H$500,"2015")</f>
        <v>0</v>
      </c>
      <c r="U163" s="295">
        <f>SUMIFS('7.  Persistence Report'!V$27:V$500,'7.  Persistence Report'!$D$27:$D$500,$B162,'7.  Persistence Report'!$J$27:$J$500,"Adjustment",'7.  Persistence Report'!$H$27:$H$500,"2015")</f>
        <v>0</v>
      </c>
      <c r="V163" s="295">
        <f>SUMIFS('7.  Persistence Report'!W$27:W$500,'7.  Persistence Report'!$D$27:$D$500,$B162,'7.  Persistence Report'!$J$27:$J$500,"Adjustment",'7.  Persistence Report'!$H$27:$H$500,"2015")</f>
        <v>0</v>
      </c>
      <c r="W163" s="295">
        <f>SUMIFS('7.  Persistence Report'!X$27:X$500,'7.  Persistence Report'!$D$27:$D$500,$B162,'7.  Persistence Report'!$J$27:$J$500,"Adjustment",'7.  Persistence Report'!$H$27:$H$500,"2015")</f>
        <v>0</v>
      </c>
      <c r="X163" s="295">
        <f>SUMIFS('7.  Persistence Report'!Y$27:Y$500,'7.  Persistence Report'!$D$27:$D$500,$B162,'7.  Persistence Report'!$J$27:$J$500,"Adjustment",'7.  Persistence Report'!$H$27:$H$500,"2015")</f>
        <v>0</v>
      </c>
      <c r="Y163" s="411">
        <f>Y162</f>
        <v>0</v>
      </c>
      <c r="Z163" s="411">
        <f t="shared" ref="Z163" si="409">Z162</f>
        <v>0</v>
      </c>
      <c r="AA163" s="411">
        <f t="shared" ref="AA163" si="410">AA162</f>
        <v>0</v>
      </c>
      <c r="AB163" s="411">
        <f t="shared" ref="AB163" si="411">AB162</f>
        <v>0</v>
      </c>
      <c r="AC163" s="411">
        <f t="shared" ref="AC163" si="412">AC162</f>
        <v>0</v>
      </c>
      <c r="AD163" s="411">
        <f t="shared" ref="AD163" si="413">AD162</f>
        <v>0</v>
      </c>
      <c r="AE163" s="411">
        <f t="shared" ref="AE163" si="414">AE162</f>
        <v>0</v>
      </c>
      <c r="AF163" s="411">
        <f t="shared" ref="AF163" si="415">AF162</f>
        <v>0</v>
      </c>
      <c r="AG163" s="411">
        <f t="shared" ref="AG163" si="416">AG162</f>
        <v>0</v>
      </c>
      <c r="AH163" s="411">
        <f t="shared" ref="AH163" si="417">AH162</f>
        <v>0</v>
      </c>
      <c r="AI163" s="411">
        <f t="shared" ref="AI163" si="418">AI162</f>
        <v>0</v>
      </c>
      <c r="AJ163" s="411">
        <f t="shared" ref="AJ163" si="419">AJ162</f>
        <v>0</v>
      </c>
      <c r="AK163" s="411">
        <f t="shared" ref="AK163" si="420">AK162</f>
        <v>0</v>
      </c>
      <c r="AL163" s="411">
        <f t="shared" ref="AL163" si="421">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f>SUMIFS('7.  Persistence Report'!AU$27:AU$500,'7.  Persistence Report'!$D$27:$D$500,$B165,'7.  Persistence Report'!$J$27:$J$500,"Current year savings",'7.  Persistence Report'!$H$27:$H$500,"2015")</f>
        <v>0</v>
      </c>
      <c r="E165" s="295">
        <f>SUMIFS('7.  Persistence Report'!AV$27:AV$500,'7.  Persistence Report'!$D$27:$D$500,$B165,'7.  Persistence Report'!$J$27:$J$500,"Current year savings",'7.  Persistence Report'!$H$27:$H$500,"2015")</f>
        <v>0</v>
      </c>
      <c r="F165" s="295">
        <f>SUMIFS('7.  Persistence Report'!AW$27:AW$500,'7.  Persistence Report'!$D$27:$D$500,$B165,'7.  Persistence Report'!$J$27:$J$500,"Current year savings",'7.  Persistence Report'!$H$27:$H$500,"2015")</f>
        <v>0</v>
      </c>
      <c r="G165" s="295">
        <f>SUMIFS('7.  Persistence Report'!AX$27:AX$500,'7.  Persistence Report'!$D$27:$D$500,$B165,'7.  Persistence Report'!$J$27:$J$500,"Current year savings",'7.  Persistence Report'!$H$27:$H$500,"2015")</f>
        <v>0</v>
      </c>
      <c r="H165" s="295">
        <f>SUMIFS('7.  Persistence Report'!AY$27:AY$500,'7.  Persistence Report'!$D$27:$D$500,$B165,'7.  Persistence Report'!$J$27:$J$500,"Current year savings",'7.  Persistence Report'!$H$27:$H$500,"2015")</f>
        <v>0</v>
      </c>
      <c r="I165" s="295">
        <f>SUMIFS('7.  Persistence Report'!AZ$27:AZ$500,'7.  Persistence Report'!$D$27:$D$500,$B165,'7.  Persistence Report'!$J$27:$J$500,"Current year savings",'7.  Persistence Report'!$H$27:$H$500,"2015")</f>
        <v>0</v>
      </c>
      <c r="J165" s="295">
        <f>SUMIFS('7.  Persistence Report'!BA$27:BA$500,'7.  Persistence Report'!$D$27:$D$500,$B165,'7.  Persistence Report'!$J$27:$J$500,"Current year savings",'7.  Persistence Report'!$H$27:$H$500,"2015")</f>
        <v>0</v>
      </c>
      <c r="K165" s="295">
        <f>SUMIFS('7.  Persistence Report'!BB$27:BB$500,'7.  Persistence Report'!$D$27:$D$500,$B165,'7.  Persistence Report'!$J$27:$J$500,"Current year savings",'7.  Persistence Report'!$H$27:$H$500,"2015")</f>
        <v>0</v>
      </c>
      <c r="L165" s="295">
        <f>SUMIFS('7.  Persistence Report'!BC$27:BC$500,'7.  Persistence Report'!$D$27:$D$500,$B165,'7.  Persistence Report'!$J$27:$J$500,"Current year savings",'7.  Persistence Report'!$H$27:$H$500,"2015")</f>
        <v>0</v>
      </c>
      <c r="M165" s="295">
        <f>SUMIFS('7.  Persistence Report'!BD$27:BD$500,'7.  Persistence Report'!$D$27:$D$500,$B165,'7.  Persistence Report'!$J$27:$J$500,"Current year savings",'7.  Persistence Report'!$H$27:$H$500,"2015")</f>
        <v>0</v>
      </c>
      <c r="N165" s="295">
        <v>12</v>
      </c>
      <c r="O165" s="295">
        <f>SUMIFS('7.  Persistence Report'!P$27:P$500,'7.  Persistence Report'!$D$27:$D$500,$B165,'7.  Persistence Report'!$J$27:$J$500,"Current year savings",'7.  Persistence Report'!$H$27:$H$500,"2015")</f>
        <v>0</v>
      </c>
      <c r="P165" s="295">
        <f>SUMIFS('7.  Persistence Report'!Q$27:Q$500,'7.  Persistence Report'!$D$27:$D$500,$B165,'7.  Persistence Report'!$J$27:$J$500,"Current year savings",'7.  Persistence Report'!$H$27:$H$500,"2015")</f>
        <v>0</v>
      </c>
      <c r="Q165" s="295">
        <f>SUMIFS('7.  Persistence Report'!R$27:R$500,'7.  Persistence Report'!$D$27:$D$500,$B165,'7.  Persistence Report'!$J$27:$J$500,"Current year savings",'7.  Persistence Report'!$H$27:$H$500,"2015")</f>
        <v>0</v>
      </c>
      <c r="R165" s="295">
        <f>SUMIFS('7.  Persistence Report'!S$27:S$500,'7.  Persistence Report'!$D$27:$D$500,$B165,'7.  Persistence Report'!$J$27:$J$500,"Current year savings",'7.  Persistence Report'!$H$27:$H$500,"2015")</f>
        <v>0</v>
      </c>
      <c r="S165" s="295">
        <f>SUMIFS('7.  Persistence Report'!T$27:T$500,'7.  Persistence Report'!$D$27:$D$500,$B165,'7.  Persistence Report'!$J$27:$J$500,"Current year savings",'7.  Persistence Report'!$H$27:$H$500,"2015")</f>
        <v>0</v>
      </c>
      <c r="T165" s="295">
        <f>SUMIFS('7.  Persistence Report'!U$27:U$500,'7.  Persistence Report'!$D$27:$D$500,$B165,'7.  Persistence Report'!$J$27:$J$500,"Current year savings",'7.  Persistence Report'!$H$27:$H$500,"2015")</f>
        <v>0</v>
      </c>
      <c r="U165" s="295">
        <f>SUMIFS('7.  Persistence Report'!V$27:V$500,'7.  Persistence Report'!$D$27:$D$500,$B165,'7.  Persistence Report'!$J$27:$J$500,"Current year savings",'7.  Persistence Report'!$H$27:$H$500,"2015")</f>
        <v>0</v>
      </c>
      <c r="V165" s="295">
        <f>SUMIFS('7.  Persistence Report'!W$27:W$500,'7.  Persistence Report'!$D$27:$D$500,$B165,'7.  Persistence Report'!$J$27:$J$500,"Current year savings",'7.  Persistence Report'!$H$27:$H$500,"2015")</f>
        <v>0</v>
      </c>
      <c r="W165" s="295">
        <f>SUMIFS('7.  Persistence Report'!X$27:X$500,'7.  Persistence Report'!$D$27:$D$500,$B165,'7.  Persistence Report'!$J$27:$J$500,"Current year savings",'7.  Persistence Report'!$H$27:$H$500,"2015")</f>
        <v>0</v>
      </c>
      <c r="X165" s="295">
        <f>SUMIFS('7.  Persistence Report'!Y$27:Y$500,'7.  Persistence Report'!$D$27:$D$500,$B165,'7.  Persistence Report'!$J$27:$J$500,"Current year savings",'7.  Persistence Report'!$H$27:$H$500,"2015")</f>
        <v>0</v>
      </c>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267</v>
      </c>
      <c r="C166" s="291" t="s">
        <v>163</v>
      </c>
      <c r="D166" s="295">
        <f>SUMIFS('7.  Persistence Report'!AU$27:AU$500,'7.  Persistence Report'!$D$27:$D$500,$B165,'7.  Persistence Report'!$J$27:$J$500,"Adjustment",'7.  Persistence Report'!$H$27:$H$500,"2015")</f>
        <v>0</v>
      </c>
      <c r="E166" s="295">
        <f>SUMIFS('7.  Persistence Report'!AV$27:AV$500,'7.  Persistence Report'!$D$27:$D$500,$B165,'7.  Persistence Report'!$J$27:$J$500,"Adjustment",'7.  Persistence Report'!$H$27:$H$500,"2015")</f>
        <v>0</v>
      </c>
      <c r="F166" s="295">
        <f>SUMIFS('7.  Persistence Report'!AW$27:AW$500,'7.  Persistence Report'!$D$27:$D$500,$B165,'7.  Persistence Report'!$J$27:$J$500,"Adjustment",'7.  Persistence Report'!$H$27:$H$500,"2015")</f>
        <v>0</v>
      </c>
      <c r="G166" s="295">
        <f>SUMIFS('7.  Persistence Report'!AX$27:AX$500,'7.  Persistence Report'!$D$27:$D$500,$B165,'7.  Persistence Report'!$J$27:$J$500,"Adjustment",'7.  Persistence Report'!$H$27:$H$500,"2015")</f>
        <v>0</v>
      </c>
      <c r="H166" s="295">
        <f>SUMIFS('7.  Persistence Report'!AY$27:AY$500,'7.  Persistence Report'!$D$27:$D$500,$B165,'7.  Persistence Report'!$J$27:$J$500,"Adjustment",'7.  Persistence Report'!$H$27:$H$500,"2015")</f>
        <v>0</v>
      </c>
      <c r="I166" s="295">
        <f>SUMIFS('7.  Persistence Report'!AZ$27:AZ$500,'7.  Persistence Report'!$D$27:$D$500,$B165,'7.  Persistence Report'!$J$27:$J$500,"Adjustment",'7.  Persistence Report'!$H$27:$H$500,"2015")</f>
        <v>0</v>
      </c>
      <c r="J166" s="295">
        <f>SUMIFS('7.  Persistence Report'!BA$27:BA$500,'7.  Persistence Report'!$D$27:$D$500,$B165,'7.  Persistence Report'!$J$27:$J$500,"Adjustment",'7.  Persistence Report'!$H$27:$H$500,"2015")</f>
        <v>0</v>
      </c>
      <c r="K166" s="295">
        <f>SUMIFS('7.  Persistence Report'!BB$27:BB$500,'7.  Persistence Report'!$D$27:$D$500,$B165,'7.  Persistence Report'!$J$27:$J$500,"Adjustment",'7.  Persistence Report'!$H$27:$H$500,"2015")</f>
        <v>0</v>
      </c>
      <c r="L166" s="295">
        <f>SUMIFS('7.  Persistence Report'!BC$27:BC$500,'7.  Persistence Report'!$D$27:$D$500,$B165,'7.  Persistence Report'!$J$27:$J$500,"Adjustment",'7.  Persistence Report'!$H$27:$H$500,"2015")</f>
        <v>0</v>
      </c>
      <c r="M166" s="295">
        <f>SUMIFS('7.  Persistence Report'!BD$27:BD$500,'7.  Persistence Report'!$D$27:$D$500,$B165,'7.  Persistence Report'!$J$27:$J$500,"Adjustment",'7.  Persistence Report'!$H$27:$H$500,"2015")</f>
        <v>0</v>
      </c>
      <c r="N166" s="295">
        <f>N165</f>
        <v>12</v>
      </c>
      <c r="O166" s="295">
        <f>SUMIFS('7.  Persistence Report'!P$27:P$500,'7.  Persistence Report'!$D$27:$D$500,$B165,'7.  Persistence Report'!$J$27:$J$500,"Adjustment",'7.  Persistence Report'!$H$27:$H$500,"2015")</f>
        <v>0</v>
      </c>
      <c r="P166" s="295">
        <f>SUMIFS('7.  Persistence Report'!Q$27:Q$500,'7.  Persistence Report'!$D$27:$D$500,$B165,'7.  Persistence Report'!$J$27:$J$500,"Adjustment",'7.  Persistence Report'!$H$27:$H$500,"2015")</f>
        <v>0</v>
      </c>
      <c r="Q166" s="295">
        <f>SUMIFS('7.  Persistence Report'!R$27:R$500,'7.  Persistence Report'!$D$27:$D$500,$B165,'7.  Persistence Report'!$J$27:$J$500,"Adjustment",'7.  Persistence Report'!$H$27:$H$500,"2015")</f>
        <v>0</v>
      </c>
      <c r="R166" s="295">
        <f>SUMIFS('7.  Persistence Report'!S$27:S$500,'7.  Persistence Report'!$D$27:$D$500,$B165,'7.  Persistence Report'!$J$27:$J$500,"Adjustment",'7.  Persistence Report'!$H$27:$H$500,"2015")</f>
        <v>0</v>
      </c>
      <c r="S166" s="295">
        <f>SUMIFS('7.  Persistence Report'!T$27:T$500,'7.  Persistence Report'!$D$27:$D$500,$B165,'7.  Persistence Report'!$J$27:$J$500,"Adjustment",'7.  Persistence Report'!$H$27:$H$500,"2015")</f>
        <v>0</v>
      </c>
      <c r="T166" s="295">
        <f>SUMIFS('7.  Persistence Report'!U$27:U$500,'7.  Persistence Report'!$D$27:$D$500,$B165,'7.  Persistence Report'!$J$27:$J$500,"Adjustment",'7.  Persistence Report'!$H$27:$H$500,"2015")</f>
        <v>0</v>
      </c>
      <c r="U166" s="295">
        <f>SUMIFS('7.  Persistence Report'!V$27:V$500,'7.  Persistence Report'!$D$27:$D$500,$B165,'7.  Persistence Report'!$J$27:$J$500,"Adjustment",'7.  Persistence Report'!$H$27:$H$500,"2015")</f>
        <v>0</v>
      </c>
      <c r="V166" s="295">
        <f>SUMIFS('7.  Persistence Report'!W$27:W$500,'7.  Persistence Report'!$D$27:$D$500,$B165,'7.  Persistence Report'!$J$27:$J$500,"Adjustment",'7.  Persistence Report'!$H$27:$H$500,"2015")</f>
        <v>0</v>
      </c>
      <c r="W166" s="295">
        <f>SUMIFS('7.  Persistence Report'!X$27:X$500,'7.  Persistence Report'!$D$27:$D$500,$B165,'7.  Persistence Report'!$J$27:$J$500,"Adjustment",'7.  Persistence Report'!$H$27:$H$500,"2015")</f>
        <v>0</v>
      </c>
      <c r="X166" s="295">
        <f>SUMIFS('7.  Persistence Report'!Y$27:Y$500,'7.  Persistence Report'!$D$27:$D$500,$B165,'7.  Persistence Report'!$J$27:$J$500,"Adjustment",'7.  Persistence Report'!$H$27:$H$500,"2015")</f>
        <v>0</v>
      </c>
      <c r="Y166" s="411">
        <f>Y165</f>
        <v>0</v>
      </c>
      <c r="Z166" s="411">
        <f t="shared" ref="Z166" si="422">Z165</f>
        <v>0</v>
      </c>
      <c r="AA166" s="411">
        <f t="shared" ref="AA166" si="423">AA165</f>
        <v>0</v>
      </c>
      <c r="AB166" s="411">
        <f t="shared" ref="AB166" si="424">AB165</f>
        <v>0</v>
      </c>
      <c r="AC166" s="411">
        <f t="shared" ref="AC166" si="425">AC165</f>
        <v>0</v>
      </c>
      <c r="AD166" s="411">
        <f t="shared" ref="AD166" si="426">AD165</f>
        <v>0</v>
      </c>
      <c r="AE166" s="411">
        <f t="shared" ref="AE166" si="427">AE165</f>
        <v>0</v>
      </c>
      <c r="AF166" s="411">
        <f t="shared" ref="AF166" si="428">AF165</f>
        <v>0</v>
      </c>
      <c r="AG166" s="411">
        <f t="shared" ref="AG166" si="429">AG165</f>
        <v>0</v>
      </c>
      <c r="AH166" s="411">
        <f t="shared" ref="AH166" si="430">AH165</f>
        <v>0</v>
      </c>
      <c r="AI166" s="411">
        <f t="shared" ref="AI166" si="431">AI165</f>
        <v>0</v>
      </c>
      <c r="AJ166" s="411">
        <f t="shared" ref="AJ166" si="432">AJ165</f>
        <v>0</v>
      </c>
      <c r="AK166" s="411">
        <f t="shared" ref="AK166" si="433">AK165</f>
        <v>0</v>
      </c>
      <c r="AL166" s="411">
        <f t="shared" ref="AL166" si="434">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f>SUMIFS('7.  Persistence Report'!AU$27:AU$500,'7.  Persistence Report'!$D$27:$D$500,$B168,'7.  Persistence Report'!$J$27:$J$500,"Current year savings",'7.  Persistence Report'!$H$27:$H$500,"2015")</f>
        <v>0</v>
      </c>
      <c r="E168" s="295">
        <f>SUMIFS('7.  Persistence Report'!AV$27:AV$500,'7.  Persistence Report'!$D$27:$D$500,$B168,'7.  Persistence Report'!$J$27:$J$500,"Current year savings",'7.  Persistence Report'!$H$27:$H$500,"2015")</f>
        <v>0</v>
      </c>
      <c r="F168" s="295">
        <f>SUMIFS('7.  Persistence Report'!AW$27:AW$500,'7.  Persistence Report'!$D$27:$D$500,$B168,'7.  Persistence Report'!$J$27:$J$500,"Current year savings",'7.  Persistence Report'!$H$27:$H$500,"2015")</f>
        <v>0</v>
      </c>
      <c r="G168" s="295">
        <f>SUMIFS('7.  Persistence Report'!AX$27:AX$500,'7.  Persistence Report'!$D$27:$D$500,$B168,'7.  Persistence Report'!$J$27:$J$500,"Current year savings",'7.  Persistence Report'!$H$27:$H$500,"2015")</f>
        <v>0</v>
      </c>
      <c r="H168" s="295">
        <f>SUMIFS('7.  Persistence Report'!AY$27:AY$500,'7.  Persistence Report'!$D$27:$D$500,$B168,'7.  Persistence Report'!$J$27:$J$500,"Current year savings",'7.  Persistence Report'!$H$27:$H$500,"2015")</f>
        <v>0</v>
      </c>
      <c r="I168" s="295">
        <f>SUMIFS('7.  Persistence Report'!AZ$27:AZ$500,'7.  Persistence Report'!$D$27:$D$500,$B168,'7.  Persistence Report'!$J$27:$J$500,"Current year savings",'7.  Persistence Report'!$H$27:$H$500,"2015")</f>
        <v>0</v>
      </c>
      <c r="J168" s="295">
        <f>SUMIFS('7.  Persistence Report'!BA$27:BA$500,'7.  Persistence Report'!$D$27:$D$500,$B168,'7.  Persistence Report'!$J$27:$J$500,"Current year savings",'7.  Persistence Report'!$H$27:$H$500,"2015")</f>
        <v>0</v>
      </c>
      <c r="K168" s="295">
        <f>SUMIFS('7.  Persistence Report'!BB$27:BB$500,'7.  Persistence Report'!$D$27:$D$500,$B168,'7.  Persistence Report'!$J$27:$J$500,"Current year savings",'7.  Persistence Report'!$H$27:$H$500,"2015")</f>
        <v>0</v>
      </c>
      <c r="L168" s="295">
        <f>SUMIFS('7.  Persistence Report'!BC$27:BC$500,'7.  Persistence Report'!$D$27:$D$500,$B168,'7.  Persistence Report'!$J$27:$J$500,"Current year savings",'7.  Persistence Report'!$H$27:$H$500,"2015")</f>
        <v>0</v>
      </c>
      <c r="M168" s="295">
        <f>SUMIFS('7.  Persistence Report'!BD$27:BD$500,'7.  Persistence Report'!$D$27:$D$500,$B168,'7.  Persistence Report'!$J$27:$J$500,"Current year savings",'7.  Persistence Report'!$H$27:$H$500,"2015")</f>
        <v>0</v>
      </c>
      <c r="N168" s="295">
        <v>12</v>
      </c>
      <c r="O168" s="295">
        <f>SUMIFS('7.  Persistence Report'!P$27:P$500,'7.  Persistence Report'!$D$27:$D$500,$B168,'7.  Persistence Report'!$J$27:$J$500,"Current year savings",'7.  Persistence Report'!$H$27:$H$500,"2015")</f>
        <v>0</v>
      </c>
      <c r="P168" s="295">
        <f>SUMIFS('7.  Persistence Report'!Q$27:Q$500,'7.  Persistence Report'!$D$27:$D$500,$B168,'7.  Persistence Report'!$J$27:$J$500,"Current year savings",'7.  Persistence Report'!$H$27:$H$500,"2015")</f>
        <v>0</v>
      </c>
      <c r="Q168" s="295">
        <f>SUMIFS('7.  Persistence Report'!R$27:R$500,'7.  Persistence Report'!$D$27:$D$500,$B168,'7.  Persistence Report'!$J$27:$J$500,"Current year savings",'7.  Persistence Report'!$H$27:$H$500,"2015")</f>
        <v>0</v>
      </c>
      <c r="R168" s="295">
        <f>SUMIFS('7.  Persistence Report'!S$27:S$500,'7.  Persistence Report'!$D$27:$D$500,$B168,'7.  Persistence Report'!$J$27:$J$500,"Current year savings",'7.  Persistence Report'!$H$27:$H$500,"2015")</f>
        <v>0</v>
      </c>
      <c r="S168" s="295">
        <f>SUMIFS('7.  Persistence Report'!T$27:T$500,'7.  Persistence Report'!$D$27:$D$500,$B168,'7.  Persistence Report'!$J$27:$J$500,"Current year savings",'7.  Persistence Report'!$H$27:$H$500,"2015")</f>
        <v>0</v>
      </c>
      <c r="T168" s="295">
        <f>SUMIFS('7.  Persistence Report'!U$27:U$500,'7.  Persistence Report'!$D$27:$D$500,$B168,'7.  Persistence Report'!$J$27:$J$500,"Current year savings",'7.  Persistence Report'!$H$27:$H$500,"2015")</f>
        <v>0</v>
      </c>
      <c r="U168" s="295">
        <f>SUMIFS('7.  Persistence Report'!V$27:V$500,'7.  Persistence Report'!$D$27:$D$500,$B168,'7.  Persistence Report'!$J$27:$J$500,"Current year savings",'7.  Persistence Report'!$H$27:$H$500,"2015")</f>
        <v>0</v>
      </c>
      <c r="V168" s="295">
        <f>SUMIFS('7.  Persistence Report'!W$27:W$500,'7.  Persistence Report'!$D$27:$D$500,$B168,'7.  Persistence Report'!$J$27:$J$500,"Current year savings",'7.  Persistence Report'!$H$27:$H$500,"2015")</f>
        <v>0</v>
      </c>
      <c r="W168" s="295">
        <f>SUMIFS('7.  Persistence Report'!X$27:X$500,'7.  Persistence Report'!$D$27:$D$500,$B168,'7.  Persistence Report'!$J$27:$J$500,"Current year savings",'7.  Persistence Report'!$H$27:$H$500,"2015")</f>
        <v>0</v>
      </c>
      <c r="X168" s="295">
        <f>SUMIFS('7.  Persistence Report'!Y$27:Y$500,'7.  Persistence Report'!$D$27:$D$500,$B168,'7.  Persistence Report'!$J$27:$J$500,"Current year savings",'7.  Persistence Report'!$H$27:$H$500,"2015")</f>
        <v>0</v>
      </c>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267</v>
      </c>
      <c r="C169" s="291" t="s">
        <v>163</v>
      </c>
      <c r="D169" s="295">
        <f>SUMIFS('7.  Persistence Report'!AU$27:AU$500,'7.  Persistence Report'!$D$27:$D$500,$B168,'7.  Persistence Report'!$J$27:$J$500,"Adjustment",'7.  Persistence Report'!$H$27:$H$500,"2015")</f>
        <v>0</v>
      </c>
      <c r="E169" s="295">
        <f>SUMIFS('7.  Persistence Report'!AV$27:AV$500,'7.  Persistence Report'!$D$27:$D$500,$B168,'7.  Persistence Report'!$J$27:$J$500,"Adjustment",'7.  Persistence Report'!$H$27:$H$500,"2015")</f>
        <v>0</v>
      </c>
      <c r="F169" s="295">
        <f>SUMIFS('7.  Persistence Report'!AW$27:AW$500,'7.  Persistence Report'!$D$27:$D$500,$B168,'7.  Persistence Report'!$J$27:$J$500,"Adjustment",'7.  Persistence Report'!$H$27:$H$500,"2015")</f>
        <v>0</v>
      </c>
      <c r="G169" s="295">
        <f>SUMIFS('7.  Persistence Report'!AX$27:AX$500,'7.  Persistence Report'!$D$27:$D$500,$B168,'7.  Persistence Report'!$J$27:$J$500,"Adjustment",'7.  Persistence Report'!$H$27:$H$500,"2015")</f>
        <v>0</v>
      </c>
      <c r="H169" s="295">
        <f>SUMIFS('7.  Persistence Report'!AY$27:AY$500,'7.  Persistence Report'!$D$27:$D$500,$B168,'7.  Persistence Report'!$J$27:$J$500,"Adjustment",'7.  Persistence Report'!$H$27:$H$500,"2015")</f>
        <v>0</v>
      </c>
      <c r="I169" s="295">
        <f>SUMIFS('7.  Persistence Report'!AZ$27:AZ$500,'7.  Persistence Report'!$D$27:$D$500,$B168,'7.  Persistence Report'!$J$27:$J$500,"Adjustment",'7.  Persistence Report'!$H$27:$H$500,"2015")</f>
        <v>0</v>
      </c>
      <c r="J169" s="295">
        <f>SUMIFS('7.  Persistence Report'!BA$27:BA$500,'7.  Persistence Report'!$D$27:$D$500,$B168,'7.  Persistence Report'!$J$27:$J$500,"Adjustment",'7.  Persistence Report'!$H$27:$H$500,"2015")</f>
        <v>0</v>
      </c>
      <c r="K169" s="295">
        <f>SUMIFS('7.  Persistence Report'!BB$27:BB$500,'7.  Persistence Report'!$D$27:$D$500,$B168,'7.  Persistence Report'!$J$27:$J$500,"Adjustment",'7.  Persistence Report'!$H$27:$H$500,"2015")</f>
        <v>0</v>
      </c>
      <c r="L169" s="295">
        <f>SUMIFS('7.  Persistence Report'!BC$27:BC$500,'7.  Persistence Report'!$D$27:$D$500,$B168,'7.  Persistence Report'!$J$27:$J$500,"Adjustment",'7.  Persistence Report'!$H$27:$H$500,"2015")</f>
        <v>0</v>
      </c>
      <c r="M169" s="295">
        <f>SUMIFS('7.  Persistence Report'!BD$27:BD$500,'7.  Persistence Report'!$D$27:$D$500,$B168,'7.  Persistence Report'!$J$27:$J$500,"Adjustment",'7.  Persistence Report'!$H$27:$H$500,"2015")</f>
        <v>0</v>
      </c>
      <c r="N169" s="295">
        <f>N168</f>
        <v>12</v>
      </c>
      <c r="O169" s="295">
        <f>SUMIFS('7.  Persistence Report'!P$27:P$500,'7.  Persistence Report'!$D$27:$D$500,$B168,'7.  Persistence Report'!$J$27:$J$500,"Adjustment",'7.  Persistence Report'!$H$27:$H$500,"2015")</f>
        <v>0</v>
      </c>
      <c r="P169" s="295">
        <f>SUMIFS('7.  Persistence Report'!Q$27:Q$500,'7.  Persistence Report'!$D$27:$D$500,$B168,'7.  Persistence Report'!$J$27:$J$500,"Adjustment",'7.  Persistence Report'!$H$27:$H$500,"2015")</f>
        <v>0</v>
      </c>
      <c r="Q169" s="295">
        <f>SUMIFS('7.  Persistence Report'!R$27:R$500,'7.  Persistence Report'!$D$27:$D$500,$B168,'7.  Persistence Report'!$J$27:$J$500,"Adjustment",'7.  Persistence Report'!$H$27:$H$500,"2015")</f>
        <v>0</v>
      </c>
      <c r="R169" s="295">
        <f>SUMIFS('7.  Persistence Report'!S$27:S$500,'7.  Persistence Report'!$D$27:$D$500,$B168,'7.  Persistence Report'!$J$27:$J$500,"Adjustment",'7.  Persistence Report'!$H$27:$H$500,"2015")</f>
        <v>0</v>
      </c>
      <c r="S169" s="295">
        <f>SUMIFS('7.  Persistence Report'!T$27:T$500,'7.  Persistence Report'!$D$27:$D$500,$B168,'7.  Persistence Report'!$J$27:$J$500,"Adjustment",'7.  Persistence Report'!$H$27:$H$500,"2015")</f>
        <v>0</v>
      </c>
      <c r="T169" s="295">
        <f>SUMIFS('7.  Persistence Report'!U$27:U$500,'7.  Persistence Report'!$D$27:$D$500,$B168,'7.  Persistence Report'!$J$27:$J$500,"Adjustment",'7.  Persistence Report'!$H$27:$H$500,"2015")</f>
        <v>0</v>
      </c>
      <c r="U169" s="295">
        <f>SUMIFS('7.  Persistence Report'!V$27:V$500,'7.  Persistence Report'!$D$27:$D$500,$B168,'7.  Persistence Report'!$J$27:$J$500,"Adjustment",'7.  Persistence Report'!$H$27:$H$500,"2015")</f>
        <v>0</v>
      </c>
      <c r="V169" s="295">
        <f>SUMIFS('7.  Persistence Report'!W$27:W$500,'7.  Persistence Report'!$D$27:$D$500,$B168,'7.  Persistence Report'!$J$27:$J$500,"Adjustment",'7.  Persistence Report'!$H$27:$H$500,"2015")</f>
        <v>0</v>
      </c>
      <c r="W169" s="295">
        <f>SUMIFS('7.  Persistence Report'!X$27:X$500,'7.  Persistence Report'!$D$27:$D$500,$B168,'7.  Persistence Report'!$J$27:$J$500,"Adjustment",'7.  Persistence Report'!$H$27:$H$500,"2015")</f>
        <v>0</v>
      </c>
      <c r="X169" s="295">
        <f>SUMIFS('7.  Persistence Report'!Y$27:Y$500,'7.  Persistence Report'!$D$27:$D$500,$B168,'7.  Persistence Report'!$J$27:$J$500,"Adjustment",'7.  Persistence Report'!$H$27:$H$500,"2015")</f>
        <v>0</v>
      </c>
      <c r="Y169" s="411">
        <f>Y168</f>
        <v>0</v>
      </c>
      <c r="Z169" s="411">
        <f t="shared" ref="Z169" si="435">Z168</f>
        <v>0</v>
      </c>
      <c r="AA169" s="411">
        <f t="shared" ref="AA169" si="436">AA168</f>
        <v>0</v>
      </c>
      <c r="AB169" s="411">
        <f t="shared" ref="AB169" si="437">AB168</f>
        <v>0</v>
      </c>
      <c r="AC169" s="411">
        <f t="shared" ref="AC169" si="438">AC168</f>
        <v>0</v>
      </c>
      <c r="AD169" s="411">
        <f t="shared" ref="AD169" si="439">AD168</f>
        <v>0</v>
      </c>
      <c r="AE169" s="411">
        <f t="shared" ref="AE169" si="440">AE168</f>
        <v>0</v>
      </c>
      <c r="AF169" s="411">
        <f t="shared" ref="AF169" si="441">AF168</f>
        <v>0</v>
      </c>
      <c r="AG169" s="411">
        <f t="shared" ref="AG169" si="442">AG168</f>
        <v>0</v>
      </c>
      <c r="AH169" s="411">
        <f t="shared" ref="AH169" si="443">AH168</f>
        <v>0</v>
      </c>
      <c r="AI169" s="411">
        <f t="shared" ref="AI169" si="444">AI168</f>
        <v>0</v>
      </c>
      <c r="AJ169" s="411">
        <f t="shared" ref="AJ169" si="445">AJ168</f>
        <v>0</v>
      </c>
      <c r="AK169" s="411">
        <f t="shared" ref="AK169" si="446">AK168</f>
        <v>0</v>
      </c>
      <c r="AL169" s="411">
        <f t="shared" ref="AL169" si="447">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f>SUMIFS('7.  Persistence Report'!AU$27:AU$500,'7.  Persistence Report'!$D$27:$D$500,$B171,'7.  Persistence Report'!$J$27:$J$500,"Current year savings",'7.  Persistence Report'!$H$27:$H$500,"2015")</f>
        <v>0</v>
      </c>
      <c r="E171" s="295">
        <f>SUMIFS('7.  Persistence Report'!AV$27:AV$500,'7.  Persistence Report'!$D$27:$D$500,$B171,'7.  Persistence Report'!$J$27:$J$500,"Current year savings",'7.  Persistence Report'!$H$27:$H$500,"2015")</f>
        <v>0</v>
      </c>
      <c r="F171" s="295">
        <f>SUMIFS('7.  Persistence Report'!AW$27:AW$500,'7.  Persistence Report'!$D$27:$D$500,$B171,'7.  Persistence Report'!$J$27:$J$500,"Current year savings",'7.  Persistence Report'!$H$27:$H$500,"2015")</f>
        <v>0</v>
      </c>
      <c r="G171" s="295">
        <f>SUMIFS('7.  Persistence Report'!AX$27:AX$500,'7.  Persistence Report'!$D$27:$D$500,$B171,'7.  Persistence Report'!$J$27:$J$500,"Current year savings",'7.  Persistence Report'!$H$27:$H$500,"2015")</f>
        <v>0</v>
      </c>
      <c r="H171" s="295">
        <f>SUMIFS('7.  Persistence Report'!AY$27:AY$500,'7.  Persistence Report'!$D$27:$D$500,$B171,'7.  Persistence Report'!$J$27:$J$500,"Current year savings",'7.  Persistence Report'!$H$27:$H$500,"2015")</f>
        <v>0</v>
      </c>
      <c r="I171" s="295">
        <f>SUMIFS('7.  Persistence Report'!AZ$27:AZ$500,'7.  Persistence Report'!$D$27:$D$500,$B171,'7.  Persistence Report'!$J$27:$J$500,"Current year savings",'7.  Persistence Report'!$H$27:$H$500,"2015")</f>
        <v>0</v>
      </c>
      <c r="J171" s="295">
        <f>SUMIFS('7.  Persistence Report'!BA$27:BA$500,'7.  Persistence Report'!$D$27:$D$500,$B171,'7.  Persistence Report'!$J$27:$J$500,"Current year savings",'7.  Persistence Report'!$H$27:$H$500,"2015")</f>
        <v>0</v>
      </c>
      <c r="K171" s="295">
        <f>SUMIFS('7.  Persistence Report'!BB$27:BB$500,'7.  Persistence Report'!$D$27:$D$500,$B171,'7.  Persistence Report'!$J$27:$J$500,"Current year savings",'7.  Persistence Report'!$H$27:$H$500,"2015")</f>
        <v>0</v>
      </c>
      <c r="L171" s="295">
        <f>SUMIFS('7.  Persistence Report'!BC$27:BC$500,'7.  Persistence Report'!$D$27:$D$500,$B171,'7.  Persistence Report'!$J$27:$J$500,"Current year savings",'7.  Persistence Report'!$H$27:$H$500,"2015")</f>
        <v>0</v>
      </c>
      <c r="M171" s="295">
        <f>SUMIFS('7.  Persistence Report'!BD$27:BD$500,'7.  Persistence Report'!$D$27:$D$500,$B171,'7.  Persistence Report'!$J$27:$J$500,"Current year savings",'7.  Persistence Report'!$H$27:$H$500,"2015")</f>
        <v>0</v>
      </c>
      <c r="N171" s="291"/>
      <c r="O171" s="295">
        <f>SUMIFS('7.  Persistence Report'!P$27:P$500,'7.  Persistence Report'!$D$27:$D$500,$B171,'7.  Persistence Report'!$J$27:$J$500,"Current year savings",'7.  Persistence Report'!$H$27:$H$500,"2015")</f>
        <v>0</v>
      </c>
      <c r="P171" s="295">
        <f>SUMIFS('7.  Persistence Report'!Q$27:Q$500,'7.  Persistence Report'!$D$27:$D$500,$B171,'7.  Persistence Report'!$J$27:$J$500,"Current year savings",'7.  Persistence Report'!$H$27:$H$500,"2015")</f>
        <v>0</v>
      </c>
      <c r="Q171" s="295">
        <f>SUMIFS('7.  Persistence Report'!R$27:R$500,'7.  Persistence Report'!$D$27:$D$500,$B171,'7.  Persistence Report'!$J$27:$J$500,"Current year savings",'7.  Persistence Report'!$H$27:$H$500,"2015")</f>
        <v>0</v>
      </c>
      <c r="R171" s="295">
        <f>SUMIFS('7.  Persistence Report'!S$27:S$500,'7.  Persistence Report'!$D$27:$D$500,$B171,'7.  Persistence Report'!$J$27:$J$500,"Current year savings",'7.  Persistence Report'!$H$27:$H$500,"2015")</f>
        <v>0</v>
      </c>
      <c r="S171" s="295">
        <f>SUMIFS('7.  Persistence Report'!T$27:T$500,'7.  Persistence Report'!$D$27:$D$500,$B171,'7.  Persistence Report'!$J$27:$J$500,"Current year savings",'7.  Persistence Report'!$H$27:$H$500,"2015")</f>
        <v>0</v>
      </c>
      <c r="T171" s="295">
        <f>SUMIFS('7.  Persistence Report'!U$27:U$500,'7.  Persistence Report'!$D$27:$D$500,$B171,'7.  Persistence Report'!$J$27:$J$500,"Current year savings",'7.  Persistence Report'!$H$27:$H$500,"2015")</f>
        <v>0</v>
      </c>
      <c r="U171" s="295">
        <f>SUMIFS('7.  Persistence Report'!V$27:V$500,'7.  Persistence Report'!$D$27:$D$500,$B171,'7.  Persistence Report'!$J$27:$J$500,"Current year savings",'7.  Persistence Report'!$H$27:$H$500,"2015")</f>
        <v>0</v>
      </c>
      <c r="V171" s="295">
        <f>SUMIFS('7.  Persistence Report'!W$27:W$500,'7.  Persistence Report'!$D$27:$D$500,$B171,'7.  Persistence Report'!$J$27:$J$500,"Current year savings",'7.  Persistence Report'!$H$27:$H$500,"2015")</f>
        <v>0</v>
      </c>
      <c r="W171" s="295">
        <f>SUMIFS('7.  Persistence Report'!X$27:X$500,'7.  Persistence Report'!$D$27:$D$500,$B171,'7.  Persistence Report'!$J$27:$J$500,"Current year savings",'7.  Persistence Report'!$H$27:$H$500,"2015")</f>
        <v>0</v>
      </c>
      <c r="X171" s="295">
        <f>SUMIFS('7.  Persistence Report'!Y$27:Y$500,'7.  Persistence Report'!$D$27:$D$500,$B171,'7.  Persistence Report'!$J$27:$J$500,"Current year savings",'7.  Persistence Report'!$H$27:$H$500,"2015")</f>
        <v>0</v>
      </c>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267</v>
      </c>
      <c r="C172" s="291" t="s">
        <v>163</v>
      </c>
      <c r="D172" s="295">
        <f>SUMIFS('7.  Persistence Report'!AU$27:AU$500,'7.  Persistence Report'!$D$27:$D$500,$B171,'7.  Persistence Report'!$J$27:$J$500,"Adjustment",'7.  Persistence Report'!$H$27:$H$500,"2015")</f>
        <v>0</v>
      </c>
      <c r="E172" s="295">
        <f>SUMIFS('7.  Persistence Report'!AV$27:AV$500,'7.  Persistence Report'!$D$27:$D$500,$B171,'7.  Persistence Report'!$J$27:$J$500,"Adjustment",'7.  Persistence Report'!$H$27:$H$500,"2015")</f>
        <v>0</v>
      </c>
      <c r="F172" s="295">
        <f>SUMIFS('7.  Persistence Report'!AW$27:AW$500,'7.  Persistence Report'!$D$27:$D$500,$B171,'7.  Persistence Report'!$J$27:$J$500,"Adjustment",'7.  Persistence Report'!$H$27:$H$500,"2015")</f>
        <v>0</v>
      </c>
      <c r="G172" s="295">
        <f>SUMIFS('7.  Persistence Report'!AX$27:AX$500,'7.  Persistence Report'!$D$27:$D$500,$B171,'7.  Persistence Report'!$J$27:$J$500,"Adjustment",'7.  Persistence Report'!$H$27:$H$500,"2015")</f>
        <v>0</v>
      </c>
      <c r="H172" s="295">
        <f>SUMIFS('7.  Persistence Report'!AY$27:AY$500,'7.  Persistence Report'!$D$27:$D$500,$B171,'7.  Persistence Report'!$J$27:$J$500,"Adjustment",'7.  Persistence Report'!$H$27:$H$500,"2015")</f>
        <v>0</v>
      </c>
      <c r="I172" s="295">
        <f>SUMIFS('7.  Persistence Report'!AZ$27:AZ$500,'7.  Persistence Report'!$D$27:$D$500,$B171,'7.  Persistence Report'!$J$27:$J$500,"Adjustment",'7.  Persistence Report'!$H$27:$H$500,"2015")</f>
        <v>0</v>
      </c>
      <c r="J172" s="295">
        <f>SUMIFS('7.  Persistence Report'!BA$27:BA$500,'7.  Persistence Report'!$D$27:$D$500,$B171,'7.  Persistence Report'!$J$27:$J$500,"Adjustment",'7.  Persistence Report'!$H$27:$H$500,"2015")</f>
        <v>0</v>
      </c>
      <c r="K172" s="295">
        <f>SUMIFS('7.  Persistence Report'!BB$27:BB$500,'7.  Persistence Report'!$D$27:$D$500,$B171,'7.  Persistence Report'!$J$27:$J$500,"Adjustment",'7.  Persistence Report'!$H$27:$H$500,"2015")</f>
        <v>0</v>
      </c>
      <c r="L172" s="295">
        <f>SUMIFS('7.  Persistence Report'!BC$27:BC$500,'7.  Persistence Report'!$D$27:$D$500,$B171,'7.  Persistence Report'!$J$27:$J$500,"Adjustment",'7.  Persistence Report'!$H$27:$H$500,"2015")</f>
        <v>0</v>
      </c>
      <c r="M172" s="295">
        <f>SUMIFS('7.  Persistence Report'!BD$27:BD$500,'7.  Persistence Report'!$D$27:$D$500,$B171,'7.  Persistence Report'!$J$27:$J$500,"Adjustment",'7.  Persistence Report'!$H$27:$H$500,"2015")</f>
        <v>0</v>
      </c>
      <c r="N172" s="468"/>
      <c r="O172" s="295">
        <f>SUMIFS('7.  Persistence Report'!P$27:P$500,'7.  Persistence Report'!$D$27:$D$500,$B171,'7.  Persistence Report'!$J$27:$J$500,"Adjustment",'7.  Persistence Report'!$H$27:$H$500,"2015")</f>
        <v>0</v>
      </c>
      <c r="P172" s="295">
        <f>SUMIFS('7.  Persistence Report'!Q$27:Q$500,'7.  Persistence Report'!$D$27:$D$500,$B171,'7.  Persistence Report'!$J$27:$J$500,"Adjustment",'7.  Persistence Report'!$H$27:$H$500,"2015")</f>
        <v>0</v>
      </c>
      <c r="Q172" s="295">
        <f>SUMIFS('7.  Persistence Report'!R$27:R$500,'7.  Persistence Report'!$D$27:$D$500,$B171,'7.  Persistence Report'!$J$27:$J$500,"Adjustment",'7.  Persistence Report'!$H$27:$H$500,"2015")</f>
        <v>0</v>
      </c>
      <c r="R172" s="295">
        <f>SUMIFS('7.  Persistence Report'!S$27:S$500,'7.  Persistence Report'!$D$27:$D$500,$B171,'7.  Persistence Report'!$J$27:$J$500,"Adjustment",'7.  Persistence Report'!$H$27:$H$500,"2015")</f>
        <v>0</v>
      </c>
      <c r="S172" s="295">
        <f>SUMIFS('7.  Persistence Report'!T$27:T$500,'7.  Persistence Report'!$D$27:$D$500,$B171,'7.  Persistence Report'!$J$27:$J$500,"Adjustment",'7.  Persistence Report'!$H$27:$H$500,"2015")</f>
        <v>0</v>
      </c>
      <c r="T172" s="295">
        <f>SUMIFS('7.  Persistence Report'!U$27:U$500,'7.  Persistence Report'!$D$27:$D$500,$B171,'7.  Persistence Report'!$J$27:$J$500,"Adjustment",'7.  Persistence Report'!$H$27:$H$500,"2015")</f>
        <v>0</v>
      </c>
      <c r="U172" s="295">
        <f>SUMIFS('7.  Persistence Report'!V$27:V$500,'7.  Persistence Report'!$D$27:$D$500,$B171,'7.  Persistence Report'!$J$27:$J$500,"Adjustment",'7.  Persistence Report'!$H$27:$H$500,"2015")</f>
        <v>0</v>
      </c>
      <c r="V172" s="295">
        <f>SUMIFS('7.  Persistence Report'!W$27:W$500,'7.  Persistence Report'!$D$27:$D$500,$B171,'7.  Persistence Report'!$J$27:$J$500,"Adjustment",'7.  Persistence Report'!$H$27:$H$500,"2015")</f>
        <v>0</v>
      </c>
      <c r="W172" s="295">
        <f>SUMIFS('7.  Persistence Report'!X$27:X$500,'7.  Persistence Report'!$D$27:$D$500,$B171,'7.  Persistence Report'!$J$27:$J$500,"Adjustment",'7.  Persistence Report'!$H$27:$H$500,"2015")</f>
        <v>0</v>
      </c>
      <c r="X172" s="295">
        <f>SUMIFS('7.  Persistence Report'!Y$27:Y$500,'7.  Persistence Report'!$D$27:$D$500,$B171,'7.  Persistence Report'!$J$27:$J$500,"Adjustment",'7.  Persistence Report'!$H$27:$H$500,"2015")</f>
        <v>0</v>
      </c>
      <c r="Y172" s="411">
        <f>Y171</f>
        <v>0</v>
      </c>
      <c r="Z172" s="411">
        <f t="shared" ref="Z172" si="448">Z171</f>
        <v>0</v>
      </c>
      <c r="AA172" s="411">
        <f t="shared" ref="AA172" si="449">AA171</f>
        <v>0</v>
      </c>
      <c r="AB172" s="411">
        <f t="shared" ref="AB172" si="450">AB171</f>
        <v>0</v>
      </c>
      <c r="AC172" s="411">
        <f t="shared" ref="AC172" si="451">AC171</f>
        <v>0</v>
      </c>
      <c r="AD172" s="411">
        <f t="shared" ref="AD172" si="452">AD171</f>
        <v>0</v>
      </c>
      <c r="AE172" s="411">
        <f t="shared" ref="AE172" si="453">AE171</f>
        <v>0</v>
      </c>
      <c r="AF172" s="411">
        <f t="shared" ref="AF172" si="454">AF171</f>
        <v>0</v>
      </c>
      <c r="AG172" s="411">
        <f t="shared" ref="AG172" si="455">AG171</f>
        <v>0</v>
      </c>
      <c r="AH172" s="411">
        <f t="shared" ref="AH172" si="456">AH171</f>
        <v>0</v>
      </c>
      <c r="AI172" s="411">
        <f t="shared" ref="AI172" si="457">AI171</f>
        <v>0</v>
      </c>
      <c r="AJ172" s="411">
        <f t="shared" ref="AJ172" si="458">AJ171</f>
        <v>0</v>
      </c>
      <c r="AK172" s="411">
        <f t="shared" ref="AK172" si="459">AK171</f>
        <v>0</v>
      </c>
      <c r="AL172" s="411">
        <f t="shared" ref="AL172" si="460">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outlineLevel="1">
      <c r="A174" s="522">
        <v>43</v>
      </c>
      <c r="B174" s="520" t="s">
        <v>732</v>
      </c>
      <c r="C174" s="291" t="s">
        <v>25</v>
      </c>
      <c r="D174" s="295">
        <f>SUMIFS('7.  Persistence Report'!AU$27:AU$500,'7.  Persistence Report'!$D$27:$D$500,$B174,'7.  Persistence Report'!$J$27:$J$500,"Current year savings",'7.  Persistence Report'!$H$27:$H$500,"2015")</f>
        <v>0</v>
      </c>
      <c r="E174" s="295">
        <f>SUMIFS('7.  Persistence Report'!AV$27:AV$500,'7.  Persistence Report'!$D$27:$D$500,$B174,'7.  Persistence Report'!$J$27:$J$500,"Current year savings",'7.  Persistence Report'!$H$27:$H$500,"2015")</f>
        <v>0</v>
      </c>
      <c r="F174" s="295">
        <f>SUMIFS('7.  Persistence Report'!AW$27:AW$500,'7.  Persistence Report'!$D$27:$D$500,$B174,'7.  Persistence Report'!$J$27:$J$500,"Current year savings",'7.  Persistence Report'!$H$27:$H$500,"2015")</f>
        <v>0</v>
      </c>
      <c r="G174" s="295">
        <f>SUMIFS('7.  Persistence Report'!AX$27:AX$500,'7.  Persistence Report'!$D$27:$D$500,$B174,'7.  Persistence Report'!$J$27:$J$500,"Current year savings",'7.  Persistence Report'!$H$27:$H$500,"2015")</f>
        <v>0</v>
      </c>
      <c r="H174" s="295">
        <f>SUMIFS('7.  Persistence Report'!AY$27:AY$500,'7.  Persistence Report'!$D$27:$D$500,$B174,'7.  Persistence Report'!$J$27:$J$500,"Current year savings",'7.  Persistence Report'!$H$27:$H$500,"2015")</f>
        <v>0</v>
      </c>
      <c r="I174" s="295">
        <f>SUMIFS('7.  Persistence Report'!AZ$27:AZ$500,'7.  Persistence Report'!$D$27:$D$500,$B174,'7.  Persistence Report'!$J$27:$J$500,"Current year savings",'7.  Persistence Report'!$H$27:$H$500,"2015")</f>
        <v>0</v>
      </c>
      <c r="J174" s="295">
        <f>SUMIFS('7.  Persistence Report'!BA$27:BA$500,'7.  Persistence Report'!$D$27:$D$500,$B174,'7.  Persistence Report'!$J$27:$J$500,"Current year savings",'7.  Persistence Report'!$H$27:$H$500,"2015")</f>
        <v>0</v>
      </c>
      <c r="K174" s="295">
        <f>SUMIFS('7.  Persistence Report'!BB$27:BB$500,'7.  Persistence Report'!$D$27:$D$500,$B174,'7.  Persistence Report'!$J$27:$J$500,"Current year savings",'7.  Persistence Report'!$H$27:$H$500,"2015")</f>
        <v>0</v>
      </c>
      <c r="L174" s="295">
        <f>SUMIFS('7.  Persistence Report'!BC$27:BC$500,'7.  Persistence Report'!$D$27:$D$500,$B174,'7.  Persistence Report'!$J$27:$J$500,"Current year savings",'7.  Persistence Report'!$H$27:$H$500,"2015")</f>
        <v>0</v>
      </c>
      <c r="M174" s="295">
        <f>SUMIFS('7.  Persistence Report'!BD$27:BD$500,'7.  Persistence Report'!$D$27:$D$500,$B174,'7.  Persistence Report'!$J$27:$J$500,"Current year savings",'7.  Persistence Report'!$H$27:$H$500,"2015")</f>
        <v>0</v>
      </c>
      <c r="N174" s="295">
        <v>12</v>
      </c>
      <c r="O174" s="295">
        <f>SUMIFS('7.  Persistence Report'!P$27:P$500,'7.  Persistence Report'!$D$27:$D$500,$B174,'7.  Persistence Report'!$J$27:$J$500,"Current year savings",'7.  Persistence Report'!$H$27:$H$500,"2015")</f>
        <v>0</v>
      </c>
      <c r="P174" s="295">
        <f>SUMIFS('7.  Persistence Report'!Q$27:Q$500,'7.  Persistence Report'!$D$27:$D$500,$B174,'7.  Persistence Report'!$J$27:$J$500,"Current year savings",'7.  Persistence Report'!$H$27:$H$500,"2015")</f>
        <v>0</v>
      </c>
      <c r="Q174" s="295">
        <f>SUMIFS('7.  Persistence Report'!R$27:R$500,'7.  Persistence Report'!$D$27:$D$500,$B174,'7.  Persistence Report'!$J$27:$J$500,"Current year savings",'7.  Persistence Report'!$H$27:$H$500,"2015")</f>
        <v>0</v>
      </c>
      <c r="R174" s="295">
        <f>SUMIFS('7.  Persistence Report'!S$27:S$500,'7.  Persistence Report'!$D$27:$D$500,$B174,'7.  Persistence Report'!$J$27:$J$500,"Current year savings",'7.  Persistence Report'!$H$27:$H$500,"2015")</f>
        <v>0</v>
      </c>
      <c r="S174" s="295">
        <f>SUMIFS('7.  Persistence Report'!T$27:T$500,'7.  Persistence Report'!$D$27:$D$500,$B174,'7.  Persistence Report'!$J$27:$J$500,"Current year savings",'7.  Persistence Report'!$H$27:$H$500,"2015")</f>
        <v>0</v>
      </c>
      <c r="T174" s="295">
        <f>SUMIFS('7.  Persistence Report'!U$27:U$500,'7.  Persistence Report'!$D$27:$D$500,$B174,'7.  Persistence Report'!$J$27:$J$500,"Current year savings",'7.  Persistence Report'!$H$27:$H$500,"2015")</f>
        <v>0</v>
      </c>
      <c r="U174" s="295">
        <f>SUMIFS('7.  Persistence Report'!V$27:V$500,'7.  Persistence Report'!$D$27:$D$500,$B174,'7.  Persistence Report'!$J$27:$J$500,"Current year savings",'7.  Persistence Report'!$H$27:$H$500,"2015")</f>
        <v>0</v>
      </c>
      <c r="V174" s="295">
        <f>SUMIFS('7.  Persistence Report'!W$27:W$500,'7.  Persistence Report'!$D$27:$D$500,$B174,'7.  Persistence Report'!$J$27:$J$500,"Current year savings",'7.  Persistence Report'!$H$27:$H$500,"2015")</f>
        <v>0</v>
      </c>
      <c r="W174" s="295">
        <f>SUMIFS('7.  Persistence Report'!X$27:X$500,'7.  Persistence Report'!$D$27:$D$500,$B174,'7.  Persistence Report'!$J$27:$J$500,"Current year savings",'7.  Persistence Report'!$H$27:$H$500,"2015")</f>
        <v>0</v>
      </c>
      <c r="X174" s="295">
        <f>SUMIFS('7.  Persistence Report'!Y$27:Y$500,'7.  Persistence Report'!$D$27:$D$500,$B174,'7.  Persistence Report'!$J$27:$J$500,"Current year savings",'7.  Persistence Report'!$H$27:$H$500,"2015")</f>
        <v>0</v>
      </c>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267</v>
      </c>
      <c r="C175" s="291" t="s">
        <v>163</v>
      </c>
      <c r="D175" s="295">
        <f>SUMIFS('7.  Persistence Report'!AU$27:AU$500,'7.  Persistence Report'!$D$27:$D$500,$B174,'7.  Persistence Report'!$J$27:$J$500,"Adjustment",'7.  Persistence Report'!$H$27:$H$500,"2015")</f>
        <v>0</v>
      </c>
      <c r="E175" s="295">
        <f>SUMIFS('7.  Persistence Report'!AV$27:AV$500,'7.  Persistence Report'!$D$27:$D$500,$B174,'7.  Persistence Report'!$J$27:$J$500,"Adjustment",'7.  Persistence Report'!$H$27:$H$500,"2015")</f>
        <v>0</v>
      </c>
      <c r="F175" s="295">
        <f>SUMIFS('7.  Persistence Report'!AW$27:AW$500,'7.  Persistence Report'!$D$27:$D$500,$B174,'7.  Persistence Report'!$J$27:$J$500,"Adjustment",'7.  Persistence Report'!$H$27:$H$500,"2015")</f>
        <v>0</v>
      </c>
      <c r="G175" s="295">
        <f>SUMIFS('7.  Persistence Report'!AX$27:AX$500,'7.  Persistence Report'!$D$27:$D$500,$B174,'7.  Persistence Report'!$J$27:$J$500,"Adjustment",'7.  Persistence Report'!$H$27:$H$500,"2015")</f>
        <v>0</v>
      </c>
      <c r="H175" s="295">
        <f>SUMIFS('7.  Persistence Report'!AY$27:AY$500,'7.  Persistence Report'!$D$27:$D$500,$B174,'7.  Persistence Report'!$J$27:$J$500,"Adjustment",'7.  Persistence Report'!$H$27:$H$500,"2015")</f>
        <v>0</v>
      </c>
      <c r="I175" s="295">
        <f>SUMIFS('7.  Persistence Report'!AZ$27:AZ$500,'7.  Persistence Report'!$D$27:$D$500,$B174,'7.  Persistence Report'!$J$27:$J$500,"Adjustment",'7.  Persistence Report'!$H$27:$H$500,"2015")</f>
        <v>0</v>
      </c>
      <c r="J175" s="295">
        <f>SUMIFS('7.  Persistence Report'!BA$27:BA$500,'7.  Persistence Report'!$D$27:$D$500,$B174,'7.  Persistence Report'!$J$27:$J$500,"Adjustment",'7.  Persistence Report'!$H$27:$H$500,"2015")</f>
        <v>0</v>
      </c>
      <c r="K175" s="295">
        <f>SUMIFS('7.  Persistence Report'!BB$27:BB$500,'7.  Persistence Report'!$D$27:$D$500,$B174,'7.  Persistence Report'!$J$27:$J$500,"Adjustment",'7.  Persistence Report'!$H$27:$H$500,"2015")</f>
        <v>0</v>
      </c>
      <c r="L175" s="295">
        <f>SUMIFS('7.  Persistence Report'!BC$27:BC$500,'7.  Persistence Report'!$D$27:$D$500,$B174,'7.  Persistence Report'!$J$27:$J$500,"Adjustment",'7.  Persistence Report'!$H$27:$H$500,"2015")</f>
        <v>0</v>
      </c>
      <c r="M175" s="295">
        <f>SUMIFS('7.  Persistence Report'!BD$27:BD$500,'7.  Persistence Report'!$D$27:$D$500,$B174,'7.  Persistence Report'!$J$27:$J$500,"Adjustment",'7.  Persistence Report'!$H$27:$H$500,"2015")</f>
        <v>0</v>
      </c>
      <c r="N175" s="295">
        <f>N174</f>
        <v>12</v>
      </c>
      <c r="O175" s="295">
        <f>SUMIFS('7.  Persistence Report'!P$27:P$500,'7.  Persistence Report'!$D$27:$D$500,$B174,'7.  Persistence Report'!$J$27:$J$500,"Adjustment",'7.  Persistence Report'!$H$27:$H$500,"2015")</f>
        <v>0</v>
      </c>
      <c r="P175" s="295">
        <f>SUMIFS('7.  Persistence Report'!Q$27:Q$500,'7.  Persistence Report'!$D$27:$D$500,$B174,'7.  Persistence Report'!$J$27:$J$500,"Adjustment",'7.  Persistence Report'!$H$27:$H$500,"2015")</f>
        <v>0</v>
      </c>
      <c r="Q175" s="295">
        <f>SUMIFS('7.  Persistence Report'!R$27:R$500,'7.  Persistence Report'!$D$27:$D$500,$B174,'7.  Persistence Report'!$J$27:$J$500,"Adjustment",'7.  Persistence Report'!$H$27:$H$500,"2015")</f>
        <v>0</v>
      </c>
      <c r="R175" s="295">
        <f>SUMIFS('7.  Persistence Report'!S$27:S$500,'7.  Persistence Report'!$D$27:$D$500,$B174,'7.  Persistence Report'!$J$27:$J$500,"Adjustment",'7.  Persistence Report'!$H$27:$H$500,"2015")</f>
        <v>0</v>
      </c>
      <c r="S175" s="295">
        <f>SUMIFS('7.  Persistence Report'!T$27:T$500,'7.  Persistence Report'!$D$27:$D$500,$B174,'7.  Persistence Report'!$J$27:$J$500,"Adjustment",'7.  Persistence Report'!$H$27:$H$500,"2015")</f>
        <v>0</v>
      </c>
      <c r="T175" s="295">
        <f>SUMIFS('7.  Persistence Report'!U$27:U$500,'7.  Persistence Report'!$D$27:$D$500,$B174,'7.  Persistence Report'!$J$27:$J$500,"Adjustment",'7.  Persistence Report'!$H$27:$H$500,"2015")</f>
        <v>0</v>
      </c>
      <c r="U175" s="295">
        <f>SUMIFS('7.  Persistence Report'!V$27:V$500,'7.  Persistence Report'!$D$27:$D$500,$B174,'7.  Persistence Report'!$J$27:$J$500,"Adjustment",'7.  Persistence Report'!$H$27:$H$500,"2015")</f>
        <v>0</v>
      </c>
      <c r="V175" s="295">
        <f>SUMIFS('7.  Persistence Report'!W$27:W$500,'7.  Persistence Report'!$D$27:$D$500,$B174,'7.  Persistence Report'!$J$27:$J$500,"Adjustment",'7.  Persistence Report'!$H$27:$H$500,"2015")</f>
        <v>0</v>
      </c>
      <c r="W175" s="295">
        <f>SUMIFS('7.  Persistence Report'!X$27:X$500,'7.  Persistence Report'!$D$27:$D$500,$B174,'7.  Persistence Report'!$J$27:$J$500,"Adjustment",'7.  Persistence Report'!$H$27:$H$500,"2015")</f>
        <v>0</v>
      </c>
      <c r="X175" s="295">
        <f>SUMIFS('7.  Persistence Report'!Y$27:Y$500,'7.  Persistence Report'!$D$27:$D$500,$B174,'7.  Persistence Report'!$J$27:$J$500,"Adjustment",'7.  Persistence Report'!$H$27:$H$500,"2015")</f>
        <v>0</v>
      </c>
      <c r="Y175" s="411">
        <f>Y174</f>
        <v>0</v>
      </c>
      <c r="Z175" s="411">
        <f t="shared" ref="Z175" si="461">Z174</f>
        <v>0</v>
      </c>
      <c r="AA175" s="411">
        <f t="shared" ref="AA175" si="462">AA174</f>
        <v>0</v>
      </c>
      <c r="AB175" s="411">
        <f t="shared" ref="AB175" si="463">AB174</f>
        <v>0</v>
      </c>
      <c r="AC175" s="411">
        <f t="shared" ref="AC175" si="464">AC174</f>
        <v>0</v>
      </c>
      <c r="AD175" s="411">
        <f t="shared" ref="AD175" si="465">AD174</f>
        <v>0</v>
      </c>
      <c r="AE175" s="411">
        <f t="shared" ref="AE175" si="466">AE174</f>
        <v>0</v>
      </c>
      <c r="AF175" s="411">
        <f t="shared" ref="AF175" si="467">AF174</f>
        <v>0</v>
      </c>
      <c r="AG175" s="411">
        <f t="shared" ref="AG175" si="468">AG174</f>
        <v>0</v>
      </c>
      <c r="AH175" s="411">
        <f t="shared" ref="AH175" si="469">AH174</f>
        <v>0</v>
      </c>
      <c r="AI175" s="411">
        <f t="shared" ref="AI175" si="470">AI174</f>
        <v>0</v>
      </c>
      <c r="AJ175" s="411">
        <f t="shared" ref="AJ175" si="471">AJ174</f>
        <v>0</v>
      </c>
      <c r="AK175" s="411">
        <f t="shared" ref="AK175" si="472">AK174</f>
        <v>0</v>
      </c>
      <c r="AL175" s="411">
        <f t="shared" ref="AL175" si="473">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f>SUMIFS('7.  Persistence Report'!AU$27:AU$500,'7.  Persistence Report'!$D$27:$D$500,$B177,'7.  Persistence Report'!$J$27:$J$500,"Current year savings",'7.  Persistence Report'!$H$27:$H$500,"2015")</f>
        <v>0</v>
      </c>
      <c r="E177" s="295">
        <f>SUMIFS('7.  Persistence Report'!AV$27:AV$500,'7.  Persistence Report'!$D$27:$D$500,$B177,'7.  Persistence Report'!$J$27:$J$500,"Current year savings",'7.  Persistence Report'!$H$27:$H$500,"2015")</f>
        <v>0</v>
      </c>
      <c r="F177" s="295">
        <f>SUMIFS('7.  Persistence Report'!AW$27:AW$500,'7.  Persistence Report'!$D$27:$D$500,$B177,'7.  Persistence Report'!$J$27:$J$500,"Current year savings",'7.  Persistence Report'!$H$27:$H$500,"2015")</f>
        <v>0</v>
      </c>
      <c r="G177" s="295">
        <f>SUMIFS('7.  Persistence Report'!AX$27:AX$500,'7.  Persistence Report'!$D$27:$D$500,$B177,'7.  Persistence Report'!$J$27:$J$500,"Current year savings",'7.  Persistence Report'!$H$27:$H$500,"2015")</f>
        <v>0</v>
      </c>
      <c r="H177" s="295">
        <f>SUMIFS('7.  Persistence Report'!AY$27:AY$500,'7.  Persistence Report'!$D$27:$D$500,$B177,'7.  Persistence Report'!$J$27:$J$500,"Current year savings",'7.  Persistence Report'!$H$27:$H$500,"2015")</f>
        <v>0</v>
      </c>
      <c r="I177" s="295">
        <f>SUMIFS('7.  Persistence Report'!AZ$27:AZ$500,'7.  Persistence Report'!$D$27:$D$500,$B177,'7.  Persistence Report'!$J$27:$J$500,"Current year savings",'7.  Persistence Report'!$H$27:$H$500,"2015")</f>
        <v>0</v>
      </c>
      <c r="J177" s="295">
        <f>SUMIFS('7.  Persistence Report'!BA$27:BA$500,'7.  Persistence Report'!$D$27:$D$500,$B177,'7.  Persistence Report'!$J$27:$J$500,"Current year savings",'7.  Persistence Report'!$H$27:$H$500,"2015")</f>
        <v>0</v>
      </c>
      <c r="K177" s="295">
        <f>SUMIFS('7.  Persistence Report'!BB$27:BB$500,'7.  Persistence Report'!$D$27:$D$500,$B177,'7.  Persistence Report'!$J$27:$J$500,"Current year savings",'7.  Persistence Report'!$H$27:$H$500,"2015")</f>
        <v>0</v>
      </c>
      <c r="L177" s="295">
        <f>SUMIFS('7.  Persistence Report'!BC$27:BC$500,'7.  Persistence Report'!$D$27:$D$500,$B177,'7.  Persistence Report'!$J$27:$J$500,"Current year savings",'7.  Persistence Report'!$H$27:$H$500,"2015")</f>
        <v>0</v>
      </c>
      <c r="M177" s="295">
        <f>SUMIFS('7.  Persistence Report'!BD$27:BD$500,'7.  Persistence Report'!$D$27:$D$500,$B177,'7.  Persistence Report'!$J$27:$J$500,"Current year savings",'7.  Persistence Report'!$H$27:$H$500,"2015")</f>
        <v>0</v>
      </c>
      <c r="N177" s="295">
        <v>12</v>
      </c>
      <c r="O177" s="295">
        <f>SUMIFS('7.  Persistence Report'!P$27:P$500,'7.  Persistence Report'!$D$27:$D$500,$B177,'7.  Persistence Report'!$J$27:$J$500,"Current year savings",'7.  Persistence Report'!$H$27:$H$500,"2015")</f>
        <v>0</v>
      </c>
      <c r="P177" s="295">
        <f>SUMIFS('7.  Persistence Report'!Q$27:Q$500,'7.  Persistence Report'!$D$27:$D$500,$B177,'7.  Persistence Report'!$J$27:$J$500,"Current year savings",'7.  Persistence Report'!$H$27:$H$500,"2015")</f>
        <v>0</v>
      </c>
      <c r="Q177" s="295">
        <f>SUMIFS('7.  Persistence Report'!R$27:R$500,'7.  Persistence Report'!$D$27:$D$500,$B177,'7.  Persistence Report'!$J$27:$J$500,"Current year savings",'7.  Persistence Report'!$H$27:$H$500,"2015")</f>
        <v>0</v>
      </c>
      <c r="R177" s="295">
        <f>SUMIFS('7.  Persistence Report'!S$27:S$500,'7.  Persistence Report'!$D$27:$D$500,$B177,'7.  Persistence Report'!$J$27:$J$500,"Current year savings",'7.  Persistence Report'!$H$27:$H$500,"2015")</f>
        <v>0</v>
      </c>
      <c r="S177" s="295">
        <f>SUMIFS('7.  Persistence Report'!T$27:T$500,'7.  Persistence Report'!$D$27:$D$500,$B177,'7.  Persistence Report'!$J$27:$J$500,"Current year savings",'7.  Persistence Report'!$H$27:$H$500,"2015")</f>
        <v>0</v>
      </c>
      <c r="T177" s="295">
        <f>SUMIFS('7.  Persistence Report'!U$27:U$500,'7.  Persistence Report'!$D$27:$D$500,$B177,'7.  Persistence Report'!$J$27:$J$500,"Current year savings",'7.  Persistence Report'!$H$27:$H$500,"2015")</f>
        <v>0</v>
      </c>
      <c r="U177" s="295">
        <f>SUMIFS('7.  Persistence Report'!V$27:V$500,'7.  Persistence Report'!$D$27:$D$500,$B177,'7.  Persistence Report'!$J$27:$J$500,"Current year savings",'7.  Persistence Report'!$H$27:$H$500,"2015")</f>
        <v>0</v>
      </c>
      <c r="V177" s="295">
        <f>SUMIFS('7.  Persistence Report'!W$27:W$500,'7.  Persistence Report'!$D$27:$D$500,$B177,'7.  Persistence Report'!$J$27:$J$500,"Current year savings",'7.  Persistence Report'!$H$27:$H$500,"2015")</f>
        <v>0</v>
      </c>
      <c r="W177" s="295">
        <f>SUMIFS('7.  Persistence Report'!X$27:X$500,'7.  Persistence Report'!$D$27:$D$500,$B177,'7.  Persistence Report'!$J$27:$J$500,"Current year savings",'7.  Persistence Report'!$H$27:$H$500,"2015")</f>
        <v>0</v>
      </c>
      <c r="X177" s="295">
        <f>SUMIFS('7.  Persistence Report'!Y$27:Y$500,'7.  Persistence Report'!$D$27:$D$500,$B177,'7.  Persistence Report'!$J$27:$J$500,"Current year savings",'7.  Persistence Report'!$H$27:$H$500,"2015")</f>
        <v>0</v>
      </c>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267</v>
      </c>
      <c r="C178" s="291" t="s">
        <v>163</v>
      </c>
      <c r="D178" s="295">
        <f>SUMIFS('7.  Persistence Report'!AU$27:AU$500,'7.  Persistence Report'!$D$27:$D$500,$B177,'7.  Persistence Report'!$J$27:$J$500,"Adjustment",'7.  Persistence Report'!$H$27:$H$500,"2015")</f>
        <v>0</v>
      </c>
      <c r="E178" s="295">
        <f>SUMIFS('7.  Persistence Report'!AV$27:AV$500,'7.  Persistence Report'!$D$27:$D$500,$B177,'7.  Persistence Report'!$J$27:$J$500,"Adjustment",'7.  Persistence Report'!$H$27:$H$500,"2015")</f>
        <v>0</v>
      </c>
      <c r="F178" s="295">
        <f>SUMIFS('7.  Persistence Report'!AW$27:AW$500,'7.  Persistence Report'!$D$27:$D$500,$B177,'7.  Persistence Report'!$J$27:$J$500,"Adjustment",'7.  Persistence Report'!$H$27:$H$500,"2015")</f>
        <v>0</v>
      </c>
      <c r="G178" s="295">
        <f>SUMIFS('7.  Persistence Report'!AX$27:AX$500,'7.  Persistence Report'!$D$27:$D$500,$B177,'7.  Persistence Report'!$J$27:$J$500,"Adjustment",'7.  Persistence Report'!$H$27:$H$500,"2015")</f>
        <v>0</v>
      </c>
      <c r="H178" s="295">
        <f>SUMIFS('7.  Persistence Report'!AY$27:AY$500,'7.  Persistence Report'!$D$27:$D$500,$B177,'7.  Persistence Report'!$J$27:$J$500,"Adjustment",'7.  Persistence Report'!$H$27:$H$500,"2015")</f>
        <v>0</v>
      </c>
      <c r="I178" s="295">
        <f>SUMIFS('7.  Persistence Report'!AZ$27:AZ$500,'7.  Persistence Report'!$D$27:$D$500,$B177,'7.  Persistence Report'!$J$27:$J$500,"Adjustment",'7.  Persistence Report'!$H$27:$H$500,"2015")</f>
        <v>0</v>
      </c>
      <c r="J178" s="295">
        <f>SUMIFS('7.  Persistence Report'!BA$27:BA$500,'7.  Persistence Report'!$D$27:$D$500,$B177,'7.  Persistence Report'!$J$27:$J$500,"Adjustment",'7.  Persistence Report'!$H$27:$H$500,"2015")</f>
        <v>0</v>
      </c>
      <c r="K178" s="295">
        <f>SUMIFS('7.  Persistence Report'!BB$27:BB$500,'7.  Persistence Report'!$D$27:$D$500,$B177,'7.  Persistence Report'!$J$27:$J$500,"Adjustment",'7.  Persistence Report'!$H$27:$H$500,"2015")</f>
        <v>0</v>
      </c>
      <c r="L178" s="295">
        <f>SUMIFS('7.  Persistence Report'!BC$27:BC$500,'7.  Persistence Report'!$D$27:$D$500,$B177,'7.  Persistence Report'!$J$27:$J$500,"Adjustment",'7.  Persistence Report'!$H$27:$H$500,"2015")</f>
        <v>0</v>
      </c>
      <c r="M178" s="295">
        <f>SUMIFS('7.  Persistence Report'!BD$27:BD$500,'7.  Persistence Report'!$D$27:$D$500,$B177,'7.  Persistence Report'!$J$27:$J$500,"Adjustment",'7.  Persistence Report'!$H$27:$H$500,"2015")</f>
        <v>0</v>
      </c>
      <c r="N178" s="295">
        <f>N177</f>
        <v>12</v>
      </c>
      <c r="O178" s="295">
        <f>SUMIFS('7.  Persistence Report'!P$27:P$500,'7.  Persistence Report'!$D$27:$D$500,$B177,'7.  Persistence Report'!$J$27:$J$500,"Adjustment",'7.  Persistence Report'!$H$27:$H$500,"2015")</f>
        <v>0</v>
      </c>
      <c r="P178" s="295">
        <f>SUMIFS('7.  Persistence Report'!Q$27:Q$500,'7.  Persistence Report'!$D$27:$D$500,$B177,'7.  Persistence Report'!$J$27:$J$500,"Adjustment",'7.  Persistence Report'!$H$27:$H$500,"2015")</f>
        <v>0</v>
      </c>
      <c r="Q178" s="295">
        <f>SUMIFS('7.  Persistence Report'!R$27:R$500,'7.  Persistence Report'!$D$27:$D$500,$B177,'7.  Persistence Report'!$J$27:$J$500,"Adjustment",'7.  Persistence Report'!$H$27:$H$500,"2015")</f>
        <v>0</v>
      </c>
      <c r="R178" s="295">
        <f>SUMIFS('7.  Persistence Report'!S$27:S$500,'7.  Persistence Report'!$D$27:$D$500,$B177,'7.  Persistence Report'!$J$27:$J$500,"Adjustment",'7.  Persistence Report'!$H$27:$H$500,"2015")</f>
        <v>0</v>
      </c>
      <c r="S178" s="295">
        <f>SUMIFS('7.  Persistence Report'!T$27:T$500,'7.  Persistence Report'!$D$27:$D$500,$B177,'7.  Persistence Report'!$J$27:$J$500,"Adjustment",'7.  Persistence Report'!$H$27:$H$500,"2015")</f>
        <v>0</v>
      </c>
      <c r="T178" s="295">
        <f>SUMIFS('7.  Persistence Report'!U$27:U$500,'7.  Persistence Report'!$D$27:$D$500,$B177,'7.  Persistence Report'!$J$27:$J$500,"Adjustment",'7.  Persistence Report'!$H$27:$H$500,"2015")</f>
        <v>0</v>
      </c>
      <c r="U178" s="295">
        <f>SUMIFS('7.  Persistence Report'!V$27:V$500,'7.  Persistence Report'!$D$27:$D$500,$B177,'7.  Persistence Report'!$J$27:$J$500,"Adjustment",'7.  Persistence Report'!$H$27:$H$500,"2015")</f>
        <v>0</v>
      </c>
      <c r="V178" s="295">
        <f>SUMIFS('7.  Persistence Report'!W$27:W$500,'7.  Persistence Report'!$D$27:$D$500,$B177,'7.  Persistence Report'!$J$27:$J$500,"Adjustment",'7.  Persistence Report'!$H$27:$H$500,"2015")</f>
        <v>0</v>
      </c>
      <c r="W178" s="295">
        <f>SUMIFS('7.  Persistence Report'!X$27:X$500,'7.  Persistence Report'!$D$27:$D$500,$B177,'7.  Persistence Report'!$J$27:$J$500,"Adjustment",'7.  Persistence Report'!$H$27:$H$500,"2015")</f>
        <v>0</v>
      </c>
      <c r="X178" s="295">
        <f>SUMIFS('7.  Persistence Report'!Y$27:Y$500,'7.  Persistence Report'!$D$27:$D$500,$B177,'7.  Persistence Report'!$J$27:$J$500,"Adjustment",'7.  Persistence Report'!$H$27:$H$500,"2015")</f>
        <v>0</v>
      </c>
      <c r="Y178" s="411">
        <f>Y177</f>
        <v>0</v>
      </c>
      <c r="Z178" s="411">
        <f t="shared" ref="Z178" si="474">Z177</f>
        <v>0</v>
      </c>
      <c r="AA178" s="411">
        <f t="shared" ref="AA178" si="475">AA177</f>
        <v>0</v>
      </c>
      <c r="AB178" s="411">
        <f t="shared" ref="AB178" si="476">AB177</f>
        <v>0</v>
      </c>
      <c r="AC178" s="411">
        <f t="shared" ref="AC178" si="477">AC177</f>
        <v>0</v>
      </c>
      <c r="AD178" s="411">
        <f t="shared" ref="AD178" si="478">AD177</f>
        <v>0</v>
      </c>
      <c r="AE178" s="411">
        <f t="shared" ref="AE178" si="479">AE177</f>
        <v>0</v>
      </c>
      <c r="AF178" s="411">
        <f t="shared" ref="AF178" si="480">AF177</f>
        <v>0</v>
      </c>
      <c r="AG178" s="411">
        <f t="shared" ref="AG178" si="481">AG177</f>
        <v>0</v>
      </c>
      <c r="AH178" s="411">
        <f t="shared" ref="AH178" si="482">AH177</f>
        <v>0</v>
      </c>
      <c r="AI178" s="411">
        <f t="shared" ref="AI178" si="483">AI177</f>
        <v>0</v>
      </c>
      <c r="AJ178" s="411">
        <f t="shared" ref="AJ178" si="484">AJ177</f>
        <v>0</v>
      </c>
      <c r="AK178" s="411">
        <f t="shared" ref="AK178" si="485">AK177</f>
        <v>0</v>
      </c>
      <c r="AL178" s="411">
        <f t="shared" ref="AL178" si="486">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f>SUMIFS('7.  Persistence Report'!AU$27:AU$500,'7.  Persistence Report'!$D$27:$D$500,$B180,'7.  Persistence Report'!$J$27:$J$500,"Current year savings",'7.  Persistence Report'!$H$27:$H$500,"2015")</f>
        <v>0</v>
      </c>
      <c r="E180" s="295">
        <f>SUMIFS('7.  Persistence Report'!AV$27:AV$500,'7.  Persistence Report'!$D$27:$D$500,$B180,'7.  Persistence Report'!$J$27:$J$500,"Current year savings",'7.  Persistence Report'!$H$27:$H$500,"2015")</f>
        <v>0</v>
      </c>
      <c r="F180" s="295">
        <f>SUMIFS('7.  Persistence Report'!AW$27:AW$500,'7.  Persistence Report'!$D$27:$D$500,$B180,'7.  Persistence Report'!$J$27:$J$500,"Current year savings",'7.  Persistence Report'!$H$27:$H$500,"2015")</f>
        <v>0</v>
      </c>
      <c r="G180" s="295">
        <f>SUMIFS('7.  Persistence Report'!AX$27:AX$500,'7.  Persistence Report'!$D$27:$D$500,$B180,'7.  Persistence Report'!$J$27:$J$500,"Current year savings",'7.  Persistence Report'!$H$27:$H$500,"2015")</f>
        <v>0</v>
      </c>
      <c r="H180" s="295">
        <f>SUMIFS('7.  Persistence Report'!AY$27:AY$500,'7.  Persistence Report'!$D$27:$D$500,$B180,'7.  Persistence Report'!$J$27:$J$500,"Current year savings",'7.  Persistence Report'!$H$27:$H$500,"2015")</f>
        <v>0</v>
      </c>
      <c r="I180" s="295">
        <f>SUMIFS('7.  Persistence Report'!AZ$27:AZ$500,'7.  Persistence Report'!$D$27:$D$500,$B180,'7.  Persistence Report'!$J$27:$J$500,"Current year savings",'7.  Persistence Report'!$H$27:$H$500,"2015")</f>
        <v>0</v>
      </c>
      <c r="J180" s="295">
        <f>SUMIFS('7.  Persistence Report'!BA$27:BA$500,'7.  Persistence Report'!$D$27:$D$500,$B180,'7.  Persistence Report'!$J$27:$J$500,"Current year savings",'7.  Persistence Report'!$H$27:$H$500,"2015")</f>
        <v>0</v>
      </c>
      <c r="K180" s="295">
        <f>SUMIFS('7.  Persistence Report'!BB$27:BB$500,'7.  Persistence Report'!$D$27:$D$500,$B180,'7.  Persistence Report'!$J$27:$J$500,"Current year savings",'7.  Persistence Report'!$H$27:$H$500,"2015")</f>
        <v>0</v>
      </c>
      <c r="L180" s="295">
        <f>SUMIFS('7.  Persistence Report'!BC$27:BC$500,'7.  Persistence Report'!$D$27:$D$500,$B180,'7.  Persistence Report'!$J$27:$J$500,"Current year savings",'7.  Persistence Report'!$H$27:$H$500,"2015")</f>
        <v>0</v>
      </c>
      <c r="M180" s="295">
        <f>SUMIFS('7.  Persistence Report'!BD$27:BD$500,'7.  Persistence Report'!$D$27:$D$500,$B180,'7.  Persistence Report'!$J$27:$J$500,"Current year savings",'7.  Persistence Report'!$H$27:$H$500,"2015")</f>
        <v>0</v>
      </c>
      <c r="N180" s="295">
        <v>12</v>
      </c>
      <c r="O180" s="295">
        <f>SUMIFS('7.  Persistence Report'!P$27:P$500,'7.  Persistence Report'!$D$27:$D$500,$B180,'7.  Persistence Report'!$J$27:$J$500,"Current year savings",'7.  Persistence Report'!$H$27:$H$500,"2015")</f>
        <v>0</v>
      </c>
      <c r="P180" s="295">
        <f>SUMIFS('7.  Persistence Report'!Q$27:Q$500,'7.  Persistence Report'!$D$27:$D$500,$B180,'7.  Persistence Report'!$J$27:$J$500,"Current year savings",'7.  Persistence Report'!$H$27:$H$500,"2015")</f>
        <v>0</v>
      </c>
      <c r="Q180" s="295">
        <f>SUMIFS('7.  Persistence Report'!R$27:R$500,'7.  Persistence Report'!$D$27:$D$500,$B180,'7.  Persistence Report'!$J$27:$J$500,"Current year savings",'7.  Persistence Report'!$H$27:$H$500,"2015")</f>
        <v>0</v>
      </c>
      <c r="R180" s="295">
        <f>SUMIFS('7.  Persistence Report'!S$27:S$500,'7.  Persistence Report'!$D$27:$D$500,$B180,'7.  Persistence Report'!$J$27:$J$500,"Current year savings",'7.  Persistence Report'!$H$27:$H$500,"2015")</f>
        <v>0</v>
      </c>
      <c r="S180" s="295">
        <f>SUMIFS('7.  Persistence Report'!T$27:T$500,'7.  Persistence Report'!$D$27:$D$500,$B180,'7.  Persistence Report'!$J$27:$J$500,"Current year savings",'7.  Persistence Report'!$H$27:$H$500,"2015")</f>
        <v>0</v>
      </c>
      <c r="T180" s="295">
        <f>SUMIFS('7.  Persistence Report'!U$27:U$500,'7.  Persistence Report'!$D$27:$D$500,$B180,'7.  Persistence Report'!$J$27:$J$500,"Current year savings",'7.  Persistence Report'!$H$27:$H$500,"2015")</f>
        <v>0</v>
      </c>
      <c r="U180" s="295">
        <f>SUMIFS('7.  Persistence Report'!V$27:V$500,'7.  Persistence Report'!$D$27:$D$500,$B180,'7.  Persistence Report'!$J$27:$J$500,"Current year savings",'7.  Persistence Report'!$H$27:$H$500,"2015")</f>
        <v>0</v>
      </c>
      <c r="V180" s="295">
        <f>SUMIFS('7.  Persistence Report'!W$27:W$500,'7.  Persistence Report'!$D$27:$D$500,$B180,'7.  Persistence Report'!$J$27:$J$500,"Current year savings",'7.  Persistence Report'!$H$27:$H$500,"2015")</f>
        <v>0</v>
      </c>
      <c r="W180" s="295">
        <f>SUMIFS('7.  Persistence Report'!X$27:X$500,'7.  Persistence Report'!$D$27:$D$500,$B180,'7.  Persistence Report'!$J$27:$J$500,"Current year savings",'7.  Persistence Report'!$H$27:$H$500,"2015")</f>
        <v>0</v>
      </c>
      <c r="X180" s="295">
        <f>SUMIFS('7.  Persistence Report'!Y$27:Y$500,'7.  Persistence Report'!$D$27:$D$500,$B180,'7.  Persistence Report'!$J$27:$J$500,"Current year savings",'7.  Persistence Report'!$H$27:$H$500,"2015")</f>
        <v>0</v>
      </c>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267</v>
      </c>
      <c r="C181" s="291" t="s">
        <v>163</v>
      </c>
      <c r="D181" s="295">
        <f>SUMIFS('7.  Persistence Report'!AU$27:AU$500,'7.  Persistence Report'!$D$27:$D$500,$B180,'7.  Persistence Report'!$J$27:$J$500,"Adjustment",'7.  Persistence Report'!$H$27:$H$500,"2015")</f>
        <v>0</v>
      </c>
      <c r="E181" s="295">
        <f>SUMIFS('7.  Persistence Report'!AV$27:AV$500,'7.  Persistence Report'!$D$27:$D$500,$B180,'7.  Persistence Report'!$J$27:$J$500,"Adjustment",'7.  Persistence Report'!$H$27:$H$500,"2015")</f>
        <v>0</v>
      </c>
      <c r="F181" s="295">
        <f>SUMIFS('7.  Persistence Report'!AW$27:AW$500,'7.  Persistence Report'!$D$27:$D$500,$B180,'7.  Persistence Report'!$J$27:$J$500,"Adjustment",'7.  Persistence Report'!$H$27:$H$500,"2015")</f>
        <v>0</v>
      </c>
      <c r="G181" s="295">
        <f>SUMIFS('7.  Persistence Report'!AX$27:AX$500,'7.  Persistence Report'!$D$27:$D$500,$B180,'7.  Persistence Report'!$J$27:$J$500,"Adjustment",'7.  Persistence Report'!$H$27:$H$500,"2015")</f>
        <v>0</v>
      </c>
      <c r="H181" s="295">
        <f>SUMIFS('7.  Persistence Report'!AY$27:AY$500,'7.  Persistence Report'!$D$27:$D$500,$B180,'7.  Persistence Report'!$J$27:$J$500,"Adjustment",'7.  Persistence Report'!$H$27:$H$500,"2015")</f>
        <v>0</v>
      </c>
      <c r="I181" s="295">
        <f>SUMIFS('7.  Persistence Report'!AZ$27:AZ$500,'7.  Persistence Report'!$D$27:$D$500,$B180,'7.  Persistence Report'!$J$27:$J$500,"Adjustment",'7.  Persistence Report'!$H$27:$H$500,"2015")</f>
        <v>0</v>
      </c>
      <c r="J181" s="295">
        <f>SUMIFS('7.  Persistence Report'!BA$27:BA$500,'7.  Persistence Report'!$D$27:$D$500,$B180,'7.  Persistence Report'!$J$27:$J$500,"Adjustment",'7.  Persistence Report'!$H$27:$H$500,"2015")</f>
        <v>0</v>
      </c>
      <c r="K181" s="295">
        <f>SUMIFS('7.  Persistence Report'!BB$27:BB$500,'7.  Persistence Report'!$D$27:$D$500,$B180,'7.  Persistence Report'!$J$27:$J$500,"Adjustment",'7.  Persistence Report'!$H$27:$H$500,"2015")</f>
        <v>0</v>
      </c>
      <c r="L181" s="295">
        <f>SUMIFS('7.  Persistence Report'!BC$27:BC$500,'7.  Persistence Report'!$D$27:$D$500,$B180,'7.  Persistence Report'!$J$27:$J$500,"Adjustment",'7.  Persistence Report'!$H$27:$H$500,"2015")</f>
        <v>0</v>
      </c>
      <c r="M181" s="295">
        <f>SUMIFS('7.  Persistence Report'!BD$27:BD$500,'7.  Persistence Report'!$D$27:$D$500,$B180,'7.  Persistence Report'!$J$27:$J$500,"Adjustment",'7.  Persistence Report'!$H$27:$H$500,"2015")</f>
        <v>0</v>
      </c>
      <c r="N181" s="295">
        <f>N180</f>
        <v>12</v>
      </c>
      <c r="O181" s="295">
        <f>SUMIFS('7.  Persistence Report'!P$27:P$500,'7.  Persistence Report'!$D$27:$D$500,$B180,'7.  Persistence Report'!$J$27:$J$500,"Adjustment",'7.  Persistence Report'!$H$27:$H$500,"2015")</f>
        <v>0</v>
      </c>
      <c r="P181" s="295">
        <f>SUMIFS('7.  Persistence Report'!Q$27:Q$500,'7.  Persistence Report'!$D$27:$D$500,$B180,'7.  Persistence Report'!$J$27:$J$500,"Adjustment",'7.  Persistence Report'!$H$27:$H$500,"2015")</f>
        <v>0</v>
      </c>
      <c r="Q181" s="295">
        <f>SUMIFS('7.  Persistence Report'!R$27:R$500,'7.  Persistence Report'!$D$27:$D$500,$B180,'7.  Persistence Report'!$J$27:$J$500,"Adjustment",'7.  Persistence Report'!$H$27:$H$500,"2015")</f>
        <v>0</v>
      </c>
      <c r="R181" s="295">
        <f>SUMIFS('7.  Persistence Report'!S$27:S$500,'7.  Persistence Report'!$D$27:$D$500,$B180,'7.  Persistence Report'!$J$27:$J$500,"Adjustment",'7.  Persistence Report'!$H$27:$H$500,"2015")</f>
        <v>0</v>
      </c>
      <c r="S181" s="295">
        <f>SUMIFS('7.  Persistence Report'!T$27:T$500,'7.  Persistence Report'!$D$27:$D$500,$B180,'7.  Persistence Report'!$J$27:$J$500,"Adjustment",'7.  Persistence Report'!$H$27:$H$500,"2015")</f>
        <v>0</v>
      </c>
      <c r="T181" s="295">
        <f>SUMIFS('7.  Persistence Report'!U$27:U$500,'7.  Persistence Report'!$D$27:$D$500,$B180,'7.  Persistence Report'!$J$27:$J$500,"Adjustment",'7.  Persistence Report'!$H$27:$H$500,"2015")</f>
        <v>0</v>
      </c>
      <c r="U181" s="295">
        <f>SUMIFS('7.  Persistence Report'!V$27:V$500,'7.  Persistence Report'!$D$27:$D$500,$B180,'7.  Persistence Report'!$J$27:$J$500,"Adjustment",'7.  Persistence Report'!$H$27:$H$500,"2015")</f>
        <v>0</v>
      </c>
      <c r="V181" s="295">
        <f>SUMIFS('7.  Persistence Report'!W$27:W$500,'7.  Persistence Report'!$D$27:$D$500,$B180,'7.  Persistence Report'!$J$27:$J$500,"Adjustment",'7.  Persistence Report'!$H$27:$H$500,"2015")</f>
        <v>0</v>
      </c>
      <c r="W181" s="295">
        <f>SUMIFS('7.  Persistence Report'!X$27:X$500,'7.  Persistence Report'!$D$27:$D$500,$B180,'7.  Persistence Report'!$J$27:$J$500,"Adjustment",'7.  Persistence Report'!$H$27:$H$500,"2015")</f>
        <v>0</v>
      </c>
      <c r="X181" s="295">
        <f>SUMIFS('7.  Persistence Report'!Y$27:Y$500,'7.  Persistence Report'!$D$27:$D$500,$B180,'7.  Persistence Report'!$J$27:$J$500,"Adjustment",'7.  Persistence Report'!$H$27:$H$500,"2015")</f>
        <v>0</v>
      </c>
      <c r="Y181" s="411">
        <f>Y180</f>
        <v>0</v>
      </c>
      <c r="Z181" s="411">
        <f t="shared" ref="Z181" si="487">Z180</f>
        <v>0</v>
      </c>
      <c r="AA181" s="411">
        <f t="shared" ref="AA181" si="488">AA180</f>
        <v>0</v>
      </c>
      <c r="AB181" s="411">
        <f t="shared" ref="AB181" si="489">AB180</f>
        <v>0</v>
      </c>
      <c r="AC181" s="411">
        <f t="shared" ref="AC181" si="490">AC180</f>
        <v>0</v>
      </c>
      <c r="AD181" s="411">
        <f t="shared" ref="AD181" si="491">AD180</f>
        <v>0</v>
      </c>
      <c r="AE181" s="411">
        <f t="shared" ref="AE181" si="492">AE180</f>
        <v>0</v>
      </c>
      <c r="AF181" s="411">
        <f t="shared" ref="AF181" si="493">AF180</f>
        <v>0</v>
      </c>
      <c r="AG181" s="411">
        <f t="shared" ref="AG181" si="494">AG180</f>
        <v>0</v>
      </c>
      <c r="AH181" s="411">
        <f t="shared" ref="AH181" si="495">AH180</f>
        <v>0</v>
      </c>
      <c r="AI181" s="411">
        <f t="shared" ref="AI181" si="496">AI180</f>
        <v>0</v>
      </c>
      <c r="AJ181" s="411">
        <f t="shared" ref="AJ181" si="497">AJ180</f>
        <v>0</v>
      </c>
      <c r="AK181" s="411">
        <f t="shared" ref="AK181" si="498">AK180</f>
        <v>0</v>
      </c>
      <c r="AL181" s="411">
        <f t="shared" ref="AL181" si="499">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f>SUMIFS('7.  Persistence Report'!AU$27:AU$500,'7.  Persistence Report'!$D$27:$D$500,$B183,'7.  Persistence Report'!$J$27:$J$500,"Current year savings",'7.  Persistence Report'!$H$27:$H$500,"2015")</f>
        <v>0</v>
      </c>
      <c r="E183" s="295">
        <f>SUMIFS('7.  Persistence Report'!AV$27:AV$500,'7.  Persistence Report'!$D$27:$D$500,$B183,'7.  Persistence Report'!$J$27:$J$500,"Current year savings",'7.  Persistence Report'!$H$27:$H$500,"2015")</f>
        <v>0</v>
      </c>
      <c r="F183" s="295">
        <f>SUMIFS('7.  Persistence Report'!AW$27:AW$500,'7.  Persistence Report'!$D$27:$D$500,$B183,'7.  Persistence Report'!$J$27:$J$500,"Current year savings",'7.  Persistence Report'!$H$27:$H$500,"2015")</f>
        <v>0</v>
      </c>
      <c r="G183" s="295">
        <f>SUMIFS('7.  Persistence Report'!AX$27:AX$500,'7.  Persistence Report'!$D$27:$D$500,$B183,'7.  Persistence Report'!$J$27:$J$500,"Current year savings",'7.  Persistence Report'!$H$27:$H$500,"2015")</f>
        <v>0</v>
      </c>
      <c r="H183" s="295">
        <f>SUMIFS('7.  Persistence Report'!AY$27:AY$500,'7.  Persistence Report'!$D$27:$D$500,$B183,'7.  Persistence Report'!$J$27:$J$500,"Current year savings",'7.  Persistence Report'!$H$27:$H$500,"2015")</f>
        <v>0</v>
      </c>
      <c r="I183" s="295">
        <f>SUMIFS('7.  Persistence Report'!AZ$27:AZ$500,'7.  Persistence Report'!$D$27:$D$500,$B183,'7.  Persistence Report'!$J$27:$J$500,"Current year savings",'7.  Persistence Report'!$H$27:$H$500,"2015")</f>
        <v>0</v>
      </c>
      <c r="J183" s="295">
        <f>SUMIFS('7.  Persistence Report'!BA$27:BA$500,'7.  Persistence Report'!$D$27:$D$500,$B183,'7.  Persistence Report'!$J$27:$J$500,"Current year savings",'7.  Persistence Report'!$H$27:$H$500,"2015")</f>
        <v>0</v>
      </c>
      <c r="K183" s="295">
        <f>SUMIFS('7.  Persistence Report'!BB$27:BB$500,'7.  Persistence Report'!$D$27:$D$500,$B183,'7.  Persistence Report'!$J$27:$J$500,"Current year savings",'7.  Persistence Report'!$H$27:$H$500,"2015")</f>
        <v>0</v>
      </c>
      <c r="L183" s="295">
        <f>SUMIFS('7.  Persistence Report'!BC$27:BC$500,'7.  Persistence Report'!$D$27:$D$500,$B183,'7.  Persistence Report'!$J$27:$J$500,"Current year savings",'7.  Persistence Report'!$H$27:$H$500,"2015")</f>
        <v>0</v>
      </c>
      <c r="M183" s="295">
        <f>SUMIFS('7.  Persistence Report'!BD$27:BD$500,'7.  Persistence Report'!$D$27:$D$500,$B183,'7.  Persistence Report'!$J$27:$J$500,"Current year savings",'7.  Persistence Report'!$H$27:$H$500,"2015")</f>
        <v>0</v>
      </c>
      <c r="N183" s="295">
        <v>12</v>
      </c>
      <c r="O183" s="295">
        <f>SUMIFS('7.  Persistence Report'!P$27:P$500,'7.  Persistence Report'!$D$27:$D$500,$B183,'7.  Persistence Report'!$J$27:$J$500,"Current year savings",'7.  Persistence Report'!$H$27:$H$500,"2015")</f>
        <v>0</v>
      </c>
      <c r="P183" s="295">
        <f>SUMIFS('7.  Persistence Report'!Q$27:Q$500,'7.  Persistence Report'!$D$27:$D$500,$B183,'7.  Persistence Report'!$J$27:$J$500,"Current year savings",'7.  Persistence Report'!$H$27:$H$500,"2015")</f>
        <v>0</v>
      </c>
      <c r="Q183" s="295">
        <f>SUMIFS('7.  Persistence Report'!R$27:R$500,'7.  Persistence Report'!$D$27:$D$500,$B183,'7.  Persistence Report'!$J$27:$J$500,"Current year savings",'7.  Persistence Report'!$H$27:$H$500,"2015")</f>
        <v>0</v>
      </c>
      <c r="R183" s="295">
        <f>SUMIFS('7.  Persistence Report'!S$27:S$500,'7.  Persistence Report'!$D$27:$D$500,$B183,'7.  Persistence Report'!$J$27:$J$500,"Current year savings",'7.  Persistence Report'!$H$27:$H$500,"2015")</f>
        <v>0</v>
      </c>
      <c r="S183" s="295">
        <f>SUMIFS('7.  Persistence Report'!T$27:T$500,'7.  Persistence Report'!$D$27:$D$500,$B183,'7.  Persistence Report'!$J$27:$J$500,"Current year savings",'7.  Persistence Report'!$H$27:$H$500,"2015")</f>
        <v>0</v>
      </c>
      <c r="T183" s="295">
        <f>SUMIFS('7.  Persistence Report'!U$27:U$500,'7.  Persistence Report'!$D$27:$D$500,$B183,'7.  Persistence Report'!$J$27:$J$500,"Current year savings",'7.  Persistence Report'!$H$27:$H$500,"2015")</f>
        <v>0</v>
      </c>
      <c r="U183" s="295">
        <f>SUMIFS('7.  Persistence Report'!V$27:V$500,'7.  Persistence Report'!$D$27:$D$500,$B183,'7.  Persistence Report'!$J$27:$J$500,"Current year savings",'7.  Persistence Report'!$H$27:$H$500,"2015")</f>
        <v>0</v>
      </c>
      <c r="V183" s="295">
        <f>SUMIFS('7.  Persistence Report'!W$27:W$500,'7.  Persistence Report'!$D$27:$D$500,$B183,'7.  Persistence Report'!$J$27:$J$500,"Current year savings",'7.  Persistence Report'!$H$27:$H$500,"2015")</f>
        <v>0</v>
      </c>
      <c r="W183" s="295">
        <f>SUMIFS('7.  Persistence Report'!X$27:X$500,'7.  Persistence Report'!$D$27:$D$500,$B183,'7.  Persistence Report'!$J$27:$J$500,"Current year savings",'7.  Persistence Report'!$H$27:$H$500,"2015")</f>
        <v>0</v>
      </c>
      <c r="X183" s="295">
        <f>SUMIFS('7.  Persistence Report'!Y$27:Y$500,'7.  Persistence Report'!$D$27:$D$500,$B183,'7.  Persistence Report'!$J$27:$J$500,"Current year savings",'7.  Persistence Report'!$H$27:$H$500,"2015")</f>
        <v>0</v>
      </c>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267</v>
      </c>
      <c r="C184" s="291" t="s">
        <v>163</v>
      </c>
      <c r="D184" s="295">
        <f>SUMIFS('7.  Persistence Report'!AU$27:AU$500,'7.  Persistence Report'!$D$27:$D$500,$B183,'7.  Persistence Report'!$J$27:$J$500,"Adjustment",'7.  Persistence Report'!$H$27:$H$500,"2015")</f>
        <v>0</v>
      </c>
      <c r="E184" s="295">
        <f>SUMIFS('7.  Persistence Report'!AV$27:AV$500,'7.  Persistence Report'!$D$27:$D$500,$B183,'7.  Persistence Report'!$J$27:$J$500,"Adjustment",'7.  Persistence Report'!$H$27:$H$500,"2015")</f>
        <v>0</v>
      </c>
      <c r="F184" s="295">
        <f>SUMIFS('7.  Persistence Report'!AW$27:AW$500,'7.  Persistence Report'!$D$27:$D$500,$B183,'7.  Persistence Report'!$J$27:$J$500,"Adjustment",'7.  Persistence Report'!$H$27:$H$500,"2015")</f>
        <v>0</v>
      </c>
      <c r="G184" s="295">
        <f>SUMIFS('7.  Persistence Report'!AX$27:AX$500,'7.  Persistence Report'!$D$27:$D$500,$B183,'7.  Persistence Report'!$J$27:$J$500,"Adjustment",'7.  Persistence Report'!$H$27:$H$500,"2015")</f>
        <v>0</v>
      </c>
      <c r="H184" s="295">
        <f>SUMIFS('7.  Persistence Report'!AY$27:AY$500,'7.  Persistence Report'!$D$27:$D$500,$B183,'7.  Persistence Report'!$J$27:$J$500,"Adjustment",'7.  Persistence Report'!$H$27:$H$500,"2015")</f>
        <v>0</v>
      </c>
      <c r="I184" s="295">
        <f>SUMIFS('7.  Persistence Report'!AZ$27:AZ$500,'7.  Persistence Report'!$D$27:$D$500,$B183,'7.  Persistence Report'!$J$27:$J$500,"Adjustment",'7.  Persistence Report'!$H$27:$H$500,"2015")</f>
        <v>0</v>
      </c>
      <c r="J184" s="295">
        <f>SUMIFS('7.  Persistence Report'!BA$27:BA$500,'7.  Persistence Report'!$D$27:$D$500,$B183,'7.  Persistence Report'!$J$27:$J$500,"Adjustment",'7.  Persistence Report'!$H$27:$H$500,"2015")</f>
        <v>0</v>
      </c>
      <c r="K184" s="295">
        <f>SUMIFS('7.  Persistence Report'!BB$27:BB$500,'7.  Persistence Report'!$D$27:$D$500,$B183,'7.  Persistence Report'!$J$27:$J$500,"Adjustment",'7.  Persistence Report'!$H$27:$H$500,"2015")</f>
        <v>0</v>
      </c>
      <c r="L184" s="295">
        <f>SUMIFS('7.  Persistence Report'!BC$27:BC$500,'7.  Persistence Report'!$D$27:$D$500,$B183,'7.  Persistence Report'!$J$27:$J$500,"Adjustment",'7.  Persistence Report'!$H$27:$H$500,"2015")</f>
        <v>0</v>
      </c>
      <c r="M184" s="295">
        <f>SUMIFS('7.  Persistence Report'!BD$27:BD$500,'7.  Persistence Report'!$D$27:$D$500,$B183,'7.  Persistence Report'!$J$27:$J$500,"Adjustment",'7.  Persistence Report'!$H$27:$H$500,"2015")</f>
        <v>0</v>
      </c>
      <c r="N184" s="295">
        <f>N183</f>
        <v>12</v>
      </c>
      <c r="O184" s="295">
        <f>SUMIFS('7.  Persistence Report'!P$27:P$500,'7.  Persistence Report'!$D$27:$D$500,$B183,'7.  Persistence Report'!$J$27:$J$500,"Adjustment",'7.  Persistence Report'!$H$27:$H$500,"2015")</f>
        <v>0</v>
      </c>
      <c r="P184" s="295">
        <f>SUMIFS('7.  Persistence Report'!Q$27:Q$500,'7.  Persistence Report'!$D$27:$D$500,$B183,'7.  Persistence Report'!$J$27:$J$500,"Adjustment",'7.  Persistence Report'!$H$27:$H$500,"2015")</f>
        <v>0</v>
      </c>
      <c r="Q184" s="295">
        <f>SUMIFS('7.  Persistence Report'!R$27:R$500,'7.  Persistence Report'!$D$27:$D$500,$B183,'7.  Persistence Report'!$J$27:$J$500,"Adjustment",'7.  Persistence Report'!$H$27:$H$500,"2015")</f>
        <v>0</v>
      </c>
      <c r="R184" s="295">
        <f>SUMIFS('7.  Persistence Report'!S$27:S$500,'7.  Persistence Report'!$D$27:$D$500,$B183,'7.  Persistence Report'!$J$27:$J$500,"Adjustment",'7.  Persistence Report'!$H$27:$H$500,"2015")</f>
        <v>0</v>
      </c>
      <c r="S184" s="295">
        <f>SUMIFS('7.  Persistence Report'!T$27:T$500,'7.  Persistence Report'!$D$27:$D$500,$B183,'7.  Persistence Report'!$J$27:$J$500,"Adjustment",'7.  Persistence Report'!$H$27:$H$500,"2015")</f>
        <v>0</v>
      </c>
      <c r="T184" s="295">
        <f>SUMIFS('7.  Persistence Report'!U$27:U$500,'7.  Persistence Report'!$D$27:$D$500,$B183,'7.  Persistence Report'!$J$27:$J$500,"Adjustment",'7.  Persistence Report'!$H$27:$H$500,"2015")</f>
        <v>0</v>
      </c>
      <c r="U184" s="295">
        <f>SUMIFS('7.  Persistence Report'!V$27:V$500,'7.  Persistence Report'!$D$27:$D$500,$B183,'7.  Persistence Report'!$J$27:$J$500,"Adjustment",'7.  Persistence Report'!$H$27:$H$500,"2015")</f>
        <v>0</v>
      </c>
      <c r="V184" s="295">
        <f>SUMIFS('7.  Persistence Report'!W$27:W$500,'7.  Persistence Report'!$D$27:$D$500,$B183,'7.  Persistence Report'!$J$27:$J$500,"Adjustment",'7.  Persistence Report'!$H$27:$H$500,"2015")</f>
        <v>0</v>
      </c>
      <c r="W184" s="295">
        <f>SUMIFS('7.  Persistence Report'!X$27:X$500,'7.  Persistence Report'!$D$27:$D$500,$B183,'7.  Persistence Report'!$J$27:$J$500,"Adjustment",'7.  Persistence Report'!$H$27:$H$500,"2015")</f>
        <v>0</v>
      </c>
      <c r="X184" s="295">
        <f>SUMIFS('7.  Persistence Report'!Y$27:Y$500,'7.  Persistence Report'!$D$27:$D$500,$B183,'7.  Persistence Report'!$J$27:$J$500,"Adjustment",'7.  Persistence Report'!$H$27:$H$500,"2015")</f>
        <v>0</v>
      </c>
      <c r="Y184" s="411">
        <f>Y183</f>
        <v>0</v>
      </c>
      <c r="Z184" s="411">
        <f t="shared" ref="Z184" si="500">Z183</f>
        <v>0</v>
      </c>
      <c r="AA184" s="411">
        <f t="shared" ref="AA184" si="501">AA183</f>
        <v>0</v>
      </c>
      <c r="AB184" s="411">
        <f t="shared" ref="AB184" si="502">AB183</f>
        <v>0</v>
      </c>
      <c r="AC184" s="411">
        <f t="shared" ref="AC184" si="503">AC183</f>
        <v>0</v>
      </c>
      <c r="AD184" s="411">
        <f t="shared" ref="AD184" si="504">AD183</f>
        <v>0</v>
      </c>
      <c r="AE184" s="411">
        <f t="shared" ref="AE184" si="505">AE183</f>
        <v>0</v>
      </c>
      <c r="AF184" s="411">
        <f t="shared" ref="AF184" si="506">AF183</f>
        <v>0</v>
      </c>
      <c r="AG184" s="411">
        <f t="shared" ref="AG184" si="507">AG183</f>
        <v>0</v>
      </c>
      <c r="AH184" s="411">
        <f t="shared" ref="AH184" si="508">AH183</f>
        <v>0</v>
      </c>
      <c r="AI184" s="411">
        <f t="shared" ref="AI184" si="509">AI183</f>
        <v>0</v>
      </c>
      <c r="AJ184" s="411">
        <f t="shared" ref="AJ184" si="510">AJ183</f>
        <v>0</v>
      </c>
      <c r="AK184" s="411">
        <f t="shared" ref="AK184" si="511">AK183</f>
        <v>0</v>
      </c>
      <c r="AL184" s="411">
        <f t="shared" ref="AL184" si="512">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f>SUMIFS('7.  Persistence Report'!AU$27:AU$500,'7.  Persistence Report'!$D$27:$D$500,$B186,'7.  Persistence Report'!$J$27:$J$500,"Current year savings",'7.  Persistence Report'!$H$27:$H$500,"2015")</f>
        <v>0</v>
      </c>
      <c r="E186" s="295">
        <f>SUMIFS('7.  Persistence Report'!AV$27:AV$500,'7.  Persistence Report'!$D$27:$D$500,$B186,'7.  Persistence Report'!$J$27:$J$500,"Current year savings",'7.  Persistence Report'!$H$27:$H$500,"2015")</f>
        <v>0</v>
      </c>
      <c r="F186" s="295">
        <f>SUMIFS('7.  Persistence Report'!AW$27:AW$500,'7.  Persistence Report'!$D$27:$D$500,$B186,'7.  Persistence Report'!$J$27:$J$500,"Current year savings",'7.  Persistence Report'!$H$27:$H$500,"2015")</f>
        <v>0</v>
      </c>
      <c r="G186" s="295">
        <f>SUMIFS('7.  Persistence Report'!AX$27:AX$500,'7.  Persistence Report'!$D$27:$D$500,$B186,'7.  Persistence Report'!$J$27:$J$500,"Current year savings",'7.  Persistence Report'!$H$27:$H$500,"2015")</f>
        <v>0</v>
      </c>
      <c r="H186" s="295">
        <f>SUMIFS('7.  Persistence Report'!AY$27:AY$500,'7.  Persistence Report'!$D$27:$D$500,$B186,'7.  Persistence Report'!$J$27:$J$500,"Current year savings",'7.  Persistence Report'!$H$27:$H$500,"2015")</f>
        <v>0</v>
      </c>
      <c r="I186" s="295">
        <f>SUMIFS('7.  Persistence Report'!AZ$27:AZ$500,'7.  Persistence Report'!$D$27:$D$500,$B186,'7.  Persistence Report'!$J$27:$J$500,"Current year savings",'7.  Persistence Report'!$H$27:$H$500,"2015")</f>
        <v>0</v>
      </c>
      <c r="J186" s="295">
        <f>SUMIFS('7.  Persistence Report'!BA$27:BA$500,'7.  Persistence Report'!$D$27:$D$500,$B186,'7.  Persistence Report'!$J$27:$J$500,"Current year savings",'7.  Persistence Report'!$H$27:$H$500,"2015")</f>
        <v>0</v>
      </c>
      <c r="K186" s="295">
        <f>SUMIFS('7.  Persistence Report'!BB$27:BB$500,'7.  Persistence Report'!$D$27:$D$500,$B186,'7.  Persistence Report'!$J$27:$J$500,"Current year savings",'7.  Persistence Report'!$H$27:$H$500,"2015")</f>
        <v>0</v>
      </c>
      <c r="L186" s="295">
        <f>SUMIFS('7.  Persistence Report'!BC$27:BC$500,'7.  Persistence Report'!$D$27:$D$500,$B186,'7.  Persistence Report'!$J$27:$J$500,"Current year savings",'7.  Persistence Report'!$H$27:$H$500,"2015")</f>
        <v>0</v>
      </c>
      <c r="M186" s="295">
        <f>SUMIFS('7.  Persistence Report'!BD$27:BD$500,'7.  Persistence Report'!$D$27:$D$500,$B186,'7.  Persistence Report'!$J$27:$J$500,"Current year savings",'7.  Persistence Report'!$H$27:$H$500,"2015")</f>
        <v>0</v>
      </c>
      <c r="N186" s="295">
        <v>12</v>
      </c>
      <c r="O186" s="295">
        <f>SUMIFS('7.  Persistence Report'!P$27:P$500,'7.  Persistence Report'!$D$27:$D$500,$B186,'7.  Persistence Report'!$J$27:$J$500,"Current year savings",'7.  Persistence Report'!$H$27:$H$500,"2015")</f>
        <v>0</v>
      </c>
      <c r="P186" s="295">
        <f>SUMIFS('7.  Persistence Report'!Q$27:Q$500,'7.  Persistence Report'!$D$27:$D$500,$B186,'7.  Persistence Report'!$J$27:$J$500,"Current year savings",'7.  Persistence Report'!$H$27:$H$500,"2015")</f>
        <v>0</v>
      </c>
      <c r="Q186" s="295">
        <f>SUMIFS('7.  Persistence Report'!R$27:R$500,'7.  Persistence Report'!$D$27:$D$500,$B186,'7.  Persistence Report'!$J$27:$J$500,"Current year savings",'7.  Persistence Report'!$H$27:$H$500,"2015")</f>
        <v>0</v>
      </c>
      <c r="R186" s="295">
        <f>SUMIFS('7.  Persistence Report'!S$27:S$500,'7.  Persistence Report'!$D$27:$D$500,$B186,'7.  Persistence Report'!$J$27:$J$500,"Current year savings",'7.  Persistence Report'!$H$27:$H$500,"2015")</f>
        <v>0</v>
      </c>
      <c r="S186" s="295">
        <f>SUMIFS('7.  Persistence Report'!T$27:T$500,'7.  Persistence Report'!$D$27:$D$500,$B186,'7.  Persistence Report'!$J$27:$J$500,"Current year savings",'7.  Persistence Report'!$H$27:$H$500,"2015")</f>
        <v>0</v>
      </c>
      <c r="T186" s="295">
        <f>SUMIFS('7.  Persistence Report'!U$27:U$500,'7.  Persistence Report'!$D$27:$D$500,$B186,'7.  Persistence Report'!$J$27:$J$500,"Current year savings",'7.  Persistence Report'!$H$27:$H$500,"2015")</f>
        <v>0</v>
      </c>
      <c r="U186" s="295">
        <f>SUMIFS('7.  Persistence Report'!V$27:V$500,'7.  Persistence Report'!$D$27:$D$500,$B186,'7.  Persistence Report'!$J$27:$J$500,"Current year savings",'7.  Persistence Report'!$H$27:$H$500,"2015")</f>
        <v>0</v>
      </c>
      <c r="V186" s="295">
        <f>SUMIFS('7.  Persistence Report'!W$27:W$500,'7.  Persistence Report'!$D$27:$D$500,$B186,'7.  Persistence Report'!$J$27:$J$500,"Current year savings",'7.  Persistence Report'!$H$27:$H$500,"2015")</f>
        <v>0</v>
      </c>
      <c r="W186" s="295">
        <f>SUMIFS('7.  Persistence Report'!X$27:X$500,'7.  Persistence Report'!$D$27:$D$500,$B186,'7.  Persistence Report'!$J$27:$J$500,"Current year savings",'7.  Persistence Report'!$H$27:$H$500,"2015")</f>
        <v>0</v>
      </c>
      <c r="X186" s="295">
        <f>SUMIFS('7.  Persistence Report'!Y$27:Y$500,'7.  Persistence Report'!$D$27:$D$500,$B186,'7.  Persistence Report'!$J$27:$J$500,"Current year savings",'7.  Persistence Report'!$H$27:$H$500,"2015")</f>
        <v>0</v>
      </c>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267</v>
      </c>
      <c r="C187" s="291" t="s">
        <v>163</v>
      </c>
      <c r="D187" s="295">
        <f>SUMIFS('7.  Persistence Report'!AU$27:AU$500,'7.  Persistence Report'!$D$27:$D$500,$B186,'7.  Persistence Report'!$J$27:$J$500,"Adjustment",'7.  Persistence Report'!$H$27:$H$500,"2015")</f>
        <v>0</v>
      </c>
      <c r="E187" s="295">
        <f>SUMIFS('7.  Persistence Report'!AV$27:AV$500,'7.  Persistence Report'!$D$27:$D$500,$B186,'7.  Persistence Report'!$J$27:$J$500,"Adjustment",'7.  Persistence Report'!$H$27:$H$500,"2015")</f>
        <v>0</v>
      </c>
      <c r="F187" s="295">
        <f>SUMIFS('7.  Persistence Report'!AW$27:AW$500,'7.  Persistence Report'!$D$27:$D$500,$B186,'7.  Persistence Report'!$J$27:$J$500,"Adjustment",'7.  Persistence Report'!$H$27:$H$500,"2015")</f>
        <v>0</v>
      </c>
      <c r="G187" s="295">
        <f>SUMIFS('7.  Persistence Report'!AX$27:AX$500,'7.  Persistence Report'!$D$27:$D$500,$B186,'7.  Persistence Report'!$J$27:$J$500,"Adjustment",'7.  Persistence Report'!$H$27:$H$500,"2015")</f>
        <v>0</v>
      </c>
      <c r="H187" s="295">
        <f>SUMIFS('7.  Persistence Report'!AY$27:AY$500,'7.  Persistence Report'!$D$27:$D$500,$B186,'7.  Persistence Report'!$J$27:$J$500,"Adjustment",'7.  Persistence Report'!$H$27:$H$500,"2015")</f>
        <v>0</v>
      </c>
      <c r="I187" s="295">
        <f>SUMIFS('7.  Persistence Report'!AZ$27:AZ$500,'7.  Persistence Report'!$D$27:$D$500,$B186,'7.  Persistence Report'!$J$27:$J$500,"Adjustment",'7.  Persistence Report'!$H$27:$H$500,"2015")</f>
        <v>0</v>
      </c>
      <c r="J187" s="295">
        <f>SUMIFS('7.  Persistence Report'!BA$27:BA$500,'7.  Persistence Report'!$D$27:$D$500,$B186,'7.  Persistence Report'!$J$27:$J$500,"Adjustment",'7.  Persistence Report'!$H$27:$H$500,"2015")</f>
        <v>0</v>
      </c>
      <c r="K187" s="295">
        <f>SUMIFS('7.  Persistence Report'!BB$27:BB$500,'7.  Persistence Report'!$D$27:$D$500,$B186,'7.  Persistence Report'!$J$27:$J$500,"Adjustment",'7.  Persistence Report'!$H$27:$H$500,"2015")</f>
        <v>0</v>
      </c>
      <c r="L187" s="295">
        <f>SUMIFS('7.  Persistence Report'!BC$27:BC$500,'7.  Persistence Report'!$D$27:$D$500,$B186,'7.  Persistence Report'!$J$27:$J$500,"Adjustment",'7.  Persistence Report'!$H$27:$H$500,"2015")</f>
        <v>0</v>
      </c>
      <c r="M187" s="295">
        <f>SUMIFS('7.  Persistence Report'!BD$27:BD$500,'7.  Persistence Report'!$D$27:$D$500,$B186,'7.  Persistence Report'!$J$27:$J$500,"Adjustment",'7.  Persistence Report'!$H$27:$H$500,"2015")</f>
        <v>0</v>
      </c>
      <c r="N187" s="295">
        <f>N186</f>
        <v>12</v>
      </c>
      <c r="O187" s="295">
        <f>SUMIFS('7.  Persistence Report'!P$27:P$500,'7.  Persistence Report'!$D$27:$D$500,$B186,'7.  Persistence Report'!$J$27:$J$500,"Adjustment",'7.  Persistence Report'!$H$27:$H$500,"2015")</f>
        <v>0</v>
      </c>
      <c r="P187" s="295">
        <f>SUMIFS('7.  Persistence Report'!Q$27:Q$500,'7.  Persistence Report'!$D$27:$D$500,$B186,'7.  Persistence Report'!$J$27:$J$500,"Adjustment",'7.  Persistence Report'!$H$27:$H$500,"2015")</f>
        <v>0</v>
      </c>
      <c r="Q187" s="295">
        <f>SUMIFS('7.  Persistence Report'!R$27:R$500,'7.  Persistence Report'!$D$27:$D$500,$B186,'7.  Persistence Report'!$J$27:$J$500,"Adjustment",'7.  Persistence Report'!$H$27:$H$500,"2015")</f>
        <v>0</v>
      </c>
      <c r="R187" s="295">
        <f>SUMIFS('7.  Persistence Report'!S$27:S$500,'7.  Persistence Report'!$D$27:$D$500,$B186,'7.  Persistence Report'!$J$27:$J$500,"Adjustment",'7.  Persistence Report'!$H$27:$H$500,"2015")</f>
        <v>0</v>
      </c>
      <c r="S187" s="295">
        <f>SUMIFS('7.  Persistence Report'!T$27:T$500,'7.  Persistence Report'!$D$27:$D$500,$B186,'7.  Persistence Report'!$J$27:$J$500,"Adjustment",'7.  Persistence Report'!$H$27:$H$500,"2015")</f>
        <v>0</v>
      </c>
      <c r="T187" s="295">
        <f>SUMIFS('7.  Persistence Report'!U$27:U$500,'7.  Persistence Report'!$D$27:$D$500,$B186,'7.  Persistence Report'!$J$27:$J$500,"Adjustment",'7.  Persistence Report'!$H$27:$H$500,"2015")</f>
        <v>0</v>
      </c>
      <c r="U187" s="295">
        <f>SUMIFS('7.  Persistence Report'!V$27:V$500,'7.  Persistence Report'!$D$27:$D$500,$B186,'7.  Persistence Report'!$J$27:$J$500,"Adjustment",'7.  Persistence Report'!$H$27:$H$500,"2015")</f>
        <v>0</v>
      </c>
      <c r="V187" s="295">
        <f>SUMIFS('7.  Persistence Report'!W$27:W$500,'7.  Persistence Report'!$D$27:$D$500,$B186,'7.  Persistence Report'!$J$27:$J$500,"Adjustment",'7.  Persistence Report'!$H$27:$H$500,"2015")</f>
        <v>0</v>
      </c>
      <c r="W187" s="295">
        <f>SUMIFS('7.  Persistence Report'!X$27:X$500,'7.  Persistence Report'!$D$27:$D$500,$B186,'7.  Persistence Report'!$J$27:$J$500,"Adjustment",'7.  Persistence Report'!$H$27:$H$500,"2015")</f>
        <v>0</v>
      </c>
      <c r="X187" s="295">
        <f>SUMIFS('7.  Persistence Report'!Y$27:Y$500,'7.  Persistence Report'!$D$27:$D$500,$B186,'7.  Persistence Report'!$J$27:$J$500,"Adjustment",'7.  Persistence Report'!$H$27:$H$500,"2015")</f>
        <v>0</v>
      </c>
      <c r="Y187" s="411">
        <f>Y186</f>
        <v>0</v>
      </c>
      <c r="Z187" s="411">
        <f t="shared" ref="Z187" si="513">Z186</f>
        <v>0</v>
      </c>
      <c r="AA187" s="411">
        <f t="shared" ref="AA187" si="514">AA186</f>
        <v>0</v>
      </c>
      <c r="AB187" s="411">
        <f t="shared" ref="AB187" si="515">AB186</f>
        <v>0</v>
      </c>
      <c r="AC187" s="411">
        <f t="shared" ref="AC187" si="516">AC186</f>
        <v>0</v>
      </c>
      <c r="AD187" s="411">
        <f t="shared" ref="AD187" si="517">AD186</f>
        <v>0</v>
      </c>
      <c r="AE187" s="411">
        <f t="shared" ref="AE187" si="518">AE186</f>
        <v>0</v>
      </c>
      <c r="AF187" s="411">
        <f t="shared" ref="AF187" si="519">AF186</f>
        <v>0</v>
      </c>
      <c r="AG187" s="411">
        <f t="shared" ref="AG187" si="520">AG186</f>
        <v>0</v>
      </c>
      <c r="AH187" s="411">
        <f t="shared" ref="AH187" si="521">AH186</f>
        <v>0</v>
      </c>
      <c r="AI187" s="411">
        <f t="shared" ref="AI187" si="522">AI186</f>
        <v>0</v>
      </c>
      <c r="AJ187" s="411">
        <f t="shared" ref="AJ187" si="523">AJ186</f>
        <v>0</v>
      </c>
      <c r="AK187" s="411">
        <f t="shared" ref="AK187" si="524">AK186</f>
        <v>0</v>
      </c>
      <c r="AL187" s="411">
        <f t="shared" ref="AL187" si="525">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f>SUMIFS('7.  Persistence Report'!AU$27:AU$500,'7.  Persistence Report'!$D$27:$D$500,$B189,'7.  Persistence Report'!$J$27:$J$500,"Current year savings",'7.  Persistence Report'!$H$27:$H$500,"2015")</f>
        <v>0</v>
      </c>
      <c r="E189" s="295">
        <f>SUMIFS('7.  Persistence Report'!AV$27:AV$500,'7.  Persistence Report'!$D$27:$D$500,$B189,'7.  Persistence Report'!$J$27:$J$500,"Current year savings",'7.  Persistence Report'!$H$27:$H$500,"2015")</f>
        <v>0</v>
      </c>
      <c r="F189" s="295">
        <f>SUMIFS('7.  Persistence Report'!AW$27:AW$500,'7.  Persistence Report'!$D$27:$D$500,$B189,'7.  Persistence Report'!$J$27:$J$500,"Current year savings",'7.  Persistence Report'!$H$27:$H$500,"2015")</f>
        <v>0</v>
      </c>
      <c r="G189" s="295">
        <f>SUMIFS('7.  Persistence Report'!AX$27:AX$500,'7.  Persistence Report'!$D$27:$D$500,$B189,'7.  Persistence Report'!$J$27:$J$500,"Current year savings",'7.  Persistence Report'!$H$27:$H$500,"2015")</f>
        <v>0</v>
      </c>
      <c r="H189" s="295">
        <f>SUMIFS('7.  Persistence Report'!AY$27:AY$500,'7.  Persistence Report'!$D$27:$D$500,$B189,'7.  Persistence Report'!$J$27:$J$500,"Current year savings",'7.  Persistence Report'!$H$27:$H$500,"2015")</f>
        <v>0</v>
      </c>
      <c r="I189" s="295">
        <f>SUMIFS('7.  Persistence Report'!AZ$27:AZ$500,'7.  Persistence Report'!$D$27:$D$500,$B189,'7.  Persistence Report'!$J$27:$J$500,"Current year savings",'7.  Persistence Report'!$H$27:$H$500,"2015")</f>
        <v>0</v>
      </c>
      <c r="J189" s="295">
        <f>SUMIFS('7.  Persistence Report'!BA$27:BA$500,'7.  Persistence Report'!$D$27:$D$500,$B189,'7.  Persistence Report'!$J$27:$J$500,"Current year savings",'7.  Persistence Report'!$H$27:$H$500,"2015")</f>
        <v>0</v>
      </c>
      <c r="K189" s="295">
        <f>SUMIFS('7.  Persistence Report'!BB$27:BB$500,'7.  Persistence Report'!$D$27:$D$500,$B189,'7.  Persistence Report'!$J$27:$J$500,"Current year savings",'7.  Persistence Report'!$H$27:$H$500,"2015")</f>
        <v>0</v>
      </c>
      <c r="L189" s="295">
        <f>SUMIFS('7.  Persistence Report'!BC$27:BC$500,'7.  Persistence Report'!$D$27:$D$500,$B189,'7.  Persistence Report'!$J$27:$J$500,"Current year savings",'7.  Persistence Report'!$H$27:$H$500,"2015")</f>
        <v>0</v>
      </c>
      <c r="M189" s="295">
        <f>SUMIFS('7.  Persistence Report'!BD$27:BD$500,'7.  Persistence Report'!$D$27:$D$500,$B189,'7.  Persistence Report'!$J$27:$J$500,"Current year savings",'7.  Persistence Report'!$H$27:$H$500,"2015")</f>
        <v>0</v>
      </c>
      <c r="N189" s="295">
        <v>12</v>
      </c>
      <c r="O189" s="295">
        <f>SUMIFS('7.  Persistence Report'!P$27:P$500,'7.  Persistence Report'!$D$27:$D$500,$B189,'7.  Persistence Report'!$J$27:$J$500,"Current year savings",'7.  Persistence Report'!$H$27:$H$500,"2015")</f>
        <v>0</v>
      </c>
      <c r="P189" s="295">
        <f>SUMIFS('7.  Persistence Report'!Q$27:Q$500,'7.  Persistence Report'!$D$27:$D$500,$B189,'7.  Persistence Report'!$J$27:$J$500,"Current year savings",'7.  Persistence Report'!$H$27:$H$500,"2015")</f>
        <v>0</v>
      </c>
      <c r="Q189" s="295">
        <f>SUMIFS('7.  Persistence Report'!R$27:R$500,'7.  Persistence Report'!$D$27:$D$500,$B189,'7.  Persistence Report'!$J$27:$J$500,"Current year savings",'7.  Persistence Report'!$H$27:$H$500,"2015")</f>
        <v>0</v>
      </c>
      <c r="R189" s="295">
        <f>SUMIFS('7.  Persistence Report'!S$27:S$500,'7.  Persistence Report'!$D$27:$D$500,$B189,'7.  Persistence Report'!$J$27:$J$500,"Current year savings",'7.  Persistence Report'!$H$27:$H$500,"2015")</f>
        <v>0</v>
      </c>
      <c r="S189" s="295">
        <f>SUMIFS('7.  Persistence Report'!T$27:T$500,'7.  Persistence Report'!$D$27:$D$500,$B189,'7.  Persistence Report'!$J$27:$J$500,"Current year savings",'7.  Persistence Report'!$H$27:$H$500,"2015")</f>
        <v>0</v>
      </c>
      <c r="T189" s="295">
        <f>SUMIFS('7.  Persistence Report'!U$27:U$500,'7.  Persistence Report'!$D$27:$D$500,$B189,'7.  Persistence Report'!$J$27:$J$500,"Current year savings",'7.  Persistence Report'!$H$27:$H$500,"2015")</f>
        <v>0</v>
      </c>
      <c r="U189" s="295">
        <f>SUMIFS('7.  Persistence Report'!V$27:V$500,'7.  Persistence Report'!$D$27:$D$500,$B189,'7.  Persistence Report'!$J$27:$J$500,"Current year savings",'7.  Persistence Report'!$H$27:$H$500,"2015")</f>
        <v>0</v>
      </c>
      <c r="V189" s="295">
        <f>SUMIFS('7.  Persistence Report'!W$27:W$500,'7.  Persistence Report'!$D$27:$D$500,$B189,'7.  Persistence Report'!$J$27:$J$500,"Current year savings",'7.  Persistence Report'!$H$27:$H$500,"2015")</f>
        <v>0</v>
      </c>
      <c r="W189" s="295">
        <f>SUMIFS('7.  Persistence Report'!X$27:X$500,'7.  Persistence Report'!$D$27:$D$500,$B189,'7.  Persistence Report'!$J$27:$J$500,"Current year savings",'7.  Persistence Report'!$H$27:$H$500,"2015")</f>
        <v>0</v>
      </c>
      <c r="X189" s="295">
        <f>SUMIFS('7.  Persistence Report'!Y$27:Y$500,'7.  Persistence Report'!$D$27:$D$500,$B189,'7.  Persistence Report'!$J$27:$J$500,"Current year savings",'7.  Persistence Report'!$H$27:$H$500,"2015")</f>
        <v>0</v>
      </c>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267</v>
      </c>
      <c r="C190" s="291" t="s">
        <v>163</v>
      </c>
      <c r="D190" s="295">
        <f>SUMIFS('7.  Persistence Report'!AU$27:AU$500,'7.  Persistence Report'!$D$27:$D$500,$B189,'7.  Persistence Report'!$J$27:$J$500,"Adjustment",'7.  Persistence Report'!$H$27:$H$500,"2015")</f>
        <v>0</v>
      </c>
      <c r="E190" s="295">
        <f>SUMIFS('7.  Persistence Report'!AV$27:AV$500,'7.  Persistence Report'!$D$27:$D$500,$B189,'7.  Persistence Report'!$J$27:$J$500,"Adjustment",'7.  Persistence Report'!$H$27:$H$500,"2015")</f>
        <v>0</v>
      </c>
      <c r="F190" s="295">
        <f>SUMIFS('7.  Persistence Report'!AW$27:AW$500,'7.  Persistence Report'!$D$27:$D$500,$B189,'7.  Persistence Report'!$J$27:$J$500,"Adjustment",'7.  Persistence Report'!$H$27:$H$500,"2015")</f>
        <v>0</v>
      </c>
      <c r="G190" s="295">
        <f>SUMIFS('7.  Persistence Report'!AX$27:AX$500,'7.  Persistence Report'!$D$27:$D$500,$B189,'7.  Persistence Report'!$J$27:$J$500,"Adjustment",'7.  Persistence Report'!$H$27:$H$500,"2015")</f>
        <v>0</v>
      </c>
      <c r="H190" s="295">
        <f>SUMIFS('7.  Persistence Report'!AY$27:AY$500,'7.  Persistence Report'!$D$27:$D$500,$B189,'7.  Persistence Report'!$J$27:$J$500,"Adjustment",'7.  Persistence Report'!$H$27:$H$500,"2015")</f>
        <v>0</v>
      </c>
      <c r="I190" s="295">
        <f>SUMIFS('7.  Persistence Report'!AZ$27:AZ$500,'7.  Persistence Report'!$D$27:$D$500,$B189,'7.  Persistence Report'!$J$27:$J$500,"Adjustment",'7.  Persistence Report'!$H$27:$H$500,"2015")</f>
        <v>0</v>
      </c>
      <c r="J190" s="295">
        <f>SUMIFS('7.  Persistence Report'!BA$27:BA$500,'7.  Persistence Report'!$D$27:$D$500,$B189,'7.  Persistence Report'!$J$27:$J$500,"Adjustment",'7.  Persistence Report'!$H$27:$H$500,"2015")</f>
        <v>0</v>
      </c>
      <c r="K190" s="295">
        <f>SUMIFS('7.  Persistence Report'!BB$27:BB$500,'7.  Persistence Report'!$D$27:$D$500,$B189,'7.  Persistence Report'!$J$27:$J$500,"Adjustment",'7.  Persistence Report'!$H$27:$H$500,"2015")</f>
        <v>0</v>
      </c>
      <c r="L190" s="295">
        <f>SUMIFS('7.  Persistence Report'!BC$27:BC$500,'7.  Persistence Report'!$D$27:$D$500,$B189,'7.  Persistence Report'!$J$27:$J$500,"Adjustment",'7.  Persistence Report'!$H$27:$H$500,"2015")</f>
        <v>0</v>
      </c>
      <c r="M190" s="295">
        <f>SUMIFS('7.  Persistence Report'!BD$27:BD$500,'7.  Persistence Report'!$D$27:$D$500,$B189,'7.  Persistence Report'!$J$27:$J$500,"Adjustment",'7.  Persistence Report'!$H$27:$H$500,"2015")</f>
        <v>0</v>
      </c>
      <c r="N190" s="295">
        <f>N189</f>
        <v>12</v>
      </c>
      <c r="O190" s="295">
        <f>SUMIFS('7.  Persistence Report'!P$27:P$500,'7.  Persistence Report'!$D$27:$D$500,$B189,'7.  Persistence Report'!$J$27:$J$500,"Adjustment",'7.  Persistence Report'!$H$27:$H$500,"2015")</f>
        <v>0</v>
      </c>
      <c r="P190" s="295">
        <f>SUMIFS('7.  Persistence Report'!Q$27:Q$500,'7.  Persistence Report'!$D$27:$D$500,$B189,'7.  Persistence Report'!$J$27:$J$500,"Adjustment",'7.  Persistence Report'!$H$27:$H$500,"2015")</f>
        <v>0</v>
      </c>
      <c r="Q190" s="295">
        <f>SUMIFS('7.  Persistence Report'!R$27:R$500,'7.  Persistence Report'!$D$27:$D$500,$B189,'7.  Persistence Report'!$J$27:$J$500,"Adjustment",'7.  Persistence Report'!$H$27:$H$500,"2015")</f>
        <v>0</v>
      </c>
      <c r="R190" s="295">
        <f>SUMIFS('7.  Persistence Report'!S$27:S$500,'7.  Persistence Report'!$D$27:$D$500,$B189,'7.  Persistence Report'!$J$27:$J$500,"Adjustment",'7.  Persistence Report'!$H$27:$H$500,"2015")</f>
        <v>0</v>
      </c>
      <c r="S190" s="295">
        <f>SUMIFS('7.  Persistence Report'!T$27:T$500,'7.  Persistence Report'!$D$27:$D$500,$B189,'7.  Persistence Report'!$J$27:$J$500,"Adjustment",'7.  Persistence Report'!$H$27:$H$500,"2015")</f>
        <v>0</v>
      </c>
      <c r="T190" s="295">
        <f>SUMIFS('7.  Persistence Report'!U$27:U$500,'7.  Persistence Report'!$D$27:$D$500,$B189,'7.  Persistence Report'!$J$27:$J$500,"Adjustment",'7.  Persistence Report'!$H$27:$H$500,"2015")</f>
        <v>0</v>
      </c>
      <c r="U190" s="295">
        <f>SUMIFS('7.  Persistence Report'!V$27:V$500,'7.  Persistence Report'!$D$27:$D$500,$B189,'7.  Persistence Report'!$J$27:$J$500,"Adjustment",'7.  Persistence Report'!$H$27:$H$500,"2015")</f>
        <v>0</v>
      </c>
      <c r="V190" s="295">
        <f>SUMIFS('7.  Persistence Report'!W$27:W$500,'7.  Persistence Report'!$D$27:$D$500,$B189,'7.  Persistence Report'!$J$27:$J$500,"Adjustment",'7.  Persistence Report'!$H$27:$H$500,"2015")</f>
        <v>0</v>
      </c>
      <c r="W190" s="295">
        <f>SUMIFS('7.  Persistence Report'!X$27:X$500,'7.  Persistence Report'!$D$27:$D$500,$B189,'7.  Persistence Report'!$J$27:$J$500,"Adjustment",'7.  Persistence Report'!$H$27:$H$500,"2015")</f>
        <v>0</v>
      </c>
      <c r="X190" s="295">
        <f>SUMIFS('7.  Persistence Report'!Y$27:Y$500,'7.  Persistence Report'!$D$27:$D$500,$B189,'7.  Persistence Report'!$J$27:$J$500,"Adjustment",'7.  Persistence Report'!$H$27:$H$500,"2015")</f>
        <v>0</v>
      </c>
      <c r="Y190" s="411">
        <f>Y189</f>
        <v>0</v>
      </c>
      <c r="Z190" s="411">
        <f t="shared" ref="Z190" si="526">Z189</f>
        <v>0</v>
      </c>
      <c r="AA190" s="411">
        <f t="shared" ref="AA190" si="527">AA189</f>
        <v>0</v>
      </c>
      <c r="AB190" s="411">
        <f t="shared" ref="AB190" si="528">AB189</f>
        <v>0</v>
      </c>
      <c r="AC190" s="411">
        <f t="shared" ref="AC190" si="529">AC189</f>
        <v>0</v>
      </c>
      <c r="AD190" s="411">
        <f t="shared" ref="AD190" si="530">AD189</f>
        <v>0</v>
      </c>
      <c r="AE190" s="411">
        <f t="shared" ref="AE190" si="531">AE189</f>
        <v>0</v>
      </c>
      <c r="AF190" s="411">
        <f t="shared" ref="AF190" si="532">AF189</f>
        <v>0</v>
      </c>
      <c r="AG190" s="411">
        <f t="shared" ref="AG190" si="533">AG189</f>
        <v>0</v>
      </c>
      <c r="AH190" s="411">
        <f t="shared" ref="AH190" si="534">AH189</f>
        <v>0</v>
      </c>
      <c r="AI190" s="411">
        <f t="shared" ref="AI190" si="535">AI189</f>
        <v>0</v>
      </c>
      <c r="AJ190" s="411">
        <f t="shared" ref="AJ190" si="536">AJ189</f>
        <v>0</v>
      </c>
      <c r="AK190" s="411">
        <f t="shared" ref="AK190" si="537">AK189</f>
        <v>0</v>
      </c>
      <c r="AL190" s="411">
        <f t="shared" ref="AL190" si="538">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outlineLevel="1">
      <c r="A192" s="522">
        <v>49</v>
      </c>
      <c r="B192" s="520" t="s">
        <v>31</v>
      </c>
      <c r="C192" s="291" t="s">
        <v>25</v>
      </c>
      <c r="D192" s="295"/>
      <c r="E192" s="295"/>
      <c r="F192" s="295"/>
      <c r="G192" s="295"/>
      <c r="H192" s="295"/>
      <c r="I192" s="295"/>
      <c r="J192" s="295"/>
      <c r="K192" s="295"/>
      <c r="L192" s="295"/>
      <c r="M192" s="295"/>
      <c r="N192" s="295">
        <v>1</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267</v>
      </c>
      <c r="C193" s="291" t="s">
        <v>163</v>
      </c>
      <c r="D193" s="295"/>
      <c r="E193" s="295"/>
      <c r="F193" s="295"/>
      <c r="G193" s="295"/>
      <c r="H193" s="295"/>
      <c r="I193" s="295"/>
      <c r="J193" s="295"/>
      <c r="K193" s="295"/>
      <c r="L193" s="295"/>
      <c r="M193" s="295"/>
      <c r="N193" s="295">
        <f>N192</f>
        <v>1</v>
      </c>
      <c r="O193" s="295"/>
      <c r="P193" s="295"/>
      <c r="Q193" s="295"/>
      <c r="R193" s="295"/>
      <c r="S193" s="295"/>
      <c r="T193" s="295"/>
      <c r="U193" s="295"/>
      <c r="V193" s="295"/>
      <c r="W193" s="295"/>
      <c r="X193" s="295"/>
      <c r="Y193" s="411">
        <f>Y192</f>
        <v>0</v>
      </c>
      <c r="Z193" s="411">
        <f t="shared" ref="Z193" si="539">Z192</f>
        <v>0</v>
      </c>
      <c r="AA193" s="411">
        <f t="shared" ref="AA193" si="540">AA192</f>
        <v>0</v>
      </c>
      <c r="AB193" s="411">
        <f t="shared" ref="AB193" si="541">AB192</f>
        <v>0</v>
      </c>
      <c r="AC193" s="411">
        <f t="shared" ref="AC193" si="542">AC192</f>
        <v>0</v>
      </c>
      <c r="AD193" s="411">
        <f t="shared" ref="AD193" si="543">AD192</f>
        <v>0</v>
      </c>
      <c r="AE193" s="411">
        <f t="shared" ref="AE193" si="544">AE192</f>
        <v>0</v>
      </c>
      <c r="AF193" s="411">
        <f t="shared" ref="AF193" si="545">AF192</f>
        <v>0</v>
      </c>
      <c r="AG193" s="411">
        <f t="shared" ref="AG193" si="546">AG192</f>
        <v>0</v>
      </c>
      <c r="AH193" s="411">
        <f t="shared" ref="AH193" si="547">AH192</f>
        <v>0</v>
      </c>
      <c r="AI193" s="411">
        <f t="shared" ref="AI193" si="548">AI192</f>
        <v>0</v>
      </c>
      <c r="AJ193" s="411">
        <f t="shared" ref="AJ193" si="549">AJ192</f>
        <v>0</v>
      </c>
      <c r="AK193" s="411">
        <f t="shared" ref="AK193" si="550">AK192</f>
        <v>0</v>
      </c>
      <c r="AL193" s="411">
        <f t="shared" ref="AL193" si="551">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271</v>
      </c>
      <c r="C195" s="329"/>
      <c r="D195" s="329">
        <f>SUM(D38:D193)</f>
        <v>81286579.044708103</v>
      </c>
      <c r="E195" s="329"/>
      <c r="F195" s="329"/>
      <c r="G195" s="329"/>
      <c r="H195" s="329"/>
      <c r="I195" s="329"/>
      <c r="J195" s="329"/>
      <c r="K195" s="329"/>
      <c r="L195" s="329"/>
      <c r="M195" s="329"/>
      <c r="N195" s="329"/>
      <c r="O195" s="329">
        <f>SUM(O38:O193)</f>
        <v>13502.792838766689</v>
      </c>
      <c r="P195" s="329"/>
      <c r="Q195" s="329"/>
      <c r="R195" s="329"/>
      <c r="S195" s="329"/>
      <c r="T195" s="329"/>
      <c r="U195" s="329"/>
      <c r="V195" s="329"/>
      <c r="W195" s="329"/>
      <c r="X195" s="329"/>
      <c r="Y195" s="329">
        <f>IF(Y36="kWh",SUMPRODUCT(D38:D193,Y38:Y193))</f>
        <v>19740136</v>
      </c>
      <c r="Z195" s="329">
        <f>IF(Z36="kWh",SUMPRODUCT(D38:D193,Z38:Z193))</f>
        <v>9220784.0114439279</v>
      </c>
      <c r="AA195" s="329">
        <f>IF(AA36="kw",SUMPRODUCT(N38:N193,O38:O193,AA38:AA193),SUMPRODUCT(D38:D193,AA38:AA193))</f>
        <v>65565.459790878595</v>
      </c>
      <c r="AB195" s="329">
        <f>IF(AB36="kw",SUMPRODUCT(N38:N193,O38:O193,AB38:AB193),SUMPRODUCT(D38:D193,AB38:AB193))</f>
        <v>16906.261453095485</v>
      </c>
      <c r="AC195" s="329">
        <f>IF(AC36="kw",SUMPRODUCT(N38:N193,O38:O193,AC38:AC193),SUMPRODUCT(D38:D193,AC38:AC193))</f>
        <v>10219.160564593016</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0</v>
      </c>
      <c r="Z196" s="392">
        <f>HLOOKUP(Z35,'2. LRAMVA Threshold'!$B$42:$Q$53,7,FALSE)</f>
        <v>0</v>
      </c>
      <c r="AA196" s="392">
        <f>HLOOKUP(AA35,'2. LRAMVA Threshold'!$B$42:$Q$53,7,FALSE)</f>
        <v>0</v>
      </c>
      <c r="AB196" s="392">
        <f>HLOOKUP(AB35,'2. LRAMVA Threshold'!$B$42:$Q$53,7,FALSE)</f>
        <v>0</v>
      </c>
      <c r="AC196" s="392">
        <f>HLOOKUP(AC35,'2. LRAMVA Threshold'!$B$42:$Q$53,7,FALSE)</f>
        <v>0</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0</v>
      </c>
      <c r="Z198" s="341">
        <f>HLOOKUP(Z$35,'3.  Distribution Rates'!$C$122:$P$133,7,FALSE)</f>
        <v>0</v>
      </c>
      <c r="AA198" s="341">
        <f>HLOOKUP(AA$35,'3.  Distribution Rates'!$C$122:$P$133,7,FALSE)</f>
        <v>0</v>
      </c>
      <c r="AB198" s="341">
        <f>HLOOKUP(AB$35,'3.  Distribution Rates'!$C$122:$P$133,7,FALSE)</f>
        <v>0</v>
      </c>
      <c r="AC198" s="341">
        <f>HLOOKUP(AC$35,'3.  Distribution Rates'!$C$122:$P$133,7,FALSE)</f>
        <v>0</v>
      </c>
      <c r="AD198" s="341">
        <f>HLOOKUP(AD$35,'3.  Distribution Rates'!$C$122:$P$133,7,FALSE)</f>
        <v>0</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0</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0</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0</v>
      </c>
      <c r="Z201" s="378">
        <f>'4.  2011-2014 LRAM'!Z396*Z198</f>
        <v>0</v>
      </c>
      <c r="AA201" s="378">
        <f>'4.  2011-2014 LRAM'!AA396*AA198</f>
        <v>0</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0</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0</v>
      </c>
      <c r="Z202" s="378">
        <f>'4.  2011-2014 LRAM'!Z526*Z198</f>
        <v>0</v>
      </c>
      <c r="AA202" s="378">
        <f>'4.  2011-2014 LRAM'!AA526*AA198</f>
        <v>0</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0</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0</v>
      </c>
      <c r="Z203" s="378">
        <f>Z195*Z198</f>
        <v>0</v>
      </c>
      <c r="AA203" s="378">
        <f>AA195*AA198</f>
        <v>0</v>
      </c>
      <c r="AB203" s="378">
        <f t="shared" ref="AB203:AL203" si="552">AB195*AB198</f>
        <v>0</v>
      </c>
      <c r="AC203" s="378">
        <f t="shared" si="552"/>
        <v>0</v>
      </c>
      <c r="AD203" s="378">
        <f t="shared" si="552"/>
        <v>0</v>
      </c>
      <c r="AE203" s="378">
        <f t="shared" si="552"/>
        <v>0</v>
      </c>
      <c r="AF203" s="378">
        <f t="shared" si="552"/>
        <v>0</v>
      </c>
      <c r="AG203" s="378">
        <f t="shared" si="552"/>
        <v>0</v>
      </c>
      <c r="AH203" s="378">
        <f t="shared" si="552"/>
        <v>0</v>
      </c>
      <c r="AI203" s="378">
        <f t="shared" si="552"/>
        <v>0</v>
      </c>
      <c r="AJ203" s="378">
        <f t="shared" si="552"/>
        <v>0</v>
      </c>
      <c r="AK203" s="378">
        <f t="shared" si="552"/>
        <v>0</v>
      </c>
      <c r="AL203" s="378">
        <f t="shared" si="552"/>
        <v>0</v>
      </c>
      <c r="AM203" s="629">
        <f>SUM(Y203:AL203)</f>
        <v>0</v>
      </c>
    </row>
    <row r="204" spans="2:39" ht="15.7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0</v>
      </c>
      <c r="Z204" s="346">
        <f>SUM(Z199:Z203)</f>
        <v>0</v>
      </c>
      <c r="AA204" s="346">
        <f t="shared" ref="AA204:AE204" si="553">SUM(AA199:AA203)</f>
        <v>0</v>
      </c>
      <c r="AB204" s="346">
        <f t="shared" si="553"/>
        <v>0</v>
      </c>
      <c r="AC204" s="346">
        <f t="shared" si="553"/>
        <v>0</v>
      </c>
      <c r="AD204" s="346">
        <f t="shared" si="553"/>
        <v>0</v>
      </c>
      <c r="AE204" s="346">
        <f t="shared" si="553"/>
        <v>0</v>
      </c>
      <c r="AF204" s="346">
        <f>SUM(AF199:AF203)</f>
        <v>0</v>
      </c>
      <c r="AG204" s="346">
        <f>SUM(AG199:AG203)</f>
        <v>0</v>
      </c>
      <c r="AH204" s="346">
        <f t="shared" ref="AH204:AL204" si="554">SUM(AH199:AH203)</f>
        <v>0</v>
      </c>
      <c r="AI204" s="346">
        <f t="shared" si="554"/>
        <v>0</v>
      </c>
      <c r="AJ204" s="346">
        <f t="shared" si="554"/>
        <v>0</v>
      </c>
      <c r="AK204" s="346">
        <f t="shared" si="554"/>
        <v>0</v>
      </c>
      <c r="AL204" s="346">
        <f t="shared" si="554"/>
        <v>0</v>
      </c>
      <c r="AM204" s="407">
        <f>SUM(AM199:AM203)</f>
        <v>0</v>
      </c>
    </row>
    <row r="205" spans="2:39" ht="15.7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0</v>
      </c>
      <c r="Z205" s="347">
        <f t="shared" ref="Z205:AE205" si="555">Z196*Z198</f>
        <v>0</v>
      </c>
      <c r="AA205" s="347">
        <f t="shared" si="555"/>
        <v>0</v>
      </c>
      <c r="AB205" s="347">
        <f t="shared" si="555"/>
        <v>0</v>
      </c>
      <c r="AC205" s="347">
        <f t="shared" si="555"/>
        <v>0</v>
      </c>
      <c r="AD205" s="347">
        <f t="shared" si="555"/>
        <v>0</v>
      </c>
      <c r="AE205" s="347">
        <f t="shared" si="555"/>
        <v>0</v>
      </c>
      <c r="AF205" s="347">
        <f>AF196*AF198</f>
        <v>0</v>
      </c>
      <c r="AG205" s="347">
        <f t="shared" ref="AG205:AL205" si="556">AG196*AG198</f>
        <v>0</v>
      </c>
      <c r="AH205" s="347">
        <f t="shared" si="556"/>
        <v>0</v>
      </c>
      <c r="AI205" s="347">
        <f t="shared" si="556"/>
        <v>0</v>
      </c>
      <c r="AJ205" s="347">
        <f t="shared" si="556"/>
        <v>0</v>
      </c>
      <c r="AK205" s="347">
        <f t="shared" si="556"/>
        <v>0</v>
      </c>
      <c r="AL205" s="347">
        <f t="shared" si="556"/>
        <v>0</v>
      </c>
      <c r="AM205" s="407">
        <f>SUM(Y205:AL205)</f>
        <v>0</v>
      </c>
    </row>
    <row r="206" spans="2:39" ht="15.7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0</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19442880</v>
      </c>
      <c r="Z208" s="291">
        <f>SUMPRODUCT(E38:E193,Z38:Z193)</f>
        <v>9367169.3865042645</v>
      </c>
      <c r="AA208" s="291">
        <f>IF(AA36="kw",SUMPRODUCT(N38:N193,P38:P193,AA38:AA193),SUMPRODUCT(E38:E193,AA38:AA193))</f>
        <v>65555.461130665746</v>
      </c>
      <c r="AB208" s="291">
        <f>IF(AB36="kw",SUMPRODUCT(N38:N193,P38:P193,AB38:AB193),SUMPRODUCT(E38:E193,AB38:AB193))</f>
        <v>16902.3274392846</v>
      </c>
      <c r="AC208" s="291">
        <f>IF(AC36="kw",SUMPRODUCT(N38:N193,P38:P193,AC38:AC193),SUMPRODUCT(E38:E193,AC38:AC193))</f>
        <v>10215.748213770265</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19415414</v>
      </c>
      <c r="Z209" s="291">
        <f>SUMPRODUCT(F38:F193,Z38:Z193)</f>
        <v>9422930.7265042625</v>
      </c>
      <c r="AA209" s="291">
        <f>IF(AA36="kw",SUMPRODUCT(N38:N193,Q38:Q193,AA38:AA193),SUMPRODUCT(F38:F193,AA38:AA193))</f>
        <v>65561.701130665751</v>
      </c>
      <c r="AB209" s="291">
        <f>IF(AB36="kw",SUMPRODUCT(N38:N193,Q38:Q193,AB38:AB193),SUMPRODUCT(F38:F193,AB38:AB193))</f>
        <v>16903.527439284597</v>
      </c>
      <c r="AC209" s="291">
        <f>IF(AC36="kw",SUMPRODUCT(N38:N193,Q38:Q193,AC38:AC193),SUMPRODUCT(F38:F193,AC38:AC193))</f>
        <v>10219.708213770266</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19389373</v>
      </c>
      <c r="Z210" s="291">
        <f>SUMPRODUCT(G38:G193,Z38:Z193)</f>
        <v>9038500.0865042638</v>
      </c>
      <c r="AA210" s="291">
        <f>IF(AA36="kw",SUMPRODUCT(N38:N193,R38:R193,AA38:AA193),SUMPRODUCT(G38:G193,AA38:AA193))</f>
        <v>65560.021130665758</v>
      </c>
      <c r="AB210" s="291">
        <f>IF(AB36="kw",SUMPRODUCT(N38:N193,R38:R193,AB38:AB193),SUMPRODUCT(G38:G193,AB38:AB193))</f>
        <v>16923.207439284601</v>
      </c>
      <c r="AC210" s="291">
        <f>IF(AC36="kw",SUMPRODUCT(N38:N193,R38:R193,AC38:AC193),SUMPRODUCT(G38:G193,AC38:AC193))</f>
        <v>10129.108213770265</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19237862</v>
      </c>
      <c r="Z211" s="291">
        <f>SUMPRODUCT(H38:H193,Z38:Z193)</f>
        <v>9038500.2365042642</v>
      </c>
      <c r="AA211" s="291">
        <f>IF(AA36="kw",SUMPRODUCT(N38:N193,S38:S193,AA38:AA193),SUMPRODUCT(H38:H193,AA38:AA193))</f>
        <v>65842.741130665745</v>
      </c>
      <c r="AB211" s="291">
        <f>IF(AB36="kw",SUMPRODUCT(N38:N193,S38:S193,AB38:AB193),SUMPRODUCT(H38:H193,AB38:AB193))</f>
        <v>17060.0074392846</v>
      </c>
      <c r="AC211" s="291">
        <f>IF(AC36="kw",SUMPRODUCT(N38:N193,S38:S193,AC38:AC193),SUMPRODUCT(H38:H193,AC38:AC193))</f>
        <v>10151.908213770264</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19016875</v>
      </c>
      <c r="Z212" s="326">
        <f>SUMPRODUCT(I38:I193,Z38:Z193)</f>
        <v>9020060.7789999992</v>
      </c>
      <c r="AA212" s="326">
        <f>IF(AA36="kw",SUMPRODUCT(N38:N193,T38:T193,AA38:AA193),SUMPRODUCT(I38:I193,AA38:AA193))</f>
        <v>65563.92</v>
      </c>
      <c r="AB212" s="326">
        <f>IF(AB36="kw",SUMPRODUCT(N38:N193,T38:T193,AB38:AB193),SUMPRODUCT(I38:I193,AB38:AB193))</f>
        <v>17039.135999999999</v>
      </c>
      <c r="AC212" s="326">
        <f>IF(AC36="kw",SUMPRODUCT(N38:N193,T38:T193,AC38:AC193),SUMPRODUCT(I38:I193,AC38:AC193))</f>
        <v>10061.16</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592</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273</v>
      </c>
      <c r="C216" s="281"/>
      <c r="D216" s="590" t="s">
        <v>525</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56" t="s">
        <v>211</v>
      </c>
      <c r="C217" s="858" t="s">
        <v>33</v>
      </c>
      <c r="D217" s="284" t="s">
        <v>421</v>
      </c>
      <c r="E217" s="860" t="s">
        <v>209</v>
      </c>
      <c r="F217" s="861"/>
      <c r="G217" s="861"/>
      <c r="H217" s="861"/>
      <c r="I217" s="861"/>
      <c r="J217" s="861"/>
      <c r="K217" s="861"/>
      <c r="L217" s="861"/>
      <c r="M217" s="862"/>
      <c r="N217" s="863" t="s">
        <v>213</v>
      </c>
      <c r="O217" s="284" t="s">
        <v>422</v>
      </c>
      <c r="P217" s="860" t="s">
        <v>212</v>
      </c>
      <c r="Q217" s="861"/>
      <c r="R217" s="861"/>
      <c r="S217" s="861"/>
      <c r="T217" s="861"/>
      <c r="U217" s="861"/>
      <c r="V217" s="861"/>
      <c r="W217" s="861"/>
      <c r="X217" s="862"/>
      <c r="Y217" s="853" t="s">
        <v>243</v>
      </c>
      <c r="Z217" s="854"/>
      <c r="AA217" s="854"/>
      <c r="AB217" s="854"/>
      <c r="AC217" s="854"/>
      <c r="AD217" s="854"/>
      <c r="AE217" s="854"/>
      <c r="AF217" s="854"/>
      <c r="AG217" s="854"/>
      <c r="AH217" s="854"/>
      <c r="AI217" s="854"/>
      <c r="AJ217" s="854"/>
      <c r="AK217" s="854"/>
      <c r="AL217" s="854"/>
      <c r="AM217" s="855"/>
    </row>
    <row r="218" spans="1:39" ht="60.75" customHeight="1">
      <c r="B218" s="857"/>
      <c r="C218" s="859"/>
      <c r="D218" s="285">
        <v>2016</v>
      </c>
      <c r="E218" s="285">
        <v>2017</v>
      </c>
      <c r="F218" s="285">
        <v>2018</v>
      </c>
      <c r="G218" s="285">
        <v>2019</v>
      </c>
      <c r="H218" s="285">
        <v>2020</v>
      </c>
      <c r="I218" s="285">
        <v>2021</v>
      </c>
      <c r="J218" s="285">
        <v>2022</v>
      </c>
      <c r="K218" s="285">
        <v>2023</v>
      </c>
      <c r="L218" s="285">
        <v>2024</v>
      </c>
      <c r="M218" s="285">
        <v>2025</v>
      </c>
      <c r="N218" s="864"/>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TO 1,499 KW</v>
      </c>
      <c r="AB218" s="285" t="str">
        <f>'1.  LRAMVA Summary'!G52</f>
        <v>GS 1,500 TO 4,999</v>
      </c>
      <c r="AC218" s="285" t="str">
        <f>'1.  LRAMVA Summary'!H52</f>
        <v>Large User</v>
      </c>
      <c r="AD218" s="285" t="str">
        <f>'1.  LRAMVA Summary'!I52</f>
        <v>Unmetered Scattered Load</v>
      </c>
      <c r="AE218" s="285" t="str">
        <f>'1.  LRAMVA Summary'!J52</f>
        <v>Street Lighting</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kWh</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f>SUMIFS('7.  Persistence Report'!AV$27:AV$500,'7.  Persistence Report'!$D$27:$D$500,$B221,'7.  Persistence Report'!$J$27:$J$500,"Current year savings",'7.  Persistence Report'!$H$27:$H$500,"2016")</f>
        <v>0</v>
      </c>
      <c r="E221" s="295">
        <f>SUMIFS('7.  Persistence Report'!AW$27:AW$500,'7.  Persistence Report'!$D$27:$D$500,$B221,'7.  Persistence Report'!$J$27:$J$500,"Current year savings",'7.  Persistence Report'!$H$27:$H$500,"2016")</f>
        <v>0</v>
      </c>
      <c r="F221" s="295">
        <f>SUMIFS('7.  Persistence Report'!AX$27:AX$500,'7.  Persistence Report'!$D$27:$D$500,$B221,'7.  Persistence Report'!$J$27:$J$500,"Current year savings",'7.  Persistence Report'!$H$27:$H$500,"2016")</f>
        <v>0</v>
      </c>
      <c r="G221" s="295">
        <f>SUMIFS('7.  Persistence Report'!AY$27:AY$500,'7.  Persistence Report'!$D$27:$D$500,$B221,'7.  Persistence Report'!$J$27:$J$500,"Current year savings",'7.  Persistence Report'!$H$27:$H$500,"2016")</f>
        <v>0</v>
      </c>
      <c r="H221" s="295">
        <f>SUMIFS('7.  Persistence Report'!AZ$27:AZ$500,'7.  Persistence Report'!$D$27:$D$500,$B221,'7.  Persistence Report'!$J$27:$J$500,"Current year savings",'7.  Persistence Report'!$H$27:$H$500,"2016")</f>
        <v>0</v>
      </c>
      <c r="I221" s="295">
        <f>SUMIFS('7.  Persistence Report'!BA$27:BA$500,'7.  Persistence Report'!$D$27:$D$500,$B221,'7.  Persistence Report'!$J$27:$J$500,"Current year savings",'7.  Persistence Report'!$H$27:$H$500,"2016")</f>
        <v>0</v>
      </c>
      <c r="J221" s="295">
        <f>SUMIFS('7.  Persistence Report'!BB$27:BB$500,'7.  Persistence Report'!$D$27:$D$500,$B221,'7.  Persistence Report'!$J$27:$J$500,"Current year savings",'7.  Persistence Report'!$H$27:$H$500,"2016")</f>
        <v>0</v>
      </c>
      <c r="K221" s="295">
        <f>SUMIFS('7.  Persistence Report'!BC$27:BC$500,'7.  Persistence Report'!$D$27:$D$500,$B221,'7.  Persistence Report'!$J$27:$J$500,"Current year savings",'7.  Persistence Report'!$H$27:$H$500,"2016")</f>
        <v>0</v>
      </c>
      <c r="L221" s="295">
        <f>SUMIFS('7.  Persistence Report'!BD$27:BD$500,'7.  Persistence Report'!$D$27:$D$500,$B221,'7.  Persistence Report'!$J$27:$J$500,"Current year savings",'7.  Persistence Report'!$H$27:$H$500,"2016")</f>
        <v>0</v>
      </c>
      <c r="M221" s="295">
        <f>SUMIFS('7.  Persistence Report'!BE$27:BE$500,'7.  Persistence Report'!$D$27:$D$500,$B221,'7.  Persistence Report'!$J$27:$J$500,"Current year savings",'7.  Persistence Report'!$H$27:$H$500,"2016")</f>
        <v>0</v>
      </c>
      <c r="N221" s="291"/>
      <c r="O221" s="295">
        <f>SUMIFS('7.  Persistence Report'!Q$27:Q$500,'7.  Persistence Report'!$D$27:$D$500,$B221,'7.  Persistence Report'!$J$27:$J$500,"Current year savings",'7.  Persistence Report'!$H$27:$H$500,"2016")</f>
        <v>0</v>
      </c>
      <c r="P221" s="295">
        <f>SUMIFS('7.  Persistence Report'!R$27:R$500,'7.  Persistence Report'!$D$27:$D$500,$B221,'7.  Persistence Report'!$J$27:$J$500,"Current year savings",'7.  Persistence Report'!$H$27:$H$500,"2016")</f>
        <v>0</v>
      </c>
      <c r="Q221" s="295">
        <f>SUMIFS('7.  Persistence Report'!S$27:S$500,'7.  Persistence Report'!$D$27:$D$500,$B221,'7.  Persistence Report'!$J$27:$J$500,"Current year savings",'7.  Persistence Report'!$H$27:$H$500,"2016")</f>
        <v>0</v>
      </c>
      <c r="R221" s="295">
        <f>SUMIFS('7.  Persistence Report'!T$27:T$500,'7.  Persistence Report'!$D$27:$D$500,$B221,'7.  Persistence Report'!$J$27:$J$500,"Current year savings",'7.  Persistence Report'!$H$27:$H$500,"2016")</f>
        <v>0</v>
      </c>
      <c r="S221" s="295">
        <f>SUMIFS('7.  Persistence Report'!U$27:U$500,'7.  Persistence Report'!$D$27:$D$500,$B221,'7.  Persistence Report'!$J$27:$J$500,"Current year savings",'7.  Persistence Report'!$H$27:$H$500,"2016")</f>
        <v>0</v>
      </c>
      <c r="T221" s="295">
        <f>SUMIFS('7.  Persistence Report'!V$27:V$500,'7.  Persistence Report'!$D$27:$D$500,$B221,'7.  Persistence Report'!$J$27:$J$500,"Current year savings",'7.  Persistence Report'!$H$27:$H$500,"2016")</f>
        <v>0</v>
      </c>
      <c r="U221" s="295">
        <f>SUMIFS('7.  Persistence Report'!W$27:W$500,'7.  Persistence Report'!$D$27:$D$500,$B221,'7.  Persistence Report'!$J$27:$J$500,"Current year savings",'7.  Persistence Report'!$H$27:$H$500,"2016")</f>
        <v>0</v>
      </c>
      <c r="V221" s="295">
        <f>SUMIFS('7.  Persistence Report'!X$27:X$500,'7.  Persistence Report'!$D$27:$D$500,$B221,'7.  Persistence Report'!$J$27:$J$500,"Current year savings",'7.  Persistence Report'!$H$27:$H$500,"2016")</f>
        <v>0</v>
      </c>
      <c r="W221" s="295">
        <f>SUMIFS('7.  Persistence Report'!Y$27:Y$500,'7.  Persistence Report'!$D$27:$D$500,$B221,'7.  Persistence Report'!$J$27:$J$500,"Current year savings",'7.  Persistence Report'!$H$27:$H$500,"2016")</f>
        <v>0</v>
      </c>
      <c r="X221" s="295">
        <f>SUMIFS('7.  Persistence Report'!Z$27:Z$500,'7.  Persistence Report'!$D$27:$D$500,$B221,'7.  Persistence Report'!$J$27:$J$500,"Current year savings",'7.  Persistence Report'!$H$27:$H$500,"2016")</f>
        <v>0</v>
      </c>
      <c r="Y221" s="410">
        <v>1</v>
      </c>
      <c r="Z221" s="410"/>
      <c r="AA221" s="410"/>
      <c r="AB221" s="410"/>
      <c r="AC221" s="410"/>
      <c r="AD221" s="410"/>
      <c r="AE221" s="410"/>
      <c r="AF221" s="410"/>
      <c r="AG221" s="410"/>
      <c r="AH221" s="410"/>
      <c r="AI221" s="410"/>
      <c r="AJ221" s="410"/>
      <c r="AK221" s="410"/>
      <c r="AL221" s="410"/>
      <c r="AM221" s="296">
        <f>SUM(Y221:AL221)</f>
        <v>1</v>
      </c>
    </row>
    <row r="222" spans="1:39" outlineLevel="1">
      <c r="B222" s="294" t="s">
        <v>289</v>
      </c>
      <c r="C222" s="291" t="s">
        <v>163</v>
      </c>
      <c r="D222" s="295">
        <f>SUMIFS('7.  Persistence Report'!AV$27:AV$500,'7.  Persistence Report'!$D$27:$D$500,$B221,'7.  Persistence Report'!$J$27:$J$500,"Adjustment",'7.  Persistence Report'!$H$27:$H$500,"2016")</f>
        <v>0</v>
      </c>
      <c r="E222" s="295">
        <f>SUMIFS('7.  Persistence Report'!AW$27:AW$500,'7.  Persistence Report'!$D$27:$D$500,$B221,'7.  Persistence Report'!$J$27:$J$500,"Adjustment",'7.  Persistence Report'!$H$27:$H$500,"2016")</f>
        <v>0</v>
      </c>
      <c r="F222" s="295">
        <f>SUMIFS('7.  Persistence Report'!AX$27:AX$500,'7.  Persistence Report'!$D$27:$D$500,$B221,'7.  Persistence Report'!$J$27:$J$500,"Adjustment",'7.  Persistence Report'!$H$27:$H$500,"2016")</f>
        <v>0</v>
      </c>
      <c r="G222" s="295">
        <f>SUMIFS('7.  Persistence Report'!AY$27:AY$500,'7.  Persistence Report'!$D$27:$D$500,$B221,'7.  Persistence Report'!$J$27:$J$500,"Adjustment",'7.  Persistence Report'!$H$27:$H$500,"2016")</f>
        <v>0</v>
      </c>
      <c r="H222" s="295">
        <f>SUMIFS('7.  Persistence Report'!AZ$27:AZ$500,'7.  Persistence Report'!$D$27:$D$500,$B221,'7.  Persistence Report'!$J$27:$J$500,"Adjustment",'7.  Persistence Report'!$H$27:$H$500,"2016")</f>
        <v>0</v>
      </c>
      <c r="I222" s="295">
        <f>SUMIFS('7.  Persistence Report'!BA$27:BA$500,'7.  Persistence Report'!$D$27:$D$500,$B221,'7.  Persistence Report'!$J$27:$J$500,"Adjustment",'7.  Persistence Report'!$H$27:$H$500,"2016")</f>
        <v>0</v>
      </c>
      <c r="J222" s="295">
        <f>SUMIFS('7.  Persistence Report'!BB$27:BB$500,'7.  Persistence Report'!$D$27:$D$500,$B221,'7.  Persistence Report'!$J$27:$J$500,"Adjustment",'7.  Persistence Report'!$H$27:$H$500,"2016")</f>
        <v>0</v>
      </c>
      <c r="K222" s="295">
        <f>SUMIFS('7.  Persistence Report'!BC$27:BC$500,'7.  Persistence Report'!$D$27:$D$500,$B221,'7.  Persistence Report'!$J$27:$J$500,"Adjustment",'7.  Persistence Report'!$H$27:$H$500,"2016")</f>
        <v>0</v>
      </c>
      <c r="L222" s="295">
        <f>SUMIFS('7.  Persistence Report'!BD$27:BD$500,'7.  Persistence Report'!$D$27:$D$500,$B221,'7.  Persistence Report'!$J$27:$J$500,"Adjustment",'7.  Persistence Report'!$H$27:$H$500,"2016")</f>
        <v>0</v>
      </c>
      <c r="M222" s="295">
        <f>SUMIFS('7.  Persistence Report'!BE$27:BE$500,'7.  Persistence Report'!$D$27:$D$500,$B221,'7.  Persistence Report'!$J$27:$J$500,"Adjustment",'7.  Persistence Report'!$H$27:$H$500,"2016")</f>
        <v>0</v>
      </c>
      <c r="N222" s="468"/>
      <c r="O222" s="295">
        <f>SUMIFS('7.  Persistence Report'!Q$27:Q$500,'7.  Persistence Report'!$D$27:$D$500,$B221,'7.  Persistence Report'!$J$27:$J$500,"Adjustment",'7.  Persistence Report'!$H$27:$H$500,"2016")</f>
        <v>0</v>
      </c>
      <c r="P222" s="295">
        <f>SUMIFS('7.  Persistence Report'!R$27:R$500,'7.  Persistence Report'!$D$27:$D$500,$B221,'7.  Persistence Report'!$J$27:$J$500,"Adjustment",'7.  Persistence Report'!$H$27:$H$500,"2016")</f>
        <v>0</v>
      </c>
      <c r="Q222" s="295">
        <f>SUMIFS('7.  Persistence Report'!S$27:S$500,'7.  Persistence Report'!$D$27:$D$500,$B221,'7.  Persistence Report'!$J$27:$J$500,"Adjustment",'7.  Persistence Report'!$H$27:$H$500,"2016")</f>
        <v>0</v>
      </c>
      <c r="R222" s="295">
        <f>SUMIFS('7.  Persistence Report'!T$27:T$500,'7.  Persistence Report'!$D$27:$D$500,$B221,'7.  Persistence Report'!$J$27:$J$500,"Adjustment",'7.  Persistence Report'!$H$27:$H$500,"2016")</f>
        <v>0</v>
      </c>
      <c r="S222" s="295">
        <f>SUMIFS('7.  Persistence Report'!U$27:U$500,'7.  Persistence Report'!$D$27:$D$500,$B221,'7.  Persistence Report'!$J$27:$J$500,"Adjustment",'7.  Persistence Report'!$H$27:$H$500,"2016")</f>
        <v>0</v>
      </c>
      <c r="T222" s="295">
        <f>SUMIFS('7.  Persistence Report'!V$27:V$500,'7.  Persistence Report'!$D$27:$D$500,$B221,'7.  Persistence Report'!$J$27:$J$500,"Adjustment",'7.  Persistence Report'!$H$27:$H$500,"2016")</f>
        <v>0</v>
      </c>
      <c r="U222" s="295">
        <f>SUMIFS('7.  Persistence Report'!W$27:W$500,'7.  Persistence Report'!$D$27:$D$500,$B221,'7.  Persistence Report'!$J$27:$J$500,"Adjustment",'7.  Persistence Report'!$H$27:$H$500,"2016")</f>
        <v>0</v>
      </c>
      <c r="V222" s="295">
        <f>SUMIFS('7.  Persistence Report'!X$27:X$500,'7.  Persistence Report'!$D$27:$D$500,$B221,'7.  Persistence Report'!$J$27:$J$500,"Adjustment",'7.  Persistence Report'!$H$27:$H$500,"2016")</f>
        <v>0</v>
      </c>
      <c r="W222" s="295">
        <f>SUMIFS('7.  Persistence Report'!Y$27:Y$500,'7.  Persistence Report'!$D$27:$D$500,$B221,'7.  Persistence Report'!$J$27:$J$500,"Adjustment",'7.  Persistence Report'!$H$27:$H$500,"2016")</f>
        <v>0</v>
      </c>
      <c r="X222" s="295">
        <f>SUMIFS('7.  Persistence Report'!Z$27:Z$500,'7.  Persistence Report'!$D$27:$D$500,$B221,'7.  Persistence Report'!$J$27:$J$500,"Adjustment",'7.  Persistence Report'!$H$27:$H$500,"2016")</f>
        <v>0</v>
      </c>
      <c r="Y222" s="411">
        <f>Y221</f>
        <v>1</v>
      </c>
      <c r="Z222" s="411">
        <f t="shared" ref="Z222" si="557">Z221</f>
        <v>0</v>
      </c>
      <c r="AA222" s="411">
        <f t="shared" ref="AA222" si="558">AA221</f>
        <v>0</v>
      </c>
      <c r="AB222" s="411">
        <f t="shared" ref="AB222" si="559">AB221</f>
        <v>0</v>
      </c>
      <c r="AC222" s="411">
        <f t="shared" ref="AC222" si="560">AC221</f>
        <v>0</v>
      </c>
      <c r="AD222" s="411">
        <f t="shared" ref="AD222" si="561">AD221</f>
        <v>0</v>
      </c>
      <c r="AE222" s="411">
        <f t="shared" ref="AE222" si="562">AE221</f>
        <v>0</v>
      </c>
      <c r="AF222" s="411">
        <f t="shared" ref="AF222" si="563">AF221</f>
        <v>0</v>
      </c>
      <c r="AG222" s="411">
        <f t="shared" ref="AG222" si="564">AG221</f>
        <v>0</v>
      </c>
      <c r="AH222" s="411">
        <f t="shared" ref="AH222" si="565">AH221</f>
        <v>0</v>
      </c>
      <c r="AI222" s="411">
        <f t="shared" ref="AI222" si="566">AI221</f>
        <v>0</v>
      </c>
      <c r="AJ222" s="411">
        <f t="shared" ref="AJ222" si="567">AJ221</f>
        <v>0</v>
      </c>
      <c r="AK222" s="411">
        <f t="shared" ref="AK222" si="568">AK221</f>
        <v>0</v>
      </c>
      <c r="AL222" s="411">
        <f t="shared" ref="AL222" si="569">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f>SUMIFS('7.  Persistence Report'!AV$27:AV$500,'7.  Persistence Report'!$D$27:$D$500,$B224,'7.  Persistence Report'!$J$27:$J$500,"Current year savings",'7.  Persistence Report'!$H$27:$H$500,"2016")</f>
        <v>0</v>
      </c>
      <c r="E224" s="295">
        <f>SUMIFS('7.  Persistence Report'!AW$27:AW$500,'7.  Persistence Report'!$D$27:$D$500,$B224,'7.  Persistence Report'!$J$27:$J$500,"Current year savings",'7.  Persistence Report'!$H$27:$H$500,"2016")</f>
        <v>0</v>
      </c>
      <c r="F224" s="295">
        <f>SUMIFS('7.  Persistence Report'!AX$27:AX$500,'7.  Persistence Report'!$D$27:$D$500,$B224,'7.  Persistence Report'!$J$27:$J$500,"Current year savings",'7.  Persistence Report'!$H$27:$H$500,"2016")</f>
        <v>0</v>
      </c>
      <c r="G224" s="295">
        <f>SUMIFS('7.  Persistence Report'!AY$27:AY$500,'7.  Persistence Report'!$D$27:$D$500,$B224,'7.  Persistence Report'!$J$27:$J$500,"Current year savings",'7.  Persistence Report'!$H$27:$H$500,"2016")</f>
        <v>0</v>
      </c>
      <c r="H224" s="295">
        <f>SUMIFS('7.  Persistence Report'!AZ$27:AZ$500,'7.  Persistence Report'!$D$27:$D$500,$B224,'7.  Persistence Report'!$J$27:$J$500,"Current year savings",'7.  Persistence Report'!$H$27:$H$500,"2016")</f>
        <v>0</v>
      </c>
      <c r="I224" s="295">
        <f>SUMIFS('7.  Persistence Report'!BA$27:BA$500,'7.  Persistence Report'!$D$27:$D$500,$B224,'7.  Persistence Report'!$J$27:$J$500,"Current year savings",'7.  Persistence Report'!$H$27:$H$500,"2016")</f>
        <v>0</v>
      </c>
      <c r="J224" s="295">
        <f>SUMIFS('7.  Persistence Report'!BB$27:BB$500,'7.  Persistence Report'!$D$27:$D$500,$B224,'7.  Persistence Report'!$J$27:$J$500,"Current year savings",'7.  Persistence Report'!$H$27:$H$500,"2016")</f>
        <v>0</v>
      </c>
      <c r="K224" s="295">
        <f>SUMIFS('7.  Persistence Report'!BC$27:BC$500,'7.  Persistence Report'!$D$27:$D$500,$B224,'7.  Persistence Report'!$J$27:$J$500,"Current year savings",'7.  Persistence Report'!$H$27:$H$500,"2016")</f>
        <v>0</v>
      </c>
      <c r="L224" s="295">
        <f>SUMIFS('7.  Persistence Report'!BD$27:BD$500,'7.  Persistence Report'!$D$27:$D$500,$B224,'7.  Persistence Report'!$J$27:$J$500,"Current year savings",'7.  Persistence Report'!$H$27:$H$500,"2016")</f>
        <v>0</v>
      </c>
      <c r="M224" s="295">
        <f>SUMIFS('7.  Persistence Report'!BE$27:BE$500,'7.  Persistence Report'!$D$27:$D$500,$B224,'7.  Persistence Report'!$J$27:$J$500,"Current year savings",'7.  Persistence Report'!$H$27:$H$500,"2016")</f>
        <v>0</v>
      </c>
      <c r="N224" s="291"/>
      <c r="O224" s="295">
        <f>SUMIFS('7.  Persistence Report'!Q$27:Q$500,'7.  Persistence Report'!$D$27:$D$500,$B224,'7.  Persistence Report'!$J$27:$J$500,"Current year savings",'7.  Persistence Report'!$H$27:$H$500,"2016")</f>
        <v>0</v>
      </c>
      <c r="P224" s="295">
        <f>SUMIFS('7.  Persistence Report'!R$27:R$500,'7.  Persistence Report'!$D$27:$D$500,$B224,'7.  Persistence Report'!$J$27:$J$500,"Current year savings",'7.  Persistence Report'!$H$27:$H$500,"2016")</f>
        <v>0</v>
      </c>
      <c r="Q224" s="295">
        <f>SUMIFS('7.  Persistence Report'!S$27:S$500,'7.  Persistence Report'!$D$27:$D$500,$B224,'7.  Persistence Report'!$J$27:$J$500,"Current year savings",'7.  Persistence Report'!$H$27:$H$500,"2016")</f>
        <v>0</v>
      </c>
      <c r="R224" s="295">
        <f>SUMIFS('7.  Persistence Report'!T$27:T$500,'7.  Persistence Report'!$D$27:$D$500,$B224,'7.  Persistence Report'!$J$27:$J$500,"Current year savings",'7.  Persistence Report'!$H$27:$H$500,"2016")</f>
        <v>0</v>
      </c>
      <c r="S224" s="295">
        <f>SUMIFS('7.  Persistence Report'!U$27:U$500,'7.  Persistence Report'!$D$27:$D$500,$B224,'7.  Persistence Report'!$J$27:$J$500,"Current year savings",'7.  Persistence Report'!$H$27:$H$500,"2016")</f>
        <v>0</v>
      </c>
      <c r="T224" s="295">
        <f>SUMIFS('7.  Persistence Report'!V$27:V$500,'7.  Persistence Report'!$D$27:$D$500,$B224,'7.  Persistence Report'!$J$27:$J$500,"Current year savings",'7.  Persistence Report'!$H$27:$H$500,"2016")</f>
        <v>0</v>
      </c>
      <c r="U224" s="295">
        <f>SUMIFS('7.  Persistence Report'!W$27:W$500,'7.  Persistence Report'!$D$27:$D$500,$B224,'7.  Persistence Report'!$J$27:$J$500,"Current year savings",'7.  Persistence Report'!$H$27:$H$500,"2016")</f>
        <v>0</v>
      </c>
      <c r="V224" s="295">
        <f>SUMIFS('7.  Persistence Report'!X$27:X$500,'7.  Persistence Report'!$D$27:$D$500,$B224,'7.  Persistence Report'!$J$27:$J$500,"Current year savings",'7.  Persistence Report'!$H$27:$H$500,"2016")</f>
        <v>0</v>
      </c>
      <c r="W224" s="295">
        <f>SUMIFS('7.  Persistence Report'!Y$27:Y$500,'7.  Persistence Report'!$D$27:$D$500,$B224,'7.  Persistence Report'!$J$27:$J$500,"Current year savings",'7.  Persistence Report'!$H$27:$H$500,"2016")</f>
        <v>0</v>
      </c>
      <c r="X224" s="295">
        <f>SUMIFS('7.  Persistence Report'!Z$27:Z$500,'7.  Persistence Report'!$D$27:$D$500,$B224,'7.  Persistence Report'!$J$27:$J$500,"Current year savings",'7.  Persistence Report'!$H$27:$H$500,"2016")</f>
        <v>0</v>
      </c>
      <c r="Y224" s="410">
        <v>1</v>
      </c>
      <c r="Z224" s="410"/>
      <c r="AA224" s="410"/>
      <c r="AB224" s="410"/>
      <c r="AC224" s="410"/>
      <c r="AD224" s="410"/>
      <c r="AE224" s="410"/>
      <c r="AF224" s="410"/>
      <c r="AG224" s="410"/>
      <c r="AH224" s="410"/>
      <c r="AI224" s="410"/>
      <c r="AJ224" s="410"/>
      <c r="AK224" s="410"/>
      <c r="AL224" s="410"/>
      <c r="AM224" s="296">
        <f>SUM(Y224:AL224)</f>
        <v>1</v>
      </c>
    </row>
    <row r="225" spans="1:39" outlineLevel="1">
      <c r="B225" s="294" t="s">
        <v>289</v>
      </c>
      <c r="C225" s="291" t="s">
        <v>163</v>
      </c>
      <c r="D225" s="295">
        <f>SUMIFS('7.  Persistence Report'!AV$27:AV$500,'7.  Persistence Report'!$D$27:$D$500,$B224,'7.  Persistence Report'!$J$27:$J$500,"Adjustment",'7.  Persistence Report'!$H$27:$H$500,"2016")</f>
        <v>0</v>
      </c>
      <c r="E225" s="295">
        <f>SUMIFS('7.  Persistence Report'!AW$27:AW$500,'7.  Persistence Report'!$D$27:$D$500,$B224,'7.  Persistence Report'!$J$27:$J$500,"Adjustment",'7.  Persistence Report'!$H$27:$H$500,"2016")</f>
        <v>0</v>
      </c>
      <c r="F225" s="295">
        <f>SUMIFS('7.  Persistence Report'!AX$27:AX$500,'7.  Persistence Report'!$D$27:$D$500,$B224,'7.  Persistence Report'!$J$27:$J$500,"Adjustment",'7.  Persistence Report'!$H$27:$H$500,"2016")</f>
        <v>0</v>
      </c>
      <c r="G225" s="295">
        <f>SUMIFS('7.  Persistence Report'!AY$27:AY$500,'7.  Persistence Report'!$D$27:$D$500,$B224,'7.  Persistence Report'!$J$27:$J$500,"Adjustment",'7.  Persistence Report'!$H$27:$H$500,"2016")</f>
        <v>0</v>
      </c>
      <c r="H225" s="295">
        <f>SUMIFS('7.  Persistence Report'!AZ$27:AZ$500,'7.  Persistence Report'!$D$27:$D$500,$B224,'7.  Persistence Report'!$J$27:$J$500,"Adjustment",'7.  Persistence Report'!$H$27:$H$500,"2016")</f>
        <v>0</v>
      </c>
      <c r="I225" s="295">
        <f>SUMIFS('7.  Persistence Report'!BA$27:BA$500,'7.  Persistence Report'!$D$27:$D$500,$B224,'7.  Persistence Report'!$J$27:$J$500,"Adjustment",'7.  Persistence Report'!$H$27:$H$500,"2016")</f>
        <v>0</v>
      </c>
      <c r="J225" s="295">
        <f>SUMIFS('7.  Persistence Report'!BB$27:BB$500,'7.  Persistence Report'!$D$27:$D$500,$B224,'7.  Persistence Report'!$J$27:$J$500,"Adjustment",'7.  Persistence Report'!$H$27:$H$500,"2016")</f>
        <v>0</v>
      </c>
      <c r="K225" s="295">
        <f>SUMIFS('7.  Persistence Report'!BC$27:BC$500,'7.  Persistence Report'!$D$27:$D$500,$B224,'7.  Persistence Report'!$J$27:$J$500,"Adjustment",'7.  Persistence Report'!$H$27:$H$500,"2016")</f>
        <v>0</v>
      </c>
      <c r="L225" s="295">
        <f>SUMIFS('7.  Persistence Report'!BD$27:BD$500,'7.  Persistence Report'!$D$27:$D$500,$B224,'7.  Persistence Report'!$J$27:$J$500,"Adjustment",'7.  Persistence Report'!$H$27:$H$500,"2016")</f>
        <v>0</v>
      </c>
      <c r="M225" s="295">
        <f>SUMIFS('7.  Persistence Report'!BE$27:BE$500,'7.  Persistence Report'!$D$27:$D$500,$B224,'7.  Persistence Report'!$J$27:$J$500,"Adjustment",'7.  Persistence Report'!$H$27:$H$500,"2016")</f>
        <v>0</v>
      </c>
      <c r="N225" s="468"/>
      <c r="O225" s="295">
        <f>SUMIFS('7.  Persistence Report'!Q$27:Q$500,'7.  Persistence Report'!$D$27:$D$500,$B224,'7.  Persistence Report'!$J$27:$J$500,"Adjustment",'7.  Persistence Report'!$H$27:$H$500,"2016")</f>
        <v>0</v>
      </c>
      <c r="P225" s="295">
        <f>SUMIFS('7.  Persistence Report'!R$27:R$500,'7.  Persistence Report'!$D$27:$D$500,$B224,'7.  Persistence Report'!$J$27:$J$500,"Adjustment",'7.  Persistence Report'!$H$27:$H$500,"2016")</f>
        <v>0</v>
      </c>
      <c r="Q225" s="295">
        <f>SUMIFS('7.  Persistence Report'!S$27:S$500,'7.  Persistence Report'!$D$27:$D$500,$B224,'7.  Persistence Report'!$J$27:$J$500,"Adjustment",'7.  Persistence Report'!$H$27:$H$500,"2016")</f>
        <v>0</v>
      </c>
      <c r="R225" s="295">
        <f>SUMIFS('7.  Persistence Report'!T$27:T$500,'7.  Persistence Report'!$D$27:$D$500,$B224,'7.  Persistence Report'!$J$27:$J$500,"Adjustment",'7.  Persistence Report'!$H$27:$H$500,"2016")</f>
        <v>0</v>
      </c>
      <c r="S225" s="295">
        <f>SUMIFS('7.  Persistence Report'!U$27:U$500,'7.  Persistence Report'!$D$27:$D$500,$B224,'7.  Persistence Report'!$J$27:$J$500,"Adjustment",'7.  Persistence Report'!$H$27:$H$500,"2016")</f>
        <v>0</v>
      </c>
      <c r="T225" s="295">
        <f>SUMIFS('7.  Persistence Report'!V$27:V$500,'7.  Persistence Report'!$D$27:$D$500,$B224,'7.  Persistence Report'!$J$27:$J$500,"Adjustment",'7.  Persistence Report'!$H$27:$H$500,"2016")</f>
        <v>0</v>
      </c>
      <c r="U225" s="295">
        <f>SUMIFS('7.  Persistence Report'!W$27:W$500,'7.  Persistence Report'!$D$27:$D$500,$B224,'7.  Persistence Report'!$J$27:$J$500,"Adjustment",'7.  Persistence Report'!$H$27:$H$500,"2016")</f>
        <v>0</v>
      </c>
      <c r="V225" s="295">
        <f>SUMIFS('7.  Persistence Report'!X$27:X$500,'7.  Persistence Report'!$D$27:$D$500,$B224,'7.  Persistence Report'!$J$27:$J$500,"Adjustment",'7.  Persistence Report'!$H$27:$H$500,"2016")</f>
        <v>0</v>
      </c>
      <c r="W225" s="295">
        <f>SUMIFS('7.  Persistence Report'!Y$27:Y$500,'7.  Persistence Report'!$D$27:$D$500,$B224,'7.  Persistence Report'!$J$27:$J$500,"Adjustment",'7.  Persistence Report'!$H$27:$H$500,"2016")</f>
        <v>0</v>
      </c>
      <c r="X225" s="295">
        <f>SUMIFS('7.  Persistence Report'!Z$27:Z$500,'7.  Persistence Report'!$D$27:$D$500,$B224,'7.  Persistence Report'!$J$27:$J$500,"Adjustment",'7.  Persistence Report'!$H$27:$H$500,"2016")</f>
        <v>0</v>
      </c>
      <c r="Y225" s="411">
        <f>Y224</f>
        <v>1</v>
      </c>
      <c r="Z225" s="411">
        <f t="shared" ref="Z225" si="570">Z224</f>
        <v>0</v>
      </c>
      <c r="AA225" s="411">
        <f t="shared" ref="AA225" si="571">AA224</f>
        <v>0</v>
      </c>
      <c r="AB225" s="411">
        <f t="shared" ref="AB225" si="572">AB224</f>
        <v>0</v>
      </c>
      <c r="AC225" s="411">
        <f t="shared" ref="AC225" si="573">AC224</f>
        <v>0</v>
      </c>
      <c r="AD225" s="411">
        <f t="shared" ref="AD225" si="574">AD224</f>
        <v>0</v>
      </c>
      <c r="AE225" s="411">
        <f t="shared" ref="AE225" si="575">AE224</f>
        <v>0</v>
      </c>
      <c r="AF225" s="411">
        <f t="shared" ref="AF225" si="576">AF224</f>
        <v>0</v>
      </c>
      <c r="AG225" s="411">
        <f t="shared" ref="AG225" si="577">AG224</f>
        <v>0</v>
      </c>
      <c r="AH225" s="411">
        <f t="shared" ref="AH225" si="578">AH224</f>
        <v>0</v>
      </c>
      <c r="AI225" s="411">
        <f t="shared" ref="AI225" si="579">AI224</f>
        <v>0</v>
      </c>
      <c r="AJ225" s="411">
        <f t="shared" ref="AJ225" si="580">AJ224</f>
        <v>0</v>
      </c>
      <c r="AK225" s="411">
        <f t="shared" ref="AK225" si="581">AK224</f>
        <v>0</v>
      </c>
      <c r="AL225" s="411">
        <f t="shared" ref="AL225" si="582">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f>SUMIFS('7.  Persistence Report'!AV$27:AV$500,'7.  Persistence Report'!$D$27:$D$500,$B227,'7.  Persistence Report'!$J$27:$J$500,"Current year savings",'7.  Persistence Report'!$H$27:$H$500,"2016")</f>
        <v>0</v>
      </c>
      <c r="E227" s="295">
        <f>SUMIFS('7.  Persistence Report'!AW$27:AW$500,'7.  Persistence Report'!$D$27:$D$500,$B227,'7.  Persistence Report'!$J$27:$J$500,"Current year savings",'7.  Persistence Report'!$H$27:$H$500,"2016")</f>
        <v>0</v>
      </c>
      <c r="F227" s="295">
        <f>SUMIFS('7.  Persistence Report'!AX$27:AX$500,'7.  Persistence Report'!$D$27:$D$500,$B227,'7.  Persistence Report'!$J$27:$J$500,"Current year savings",'7.  Persistence Report'!$H$27:$H$500,"2016")</f>
        <v>0</v>
      </c>
      <c r="G227" s="295">
        <f>SUMIFS('7.  Persistence Report'!AY$27:AY$500,'7.  Persistence Report'!$D$27:$D$500,$B227,'7.  Persistence Report'!$J$27:$J$500,"Current year savings",'7.  Persistence Report'!$H$27:$H$500,"2016")</f>
        <v>0</v>
      </c>
      <c r="H227" s="295">
        <f>SUMIFS('7.  Persistence Report'!AZ$27:AZ$500,'7.  Persistence Report'!$D$27:$D$500,$B227,'7.  Persistence Report'!$J$27:$J$500,"Current year savings",'7.  Persistence Report'!$H$27:$H$500,"2016")</f>
        <v>0</v>
      </c>
      <c r="I227" s="295">
        <f>SUMIFS('7.  Persistence Report'!BA$27:BA$500,'7.  Persistence Report'!$D$27:$D$500,$B227,'7.  Persistence Report'!$J$27:$J$500,"Current year savings",'7.  Persistence Report'!$H$27:$H$500,"2016")</f>
        <v>0</v>
      </c>
      <c r="J227" s="295">
        <f>SUMIFS('7.  Persistence Report'!BB$27:BB$500,'7.  Persistence Report'!$D$27:$D$500,$B227,'7.  Persistence Report'!$J$27:$J$500,"Current year savings",'7.  Persistence Report'!$H$27:$H$500,"2016")</f>
        <v>0</v>
      </c>
      <c r="K227" s="295">
        <f>SUMIFS('7.  Persistence Report'!BC$27:BC$500,'7.  Persistence Report'!$D$27:$D$500,$B227,'7.  Persistence Report'!$J$27:$J$500,"Current year savings",'7.  Persistence Report'!$H$27:$H$500,"2016")</f>
        <v>0</v>
      </c>
      <c r="L227" s="295">
        <f>SUMIFS('7.  Persistence Report'!BD$27:BD$500,'7.  Persistence Report'!$D$27:$D$500,$B227,'7.  Persistence Report'!$J$27:$J$500,"Current year savings",'7.  Persistence Report'!$H$27:$H$500,"2016")</f>
        <v>0</v>
      </c>
      <c r="M227" s="295">
        <f>SUMIFS('7.  Persistence Report'!BE$27:BE$500,'7.  Persistence Report'!$D$27:$D$500,$B227,'7.  Persistence Report'!$J$27:$J$500,"Current year savings",'7.  Persistence Report'!$H$27:$H$500,"2016")</f>
        <v>0</v>
      </c>
      <c r="N227" s="291"/>
      <c r="O227" s="295">
        <f>SUMIFS('7.  Persistence Report'!Q$27:Q$500,'7.  Persistence Report'!$D$27:$D$500,$B227,'7.  Persistence Report'!$J$27:$J$500,"Current year savings",'7.  Persistence Report'!$H$27:$H$500,"2016")</f>
        <v>0</v>
      </c>
      <c r="P227" s="295">
        <f>SUMIFS('7.  Persistence Report'!R$27:R$500,'7.  Persistence Report'!$D$27:$D$500,$B227,'7.  Persistence Report'!$J$27:$J$500,"Current year savings",'7.  Persistence Report'!$H$27:$H$500,"2016")</f>
        <v>0</v>
      </c>
      <c r="Q227" s="295">
        <f>SUMIFS('7.  Persistence Report'!S$27:S$500,'7.  Persistence Report'!$D$27:$D$500,$B227,'7.  Persistence Report'!$J$27:$J$500,"Current year savings",'7.  Persistence Report'!$H$27:$H$500,"2016")</f>
        <v>0</v>
      </c>
      <c r="R227" s="295">
        <f>SUMIFS('7.  Persistence Report'!T$27:T$500,'7.  Persistence Report'!$D$27:$D$500,$B227,'7.  Persistence Report'!$J$27:$J$500,"Current year savings",'7.  Persistence Report'!$H$27:$H$500,"2016")</f>
        <v>0</v>
      </c>
      <c r="S227" s="295">
        <f>SUMIFS('7.  Persistence Report'!U$27:U$500,'7.  Persistence Report'!$D$27:$D$500,$B227,'7.  Persistence Report'!$J$27:$J$500,"Current year savings",'7.  Persistence Report'!$H$27:$H$500,"2016")</f>
        <v>0</v>
      </c>
      <c r="T227" s="295">
        <f>SUMIFS('7.  Persistence Report'!V$27:V$500,'7.  Persistence Report'!$D$27:$D$500,$B227,'7.  Persistence Report'!$J$27:$J$500,"Current year savings",'7.  Persistence Report'!$H$27:$H$500,"2016")</f>
        <v>0</v>
      </c>
      <c r="U227" s="295">
        <f>SUMIFS('7.  Persistence Report'!W$27:W$500,'7.  Persistence Report'!$D$27:$D$500,$B227,'7.  Persistence Report'!$J$27:$J$500,"Current year savings",'7.  Persistence Report'!$H$27:$H$500,"2016")</f>
        <v>0</v>
      </c>
      <c r="V227" s="295">
        <f>SUMIFS('7.  Persistence Report'!X$27:X$500,'7.  Persistence Report'!$D$27:$D$500,$B227,'7.  Persistence Report'!$J$27:$J$500,"Current year savings",'7.  Persistence Report'!$H$27:$H$500,"2016")</f>
        <v>0</v>
      </c>
      <c r="W227" s="295">
        <f>SUMIFS('7.  Persistence Report'!Y$27:Y$500,'7.  Persistence Report'!$D$27:$D$500,$B227,'7.  Persistence Report'!$J$27:$J$500,"Current year savings",'7.  Persistence Report'!$H$27:$H$500,"2016")</f>
        <v>0</v>
      </c>
      <c r="X227" s="295">
        <f>SUMIFS('7.  Persistence Report'!Z$27:Z$500,'7.  Persistence Report'!$D$27:$D$500,$B227,'7.  Persistence Report'!$J$27:$J$500,"Current year savings",'7.  Persistence Report'!$H$27:$H$500,"2016")</f>
        <v>0</v>
      </c>
      <c r="Y227" s="410">
        <v>1</v>
      </c>
      <c r="Z227" s="410"/>
      <c r="AA227" s="410"/>
      <c r="AB227" s="410"/>
      <c r="AC227" s="410"/>
      <c r="AD227" s="410"/>
      <c r="AE227" s="410"/>
      <c r="AF227" s="410"/>
      <c r="AG227" s="410"/>
      <c r="AH227" s="410"/>
      <c r="AI227" s="410"/>
      <c r="AJ227" s="410"/>
      <c r="AK227" s="410"/>
      <c r="AL227" s="410"/>
      <c r="AM227" s="296">
        <f>SUM(Y227:AL227)</f>
        <v>1</v>
      </c>
    </row>
    <row r="228" spans="1:39" outlineLevel="1">
      <c r="B228" s="294" t="s">
        <v>289</v>
      </c>
      <c r="C228" s="291" t="s">
        <v>163</v>
      </c>
      <c r="D228" s="295">
        <f>SUMIFS('7.  Persistence Report'!AV$27:AV$500,'7.  Persistence Report'!$D$27:$D$500,$B227,'7.  Persistence Report'!$J$27:$J$500,"Adjustment",'7.  Persistence Report'!$H$27:$H$500,"2016")</f>
        <v>0</v>
      </c>
      <c r="E228" s="295">
        <f>SUMIFS('7.  Persistence Report'!AW$27:AW$500,'7.  Persistence Report'!$D$27:$D$500,$B227,'7.  Persistence Report'!$J$27:$J$500,"Adjustment",'7.  Persistence Report'!$H$27:$H$500,"2016")</f>
        <v>0</v>
      </c>
      <c r="F228" s="295">
        <f>SUMIFS('7.  Persistence Report'!AX$27:AX$500,'7.  Persistence Report'!$D$27:$D$500,$B227,'7.  Persistence Report'!$J$27:$J$500,"Adjustment",'7.  Persistence Report'!$H$27:$H$500,"2016")</f>
        <v>0</v>
      </c>
      <c r="G228" s="295">
        <f>SUMIFS('7.  Persistence Report'!AY$27:AY$500,'7.  Persistence Report'!$D$27:$D$500,$B227,'7.  Persistence Report'!$J$27:$J$500,"Adjustment",'7.  Persistence Report'!$H$27:$H$500,"2016")</f>
        <v>0</v>
      </c>
      <c r="H228" s="295">
        <f>SUMIFS('7.  Persistence Report'!AZ$27:AZ$500,'7.  Persistence Report'!$D$27:$D$500,$B227,'7.  Persistence Report'!$J$27:$J$500,"Adjustment",'7.  Persistence Report'!$H$27:$H$500,"2016")</f>
        <v>0</v>
      </c>
      <c r="I228" s="295">
        <f>SUMIFS('7.  Persistence Report'!BA$27:BA$500,'7.  Persistence Report'!$D$27:$D$500,$B227,'7.  Persistence Report'!$J$27:$J$500,"Adjustment",'7.  Persistence Report'!$H$27:$H$500,"2016")</f>
        <v>0</v>
      </c>
      <c r="J228" s="295">
        <f>SUMIFS('7.  Persistence Report'!BB$27:BB$500,'7.  Persistence Report'!$D$27:$D$500,$B227,'7.  Persistence Report'!$J$27:$J$500,"Adjustment",'7.  Persistence Report'!$H$27:$H$500,"2016")</f>
        <v>0</v>
      </c>
      <c r="K228" s="295">
        <f>SUMIFS('7.  Persistence Report'!BC$27:BC$500,'7.  Persistence Report'!$D$27:$D$500,$B227,'7.  Persistence Report'!$J$27:$J$500,"Adjustment",'7.  Persistence Report'!$H$27:$H$500,"2016")</f>
        <v>0</v>
      </c>
      <c r="L228" s="295">
        <f>SUMIFS('7.  Persistence Report'!BD$27:BD$500,'7.  Persistence Report'!$D$27:$D$500,$B227,'7.  Persistence Report'!$J$27:$J$500,"Adjustment",'7.  Persistence Report'!$H$27:$H$500,"2016")</f>
        <v>0</v>
      </c>
      <c r="M228" s="295">
        <f>SUMIFS('7.  Persistence Report'!BE$27:BE$500,'7.  Persistence Report'!$D$27:$D$500,$B227,'7.  Persistence Report'!$J$27:$J$500,"Adjustment",'7.  Persistence Report'!$H$27:$H$500,"2016")</f>
        <v>0</v>
      </c>
      <c r="N228" s="468"/>
      <c r="O228" s="295">
        <f>SUMIFS('7.  Persistence Report'!Q$27:Q$500,'7.  Persistence Report'!$D$27:$D$500,$B227,'7.  Persistence Report'!$J$27:$J$500,"Adjustment",'7.  Persistence Report'!$H$27:$H$500,"2016")</f>
        <v>0</v>
      </c>
      <c r="P228" s="295">
        <f>SUMIFS('7.  Persistence Report'!R$27:R$500,'7.  Persistence Report'!$D$27:$D$500,$B227,'7.  Persistence Report'!$J$27:$J$500,"Adjustment",'7.  Persistence Report'!$H$27:$H$500,"2016")</f>
        <v>0</v>
      </c>
      <c r="Q228" s="295">
        <f>SUMIFS('7.  Persistence Report'!S$27:S$500,'7.  Persistence Report'!$D$27:$D$500,$B227,'7.  Persistence Report'!$J$27:$J$500,"Adjustment",'7.  Persistence Report'!$H$27:$H$500,"2016")</f>
        <v>0</v>
      </c>
      <c r="R228" s="295">
        <f>SUMIFS('7.  Persistence Report'!T$27:T$500,'7.  Persistence Report'!$D$27:$D$500,$B227,'7.  Persistence Report'!$J$27:$J$500,"Adjustment",'7.  Persistence Report'!$H$27:$H$500,"2016")</f>
        <v>0</v>
      </c>
      <c r="S228" s="295">
        <f>SUMIFS('7.  Persistence Report'!U$27:U$500,'7.  Persistence Report'!$D$27:$D$500,$B227,'7.  Persistence Report'!$J$27:$J$500,"Adjustment",'7.  Persistence Report'!$H$27:$H$500,"2016")</f>
        <v>0</v>
      </c>
      <c r="T228" s="295">
        <f>SUMIFS('7.  Persistence Report'!V$27:V$500,'7.  Persistence Report'!$D$27:$D$500,$B227,'7.  Persistence Report'!$J$27:$J$500,"Adjustment",'7.  Persistence Report'!$H$27:$H$500,"2016")</f>
        <v>0</v>
      </c>
      <c r="U228" s="295">
        <f>SUMIFS('7.  Persistence Report'!W$27:W$500,'7.  Persistence Report'!$D$27:$D$500,$B227,'7.  Persistence Report'!$J$27:$J$500,"Adjustment",'7.  Persistence Report'!$H$27:$H$500,"2016")</f>
        <v>0</v>
      </c>
      <c r="V228" s="295">
        <f>SUMIFS('7.  Persistence Report'!X$27:X$500,'7.  Persistence Report'!$D$27:$D$500,$B227,'7.  Persistence Report'!$J$27:$J$500,"Adjustment",'7.  Persistence Report'!$H$27:$H$500,"2016")</f>
        <v>0</v>
      </c>
      <c r="W228" s="295">
        <f>SUMIFS('7.  Persistence Report'!Y$27:Y$500,'7.  Persistence Report'!$D$27:$D$500,$B227,'7.  Persistence Report'!$J$27:$J$500,"Adjustment",'7.  Persistence Report'!$H$27:$H$500,"2016")</f>
        <v>0</v>
      </c>
      <c r="X228" s="295">
        <f>SUMIFS('7.  Persistence Report'!Z$27:Z$500,'7.  Persistence Report'!$D$27:$D$500,$B227,'7.  Persistence Report'!$J$27:$J$500,"Adjustment",'7.  Persistence Report'!$H$27:$H$500,"2016")</f>
        <v>0</v>
      </c>
      <c r="Y228" s="411">
        <f>Y227</f>
        <v>1</v>
      </c>
      <c r="Z228" s="411">
        <f t="shared" ref="Z228" si="583">Z227</f>
        <v>0</v>
      </c>
      <c r="AA228" s="411">
        <f t="shared" ref="AA228" si="584">AA227</f>
        <v>0</v>
      </c>
      <c r="AB228" s="411">
        <f t="shared" ref="AB228" si="585">AB227</f>
        <v>0</v>
      </c>
      <c r="AC228" s="411">
        <f t="shared" ref="AC228" si="586">AC227</f>
        <v>0</v>
      </c>
      <c r="AD228" s="411">
        <f t="shared" ref="AD228" si="587">AD227</f>
        <v>0</v>
      </c>
      <c r="AE228" s="411">
        <f t="shared" ref="AE228" si="588">AE227</f>
        <v>0</v>
      </c>
      <c r="AF228" s="411">
        <f t="shared" ref="AF228" si="589">AF227</f>
        <v>0</v>
      </c>
      <c r="AG228" s="411">
        <f t="shared" ref="AG228" si="590">AG227</f>
        <v>0</v>
      </c>
      <c r="AH228" s="411">
        <f t="shared" ref="AH228" si="591">AH227</f>
        <v>0</v>
      </c>
      <c r="AI228" s="411">
        <f t="shared" ref="AI228" si="592">AI227</f>
        <v>0</v>
      </c>
      <c r="AJ228" s="411">
        <f t="shared" ref="AJ228" si="593">AJ227</f>
        <v>0</v>
      </c>
      <c r="AK228" s="411">
        <f t="shared" ref="AK228" si="594">AK227</f>
        <v>0</v>
      </c>
      <c r="AL228" s="411">
        <f t="shared" ref="AL228" si="595">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682</v>
      </c>
      <c r="C230" s="291" t="s">
        <v>25</v>
      </c>
      <c r="D230" s="295">
        <f>SUMIFS('7.  Persistence Report'!AV$27:AV$500,'7.  Persistence Report'!$D$27:$D$500,$B230,'7.  Persistence Report'!$J$27:$J$500,"Current year savings",'7.  Persistence Report'!$H$27:$H$500,"2016")</f>
        <v>0</v>
      </c>
      <c r="E230" s="295">
        <f>SUMIFS('7.  Persistence Report'!AW$27:AW$500,'7.  Persistence Report'!$D$27:$D$500,$B230,'7.  Persistence Report'!$J$27:$J$500,"Current year savings",'7.  Persistence Report'!$H$27:$H$500,"2016")</f>
        <v>0</v>
      </c>
      <c r="F230" s="295">
        <f>SUMIFS('7.  Persistence Report'!AX$27:AX$500,'7.  Persistence Report'!$D$27:$D$500,$B230,'7.  Persistence Report'!$J$27:$J$500,"Current year savings",'7.  Persistence Report'!$H$27:$H$500,"2016")</f>
        <v>0</v>
      </c>
      <c r="G230" s="295">
        <f>SUMIFS('7.  Persistence Report'!AY$27:AY$500,'7.  Persistence Report'!$D$27:$D$500,$B230,'7.  Persistence Report'!$J$27:$J$500,"Current year savings",'7.  Persistence Report'!$H$27:$H$500,"2016")</f>
        <v>0</v>
      </c>
      <c r="H230" s="295">
        <f>SUMIFS('7.  Persistence Report'!AZ$27:AZ$500,'7.  Persistence Report'!$D$27:$D$500,$B230,'7.  Persistence Report'!$J$27:$J$500,"Current year savings",'7.  Persistence Report'!$H$27:$H$500,"2016")</f>
        <v>0</v>
      </c>
      <c r="I230" s="295">
        <f>SUMIFS('7.  Persistence Report'!BA$27:BA$500,'7.  Persistence Report'!$D$27:$D$500,$B230,'7.  Persistence Report'!$J$27:$J$500,"Current year savings",'7.  Persistence Report'!$H$27:$H$500,"2016")</f>
        <v>0</v>
      </c>
      <c r="J230" s="295">
        <f>SUMIFS('7.  Persistence Report'!BB$27:BB$500,'7.  Persistence Report'!$D$27:$D$500,$B230,'7.  Persistence Report'!$J$27:$J$500,"Current year savings",'7.  Persistence Report'!$H$27:$H$500,"2016")</f>
        <v>0</v>
      </c>
      <c r="K230" s="295">
        <f>SUMIFS('7.  Persistence Report'!BC$27:BC$500,'7.  Persistence Report'!$D$27:$D$500,$B230,'7.  Persistence Report'!$J$27:$J$500,"Current year savings",'7.  Persistence Report'!$H$27:$H$500,"2016")</f>
        <v>0</v>
      </c>
      <c r="L230" s="295">
        <f>SUMIFS('7.  Persistence Report'!BD$27:BD$500,'7.  Persistence Report'!$D$27:$D$500,$B230,'7.  Persistence Report'!$J$27:$J$500,"Current year savings",'7.  Persistence Report'!$H$27:$H$500,"2016")</f>
        <v>0</v>
      </c>
      <c r="M230" s="295">
        <f>SUMIFS('7.  Persistence Report'!BE$27:BE$500,'7.  Persistence Report'!$D$27:$D$500,$B230,'7.  Persistence Report'!$J$27:$J$500,"Current year savings",'7.  Persistence Report'!$H$27:$H$500,"2016")</f>
        <v>0</v>
      </c>
      <c r="N230" s="291"/>
      <c r="O230" s="295">
        <f>SUMIFS('7.  Persistence Report'!Q$27:Q$500,'7.  Persistence Report'!$D$27:$D$500,$B230,'7.  Persistence Report'!$J$27:$J$500,"Current year savings",'7.  Persistence Report'!$H$27:$H$500,"2016")</f>
        <v>0</v>
      </c>
      <c r="P230" s="295">
        <f>SUMIFS('7.  Persistence Report'!R$27:R$500,'7.  Persistence Report'!$D$27:$D$500,$B230,'7.  Persistence Report'!$J$27:$J$500,"Current year savings",'7.  Persistence Report'!$H$27:$H$500,"2016")</f>
        <v>0</v>
      </c>
      <c r="Q230" s="295">
        <f>SUMIFS('7.  Persistence Report'!S$27:S$500,'7.  Persistence Report'!$D$27:$D$500,$B230,'7.  Persistence Report'!$J$27:$J$500,"Current year savings",'7.  Persistence Report'!$H$27:$H$500,"2016")</f>
        <v>0</v>
      </c>
      <c r="R230" s="295">
        <f>SUMIFS('7.  Persistence Report'!T$27:T$500,'7.  Persistence Report'!$D$27:$D$500,$B230,'7.  Persistence Report'!$J$27:$J$500,"Current year savings",'7.  Persistence Report'!$H$27:$H$500,"2016")</f>
        <v>0</v>
      </c>
      <c r="S230" s="295">
        <f>SUMIFS('7.  Persistence Report'!U$27:U$500,'7.  Persistence Report'!$D$27:$D$500,$B230,'7.  Persistence Report'!$J$27:$J$500,"Current year savings",'7.  Persistence Report'!$H$27:$H$500,"2016")</f>
        <v>0</v>
      </c>
      <c r="T230" s="295">
        <f>SUMIFS('7.  Persistence Report'!V$27:V$500,'7.  Persistence Report'!$D$27:$D$500,$B230,'7.  Persistence Report'!$J$27:$J$500,"Current year savings",'7.  Persistence Report'!$H$27:$H$500,"2016")</f>
        <v>0</v>
      </c>
      <c r="U230" s="295">
        <f>SUMIFS('7.  Persistence Report'!W$27:W$500,'7.  Persistence Report'!$D$27:$D$500,$B230,'7.  Persistence Report'!$J$27:$J$500,"Current year savings",'7.  Persistence Report'!$H$27:$H$500,"2016")</f>
        <v>0</v>
      </c>
      <c r="V230" s="295">
        <f>SUMIFS('7.  Persistence Report'!X$27:X$500,'7.  Persistence Report'!$D$27:$D$500,$B230,'7.  Persistence Report'!$J$27:$J$500,"Current year savings",'7.  Persistence Report'!$H$27:$H$500,"2016")</f>
        <v>0</v>
      </c>
      <c r="W230" s="295">
        <f>SUMIFS('7.  Persistence Report'!Y$27:Y$500,'7.  Persistence Report'!$D$27:$D$500,$B230,'7.  Persistence Report'!$J$27:$J$500,"Current year savings",'7.  Persistence Report'!$H$27:$H$500,"2016")</f>
        <v>0</v>
      </c>
      <c r="X230" s="295">
        <f>SUMIFS('7.  Persistence Report'!Z$27:Z$500,'7.  Persistence Report'!$D$27:$D$500,$B230,'7.  Persistence Report'!$J$27:$J$500,"Current year savings",'7.  Persistence Report'!$H$27:$H$500,"2016")</f>
        <v>0</v>
      </c>
      <c r="Y230" s="410">
        <v>1</v>
      </c>
      <c r="Z230" s="410"/>
      <c r="AA230" s="410"/>
      <c r="AB230" s="410"/>
      <c r="AC230" s="410"/>
      <c r="AD230" s="410"/>
      <c r="AE230" s="410"/>
      <c r="AF230" s="410"/>
      <c r="AG230" s="410"/>
      <c r="AH230" s="410"/>
      <c r="AI230" s="410"/>
      <c r="AJ230" s="410"/>
      <c r="AK230" s="410"/>
      <c r="AL230" s="410"/>
      <c r="AM230" s="296">
        <f>SUM(Y230:AL230)</f>
        <v>1</v>
      </c>
    </row>
    <row r="231" spans="1:39" outlineLevel="1">
      <c r="B231" s="294" t="s">
        <v>289</v>
      </c>
      <c r="C231" s="291" t="s">
        <v>163</v>
      </c>
      <c r="D231" s="295">
        <f>SUMIFS('7.  Persistence Report'!AV$27:AV$500,'7.  Persistence Report'!$D$27:$D$500,$B230,'7.  Persistence Report'!$J$27:$J$500,"Adjustment",'7.  Persistence Report'!$H$27:$H$500,"2016")</f>
        <v>0</v>
      </c>
      <c r="E231" s="295">
        <f>SUMIFS('7.  Persistence Report'!AW$27:AW$500,'7.  Persistence Report'!$D$27:$D$500,$B230,'7.  Persistence Report'!$J$27:$J$500,"Adjustment",'7.  Persistence Report'!$H$27:$H$500,"2016")</f>
        <v>0</v>
      </c>
      <c r="F231" s="295">
        <f>SUMIFS('7.  Persistence Report'!AX$27:AX$500,'7.  Persistence Report'!$D$27:$D$500,$B230,'7.  Persistence Report'!$J$27:$J$500,"Adjustment",'7.  Persistence Report'!$H$27:$H$500,"2016")</f>
        <v>0</v>
      </c>
      <c r="G231" s="295">
        <f>SUMIFS('7.  Persistence Report'!AY$27:AY$500,'7.  Persistence Report'!$D$27:$D$500,$B230,'7.  Persistence Report'!$J$27:$J$500,"Adjustment",'7.  Persistence Report'!$H$27:$H$500,"2016")</f>
        <v>0</v>
      </c>
      <c r="H231" s="295">
        <f>SUMIFS('7.  Persistence Report'!AZ$27:AZ$500,'7.  Persistence Report'!$D$27:$D$500,$B230,'7.  Persistence Report'!$J$27:$J$500,"Adjustment",'7.  Persistence Report'!$H$27:$H$500,"2016")</f>
        <v>0</v>
      </c>
      <c r="I231" s="295">
        <f>SUMIFS('7.  Persistence Report'!BA$27:BA$500,'7.  Persistence Report'!$D$27:$D$500,$B230,'7.  Persistence Report'!$J$27:$J$500,"Adjustment",'7.  Persistence Report'!$H$27:$H$500,"2016")</f>
        <v>0</v>
      </c>
      <c r="J231" s="295">
        <f>SUMIFS('7.  Persistence Report'!BB$27:BB$500,'7.  Persistence Report'!$D$27:$D$500,$B230,'7.  Persistence Report'!$J$27:$J$500,"Adjustment",'7.  Persistence Report'!$H$27:$H$500,"2016")</f>
        <v>0</v>
      </c>
      <c r="K231" s="295">
        <f>SUMIFS('7.  Persistence Report'!BC$27:BC$500,'7.  Persistence Report'!$D$27:$D$500,$B230,'7.  Persistence Report'!$J$27:$J$500,"Adjustment",'7.  Persistence Report'!$H$27:$H$500,"2016")</f>
        <v>0</v>
      </c>
      <c r="L231" s="295">
        <f>SUMIFS('7.  Persistence Report'!BD$27:BD$500,'7.  Persistence Report'!$D$27:$D$500,$B230,'7.  Persistence Report'!$J$27:$J$500,"Adjustment",'7.  Persistence Report'!$H$27:$H$500,"2016")</f>
        <v>0</v>
      </c>
      <c r="M231" s="295">
        <f>SUMIFS('7.  Persistence Report'!BE$27:BE$500,'7.  Persistence Report'!$D$27:$D$500,$B230,'7.  Persistence Report'!$J$27:$J$500,"Adjustment",'7.  Persistence Report'!$H$27:$H$500,"2016")</f>
        <v>0</v>
      </c>
      <c r="N231" s="468"/>
      <c r="O231" s="295">
        <f>SUMIFS('7.  Persistence Report'!Q$27:Q$500,'7.  Persistence Report'!$D$27:$D$500,$B230,'7.  Persistence Report'!$J$27:$J$500,"Adjustment",'7.  Persistence Report'!$H$27:$H$500,"2016")</f>
        <v>0</v>
      </c>
      <c r="P231" s="295">
        <f>SUMIFS('7.  Persistence Report'!R$27:R$500,'7.  Persistence Report'!$D$27:$D$500,$B230,'7.  Persistence Report'!$J$27:$J$500,"Adjustment",'7.  Persistence Report'!$H$27:$H$500,"2016")</f>
        <v>0</v>
      </c>
      <c r="Q231" s="295">
        <f>SUMIFS('7.  Persistence Report'!S$27:S$500,'7.  Persistence Report'!$D$27:$D$500,$B230,'7.  Persistence Report'!$J$27:$J$500,"Adjustment",'7.  Persistence Report'!$H$27:$H$500,"2016")</f>
        <v>0</v>
      </c>
      <c r="R231" s="295">
        <f>SUMIFS('7.  Persistence Report'!T$27:T$500,'7.  Persistence Report'!$D$27:$D$500,$B230,'7.  Persistence Report'!$J$27:$J$500,"Adjustment",'7.  Persistence Report'!$H$27:$H$500,"2016")</f>
        <v>0</v>
      </c>
      <c r="S231" s="295">
        <f>SUMIFS('7.  Persistence Report'!U$27:U$500,'7.  Persistence Report'!$D$27:$D$500,$B230,'7.  Persistence Report'!$J$27:$J$500,"Adjustment",'7.  Persistence Report'!$H$27:$H$500,"2016")</f>
        <v>0</v>
      </c>
      <c r="T231" s="295">
        <f>SUMIFS('7.  Persistence Report'!V$27:V$500,'7.  Persistence Report'!$D$27:$D$500,$B230,'7.  Persistence Report'!$J$27:$J$500,"Adjustment",'7.  Persistence Report'!$H$27:$H$500,"2016")</f>
        <v>0</v>
      </c>
      <c r="U231" s="295">
        <f>SUMIFS('7.  Persistence Report'!W$27:W$500,'7.  Persistence Report'!$D$27:$D$500,$B230,'7.  Persistence Report'!$J$27:$J$500,"Adjustment",'7.  Persistence Report'!$H$27:$H$500,"2016")</f>
        <v>0</v>
      </c>
      <c r="V231" s="295">
        <f>SUMIFS('7.  Persistence Report'!X$27:X$500,'7.  Persistence Report'!$D$27:$D$500,$B230,'7.  Persistence Report'!$J$27:$J$500,"Adjustment",'7.  Persistence Report'!$H$27:$H$500,"2016")</f>
        <v>0</v>
      </c>
      <c r="W231" s="295">
        <f>SUMIFS('7.  Persistence Report'!Y$27:Y$500,'7.  Persistence Report'!$D$27:$D$500,$B230,'7.  Persistence Report'!$J$27:$J$500,"Adjustment",'7.  Persistence Report'!$H$27:$H$500,"2016")</f>
        <v>0</v>
      </c>
      <c r="X231" s="295">
        <f>SUMIFS('7.  Persistence Report'!Z$27:Z$500,'7.  Persistence Report'!$D$27:$D$500,$B230,'7.  Persistence Report'!$J$27:$J$500,"Adjustment",'7.  Persistence Report'!$H$27:$H$500,"2016")</f>
        <v>0</v>
      </c>
      <c r="Y231" s="411">
        <f>Y230</f>
        <v>1</v>
      </c>
      <c r="Z231" s="411">
        <f t="shared" ref="Z231" si="596">Z230</f>
        <v>0</v>
      </c>
      <c r="AA231" s="411">
        <f t="shared" ref="AA231" si="597">AA230</f>
        <v>0</v>
      </c>
      <c r="AB231" s="411">
        <f t="shared" ref="AB231" si="598">AB230</f>
        <v>0</v>
      </c>
      <c r="AC231" s="411">
        <f t="shared" ref="AC231" si="599">AC230</f>
        <v>0</v>
      </c>
      <c r="AD231" s="411">
        <f t="shared" ref="AD231" si="600">AD230</f>
        <v>0</v>
      </c>
      <c r="AE231" s="411">
        <f t="shared" ref="AE231" si="601">AE230</f>
        <v>0</v>
      </c>
      <c r="AF231" s="411">
        <f t="shared" ref="AF231" si="602">AF230</f>
        <v>0</v>
      </c>
      <c r="AG231" s="411">
        <f t="shared" ref="AG231" si="603">AG230</f>
        <v>0</v>
      </c>
      <c r="AH231" s="411">
        <f t="shared" ref="AH231" si="604">AH230</f>
        <v>0</v>
      </c>
      <c r="AI231" s="411">
        <f t="shared" ref="AI231" si="605">AI230</f>
        <v>0</v>
      </c>
      <c r="AJ231" s="411">
        <f t="shared" ref="AJ231" si="606">AJ230</f>
        <v>0</v>
      </c>
      <c r="AK231" s="411">
        <f t="shared" ref="AK231" si="607">AK230</f>
        <v>0</v>
      </c>
      <c r="AL231" s="411">
        <f t="shared" ref="AL231" si="608">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f>SUMIFS('7.  Persistence Report'!AV$27:AV$500,'7.  Persistence Report'!$D$27:$D$500,$B233,'7.  Persistence Report'!$J$27:$J$500,"Current year savings",'7.  Persistence Report'!$H$27:$H$500,"2016")</f>
        <v>0</v>
      </c>
      <c r="E233" s="295">
        <f>SUMIFS('7.  Persistence Report'!AW$27:AW$500,'7.  Persistence Report'!$D$27:$D$500,$B233,'7.  Persistence Report'!$J$27:$J$500,"Current year savings",'7.  Persistence Report'!$H$27:$H$500,"2016")</f>
        <v>0</v>
      </c>
      <c r="F233" s="295">
        <f>SUMIFS('7.  Persistence Report'!AX$27:AX$500,'7.  Persistence Report'!$D$27:$D$500,$B233,'7.  Persistence Report'!$J$27:$J$500,"Current year savings",'7.  Persistence Report'!$H$27:$H$500,"2016")</f>
        <v>0</v>
      </c>
      <c r="G233" s="295">
        <f>SUMIFS('7.  Persistence Report'!AY$27:AY$500,'7.  Persistence Report'!$D$27:$D$500,$B233,'7.  Persistence Report'!$J$27:$J$500,"Current year savings",'7.  Persistence Report'!$H$27:$H$500,"2016")</f>
        <v>0</v>
      </c>
      <c r="H233" s="295">
        <f>SUMIFS('7.  Persistence Report'!AZ$27:AZ$500,'7.  Persistence Report'!$D$27:$D$500,$B233,'7.  Persistence Report'!$J$27:$J$500,"Current year savings",'7.  Persistence Report'!$H$27:$H$500,"2016")</f>
        <v>0</v>
      </c>
      <c r="I233" s="295">
        <f>SUMIFS('7.  Persistence Report'!BA$27:BA$500,'7.  Persistence Report'!$D$27:$D$500,$B233,'7.  Persistence Report'!$J$27:$J$500,"Current year savings",'7.  Persistence Report'!$H$27:$H$500,"2016")</f>
        <v>0</v>
      </c>
      <c r="J233" s="295">
        <f>SUMIFS('7.  Persistence Report'!BB$27:BB$500,'7.  Persistence Report'!$D$27:$D$500,$B233,'7.  Persistence Report'!$J$27:$J$500,"Current year savings",'7.  Persistence Report'!$H$27:$H$500,"2016")</f>
        <v>0</v>
      </c>
      <c r="K233" s="295">
        <f>SUMIFS('7.  Persistence Report'!BC$27:BC$500,'7.  Persistence Report'!$D$27:$D$500,$B233,'7.  Persistence Report'!$J$27:$J$500,"Current year savings",'7.  Persistence Report'!$H$27:$H$500,"2016")</f>
        <v>0</v>
      </c>
      <c r="L233" s="295">
        <f>SUMIFS('7.  Persistence Report'!BD$27:BD$500,'7.  Persistence Report'!$D$27:$D$500,$B233,'7.  Persistence Report'!$J$27:$J$500,"Current year savings",'7.  Persistence Report'!$H$27:$H$500,"2016")</f>
        <v>0</v>
      </c>
      <c r="M233" s="295">
        <f>SUMIFS('7.  Persistence Report'!BE$27:BE$500,'7.  Persistence Report'!$D$27:$D$500,$B233,'7.  Persistence Report'!$J$27:$J$500,"Current year savings",'7.  Persistence Report'!$H$27:$H$500,"2016")</f>
        <v>0</v>
      </c>
      <c r="N233" s="291"/>
      <c r="O233" s="295">
        <f>SUMIFS('7.  Persistence Report'!Q$27:Q$500,'7.  Persistence Report'!$D$27:$D$500,$B233,'7.  Persistence Report'!$J$27:$J$500,"Current year savings",'7.  Persistence Report'!$H$27:$H$500,"2016")</f>
        <v>0</v>
      </c>
      <c r="P233" s="295">
        <f>SUMIFS('7.  Persistence Report'!R$27:R$500,'7.  Persistence Report'!$D$27:$D$500,$B233,'7.  Persistence Report'!$J$27:$J$500,"Current year savings",'7.  Persistence Report'!$H$27:$H$500,"2016")</f>
        <v>0</v>
      </c>
      <c r="Q233" s="295">
        <f>SUMIFS('7.  Persistence Report'!S$27:S$500,'7.  Persistence Report'!$D$27:$D$500,$B233,'7.  Persistence Report'!$J$27:$J$500,"Current year savings",'7.  Persistence Report'!$H$27:$H$500,"2016")</f>
        <v>0</v>
      </c>
      <c r="R233" s="295">
        <f>SUMIFS('7.  Persistence Report'!T$27:T$500,'7.  Persistence Report'!$D$27:$D$500,$B233,'7.  Persistence Report'!$J$27:$J$500,"Current year savings",'7.  Persistence Report'!$H$27:$H$500,"2016")</f>
        <v>0</v>
      </c>
      <c r="S233" s="295">
        <f>SUMIFS('7.  Persistence Report'!U$27:U$500,'7.  Persistence Report'!$D$27:$D$500,$B233,'7.  Persistence Report'!$J$27:$J$500,"Current year savings",'7.  Persistence Report'!$H$27:$H$500,"2016")</f>
        <v>0</v>
      </c>
      <c r="T233" s="295">
        <f>SUMIFS('7.  Persistence Report'!V$27:V$500,'7.  Persistence Report'!$D$27:$D$500,$B233,'7.  Persistence Report'!$J$27:$J$500,"Current year savings",'7.  Persistence Report'!$H$27:$H$500,"2016")</f>
        <v>0</v>
      </c>
      <c r="U233" s="295">
        <f>SUMIFS('7.  Persistence Report'!W$27:W$500,'7.  Persistence Report'!$D$27:$D$500,$B233,'7.  Persistence Report'!$J$27:$J$500,"Current year savings",'7.  Persistence Report'!$H$27:$H$500,"2016")</f>
        <v>0</v>
      </c>
      <c r="V233" s="295">
        <f>SUMIFS('7.  Persistence Report'!X$27:X$500,'7.  Persistence Report'!$D$27:$D$500,$B233,'7.  Persistence Report'!$J$27:$J$500,"Current year savings",'7.  Persistence Report'!$H$27:$H$500,"2016")</f>
        <v>0</v>
      </c>
      <c r="W233" s="295">
        <f>SUMIFS('7.  Persistence Report'!Y$27:Y$500,'7.  Persistence Report'!$D$27:$D$500,$B233,'7.  Persistence Report'!$J$27:$J$500,"Current year savings",'7.  Persistence Report'!$H$27:$H$500,"2016")</f>
        <v>0</v>
      </c>
      <c r="X233" s="295">
        <f>SUMIFS('7.  Persistence Report'!Z$27:Z$500,'7.  Persistence Report'!$D$27:$D$500,$B233,'7.  Persistence Report'!$J$27:$J$500,"Current year savings",'7.  Persistence Report'!$H$27:$H$500,"2016")</f>
        <v>0</v>
      </c>
      <c r="Y233" s="410">
        <v>1</v>
      </c>
      <c r="Z233" s="410"/>
      <c r="AA233" s="410"/>
      <c r="AB233" s="410"/>
      <c r="AC233" s="410"/>
      <c r="AD233" s="410"/>
      <c r="AE233" s="410"/>
      <c r="AF233" s="410"/>
      <c r="AG233" s="410"/>
      <c r="AH233" s="410"/>
      <c r="AI233" s="410"/>
      <c r="AJ233" s="410"/>
      <c r="AK233" s="410"/>
      <c r="AL233" s="410"/>
      <c r="AM233" s="296">
        <f>SUM(Y233:AL233)</f>
        <v>1</v>
      </c>
    </row>
    <row r="234" spans="1:39" outlineLevel="1">
      <c r="B234" s="294" t="s">
        <v>289</v>
      </c>
      <c r="C234" s="291" t="s">
        <v>163</v>
      </c>
      <c r="D234" s="295">
        <f>SUMIFS('7.  Persistence Report'!AV$27:AV$500,'7.  Persistence Report'!$D$27:$D$500,$B233,'7.  Persistence Report'!$J$27:$J$500,"Adjustment",'7.  Persistence Report'!$H$27:$H$500,"2016")</f>
        <v>0</v>
      </c>
      <c r="E234" s="295">
        <f>SUMIFS('7.  Persistence Report'!AW$27:AW$500,'7.  Persistence Report'!$D$27:$D$500,$B233,'7.  Persistence Report'!$J$27:$J$500,"Adjustment",'7.  Persistence Report'!$H$27:$H$500,"2016")</f>
        <v>0</v>
      </c>
      <c r="F234" s="295">
        <f>SUMIFS('7.  Persistence Report'!AX$27:AX$500,'7.  Persistence Report'!$D$27:$D$500,$B233,'7.  Persistence Report'!$J$27:$J$500,"Adjustment",'7.  Persistence Report'!$H$27:$H$500,"2016")</f>
        <v>0</v>
      </c>
      <c r="G234" s="295">
        <f>SUMIFS('7.  Persistence Report'!AY$27:AY$500,'7.  Persistence Report'!$D$27:$D$500,$B233,'7.  Persistence Report'!$J$27:$J$500,"Adjustment",'7.  Persistence Report'!$H$27:$H$500,"2016")</f>
        <v>0</v>
      </c>
      <c r="H234" s="295">
        <f>SUMIFS('7.  Persistence Report'!AZ$27:AZ$500,'7.  Persistence Report'!$D$27:$D$500,$B233,'7.  Persistence Report'!$J$27:$J$500,"Adjustment",'7.  Persistence Report'!$H$27:$H$500,"2016")</f>
        <v>0</v>
      </c>
      <c r="I234" s="295">
        <f>SUMIFS('7.  Persistence Report'!BA$27:BA$500,'7.  Persistence Report'!$D$27:$D$500,$B233,'7.  Persistence Report'!$J$27:$J$500,"Adjustment",'7.  Persistence Report'!$H$27:$H$500,"2016")</f>
        <v>0</v>
      </c>
      <c r="J234" s="295">
        <f>SUMIFS('7.  Persistence Report'!BB$27:BB$500,'7.  Persistence Report'!$D$27:$D$500,$B233,'7.  Persistence Report'!$J$27:$J$500,"Adjustment",'7.  Persistence Report'!$H$27:$H$500,"2016")</f>
        <v>0</v>
      </c>
      <c r="K234" s="295">
        <f>SUMIFS('7.  Persistence Report'!BC$27:BC$500,'7.  Persistence Report'!$D$27:$D$500,$B233,'7.  Persistence Report'!$J$27:$J$500,"Adjustment",'7.  Persistence Report'!$H$27:$H$500,"2016")</f>
        <v>0</v>
      </c>
      <c r="L234" s="295">
        <f>SUMIFS('7.  Persistence Report'!BD$27:BD$500,'7.  Persistence Report'!$D$27:$D$500,$B233,'7.  Persistence Report'!$J$27:$J$500,"Adjustment",'7.  Persistence Report'!$H$27:$H$500,"2016")</f>
        <v>0</v>
      </c>
      <c r="M234" s="295">
        <f>SUMIFS('7.  Persistence Report'!BE$27:BE$500,'7.  Persistence Report'!$D$27:$D$500,$B233,'7.  Persistence Report'!$J$27:$J$500,"Adjustment",'7.  Persistence Report'!$H$27:$H$500,"2016")</f>
        <v>0</v>
      </c>
      <c r="N234" s="468"/>
      <c r="O234" s="295">
        <f>SUMIFS('7.  Persistence Report'!Q$27:Q$500,'7.  Persistence Report'!$D$27:$D$500,$B233,'7.  Persistence Report'!$J$27:$J$500,"Adjustment",'7.  Persistence Report'!$H$27:$H$500,"2016")</f>
        <v>0</v>
      </c>
      <c r="P234" s="295">
        <f>SUMIFS('7.  Persistence Report'!R$27:R$500,'7.  Persistence Report'!$D$27:$D$500,$B233,'7.  Persistence Report'!$J$27:$J$500,"Adjustment",'7.  Persistence Report'!$H$27:$H$500,"2016")</f>
        <v>0</v>
      </c>
      <c r="Q234" s="295">
        <f>SUMIFS('7.  Persistence Report'!S$27:S$500,'7.  Persistence Report'!$D$27:$D$500,$B233,'7.  Persistence Report'!$J$27:$J$500,"Adjustment",'7.  Persistence Report'!$H$27:$H$500,"2016")</f>
        <v>0</v>
      </c>
      <c r="R234" s="295">
        <f>SUMIFS('7.  Persistence Report'!T$27:T$500,'7.  Persistence Report'!$D$27:$D$500,$B233,'7.  Persistence Report'!$J$27:$J$500,"Adjustment",'7.  Persistence Report'!$H$27:$H$500,"2016")</f>
        <v>0</v>
      </c>
      <c r="S234" s="295">
        <f>SUMIFS('7.  Persistence Report'!U$27:U$500,'7.  Persistence Report'!$D$27:$D$500,$B233,'7.  Persistence Report'!$J$27:$J$500,"Adjustment",'7.  Persistence Report'!$H$27:$H$500,"2016")</f>
        <v>0</v>
      </c>
      <c r="T234" s="295">
        <f>SUMIFS('7.  Persistence Report'!V$27:V$500,'7.  Persistence Report'!$D$27:$D$500,$B233,'7.  Persistence Report'!$J$27:$J$500,"Adjustment",'7.  Persistence Report'!$H$27:$H$500,"2016")</f>
        <v>0</v>
      </c>
      <c r="U234" s="295">
        <f>SUMIFS('7.  Persistence Report'!W$27:W$500,'7.  Persistence Report'!$D$27:$D$500,$B233,'7.  Persistence Report'!$J$27:$J$500,"Adjustment",'7.  Persistence Report'!$H$27:$H$500,"2016")</f>
        <v>0</v>
      </c>
      <c r="V234" s="295">
        <f>SUMIFS('7.  Persistence Report'!X$27:X$500,'7.  Persistence Report'!$D$27:$D$500,$B233,'7.  Persistence Report'!$J$27:$J$500,"Adjustment",'7.  Persistence Report'!$H$27:$H$500,"2016")</f>
        <v>0</v>
      </c>
      <c r="W234" s="295">
        <f>SUMIFS('7.  Persistence Report'!Y$27:Y$500,'7.  Persistence Report'!$D$27:$D$500,$B233,'7.  Persistence Report'!$J$27:$J$500,"Adjustment",'7.  Persistence Report'!$H$27:$H$500,"2016")</f>
        <v>0</v>
      </c>
      <c r="X234" s="295">
        <f>SUMIFS('7.  Persistence Report'!Z$27:Z$500,'7.  Persistence Report'!$D$27:$D$500,$B233,'7.  Persistence Report'!$J$27:$J$500,"Adjustment",'7.  Persistence Report'!$H$27:$H$500,"2016")</f>
        <v>0</v>
      </c>
      <c r="Y234" s="411">
        <f>Y233</f>
        <v>1</v>
      </c>
      <c r="Z234" s="411">
        <f t="shared" ref="Z234" si="609">Z233</f>
        <v>0</v>
      </c>
      <c r="AA234" s="411">
        <f t="shared" ref="AA234" si="610">AA233</f>
        <v>0</v>
      </c>
      <c r="AB234" s="411">
        <f t="shared" ref="AB234" si="611">AB233</f>
        <v>0</v>
      </c>
      <c r="AC234" s="411">
        <f t="shared" ref="AC234" si="612">AC233</f>
        <v>0</v>
      </c>
      <c r="AD234" s="411">
        <f t="shared" ref="AD234" si="613">AD233</f>
        <v>0</v>
      </c>
      <c r="AE234" s="411">
        <f t="shared" ref="AE234" si="614">AE233</f>
        <v>0</v>
      </c>
      <c r="AF234" s="411">
        <f t="shared" ref="AF234" si="615">AF233</f>
        <v>0</v>
      </c>
      <c r="AG234" s="411">
        <f t="shared" ref="AG234" si="616">AG233</f>
        <v>0</v>
      </c>
      <c r="AH234" s="411">
        <f t="shared" ref="AH234" si="617">AH233</f>
        <v>0</v>
      </c>
      <c r="AI234" s="411">
        <f t="shared" ref="AI234" si="618">AI233</f>
        <v>0</v>
      </c>
      <c r="AJ234" s="411">
        <f t="shared" ref="AJ234" si="619">AJ233</f>
        <v>0</v>
      </c>
      <c r="AK234" s="411">
        <f t="shared" ref="AK234" si="620">AK233</f>
        <v>0</v>
      </c>
      <c r="AL234" s="411">
        <f t="shared" ref="AL234" si="621">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497</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f>SUMIFS('7.  Persistence Report'!AV$27:AV$500,'7.  Persistence Report'!$D$27:$D$500,$B237,'7.  Persistence Report'!$J$27:$J$500,"Current year savings",'7.  Persistence Report'!$H$27:$H$500,"2016")</f>
        <v>0</v>
      </c>
      <c r="E237" s="295">
        <f>SUMIFS('7.  Persistence Report'!AW$27:AW$500,'7.  Persistence Report'!$D$27:$D$500,$B237,'7.  Persistence Report'!$J$27:$J$500,"Current year savings",'7.  Persistence Report'!$H$27:$H$500,"2016")</f>
        <v>0</v>
      </c>
      <c r="F237" s="295">
        <f>SUMIFS('7.  Persistence Report'!AX$27:AX$500,'7.  Persistence Report'!$D$27:$D$500,$B237,'7.  Persistence Report'!$J$27:$J$500,"Current year savings",'7.  Persistence Report'!$H$27:$H$500,"2016")</f>
        <v>0</v>
      </c>
      <c r="G237" s="295">
        <f>SUMIFS('7.  Persistence Report'!AY$27:AY$500,'7.  Persistence Report'!$D$27:$D$500,$B237,'7.  Persistence Report'!$J$27:$J$500,"Current year savings",'7.  Persistence Report'!$H$27:$H$500,"2016")</f>
        <v>0</v>
      </c>
      <c r="H237" s="295">
        <f>SUMIFS('7.  Persistence Report'!AZ$27:AZ$500,'7.  Persistence Report'!$D$27:$D$500,$B237,'7.  Persistence Report'!$J$27:$J$500,"Current year savings",'7.  Persistence Report'!$H$27:$H$500,"2016")</f>
        <v>0</v>
      </c>
      <c r="I237" s="295">
        <f>SUMIFS('7.  Persistence Report'!BA$27:BA$500,'7.  Persistence Report'!$D$27:$D$500,$B237,'7.  Persistence Report'!$J$27:$J$500,"Current year savings",'7.  Persistence Report'!$H$27:$H$500,"2016")</f>
        <v>0</v>
      </c>
      <c r="J237" s="295">
        <f>SUMIFS('7.  Persistence Report'!BB$27:BB$500,'7.  Persistence Report'!$D$27:$D$500,$B237,'7.  Persistence Report'!$J$27:$J$500,"Current year savings",'7.  Persistence Report'!$H$27:$H$500,"2016")</f>
        <v>0</v>
      </c>
      <c r="K237" s="295">
        <f>SUMIFS('7.  Persistence Report'!BC$27:BC$500,'7.  Persistence Report'!$D$27:$D$500,$B237,'7.  Persistence Report'!$J$27:$J$500,"Current year savings",'7.  Persistence Report'!$H$27:$H$500,"2016")</f>
        <v>0</v>
      </c>
      <c r="L237" s="295">
        <f>SUMIFS('7.  Persistence Report'!BD$27:BD$500,'7.  Persistence Report'!$D$27:$D$500,$B237,'7.  Persistence Report'!$J$27:$J$500,"Current year savings",'7.  Persistence Report'!$H$27:$H$500,"2016")</f>
        <v>0</v>
      </c>
      <c r="M237" s="295">
        <f>SUMIFS('7.  Persistence Report'!BE$27:BE$500,'7.  Persistence Report'!$D$27:$D$500,$B237,'7.  Persistence Report'!$J$27:$J$500,"Current year savings",'7.  Persistence Report'!$H$27:$H$500,"2016")</f>
        <v>0</v>
      </c>
      <c r="N237" s="295">
        <v>12</v>
      </c>
      <c r="O237" s="295">
        <f>SUMIFS('7.  Persistence Report'!Q$27:Q$500,'7.  Persistence Report'!$D$27:$D$500,$B237,'7.  Persistence Report'!$J$27:$J$500,"Current year savings",'7.  Persistence Report'!$H$27:$H$500,"2016")</f>
        <v>0</v>
      </c>
      <c r="P237" s="295">
        <f>SUMIFS('7.  Persistence Report'!R$27:R$500,'7.  Persistence Report'!$D$27:$D$500,$B237,'7.  Persistence Report'!$J$27:$J$500,"Current year savings",'7.  Persistence Report'!$H$27:$H$500,"2016")</f>
        <v>0</v>
      </c>
      <c r="Q237" s="295">
        <f>SUMIFS('7.  Persistence Report'!S$27:S$500,'7.  Persistence Report'!$D$27:$D$500,$B237,'7.  Persistence Report'!$J$27:$J$500,"Current year savings",'7.  Persistence Report'!$H$27:$H$500,"2016")</f>
        <v>0</v>
      </c>
      <c r="R237" s="295">
        <f>SUMIFS('7.  Persistence Report'!T$27:T$500,'7.  Persistence Report'!$D$27:$D$500,$B237,'7.  Persistence Report'!$J$27:$J$500,"Current year savings",'7.  Persistence Report'!$H$27:$H$500,"2016")</f>
        <v>0</v>
      </c>
      <c r="S237" s="295">
        <f>SUMIFS('7.  Persistence Report'!U$27:U$500,'7.  Persistence Report'!$D$27:$D$500,$B237,'7.  Persistence Report'!$J$27:$J$500,"Current year savings",'7.  Persistence Report'!$H$27:$H$500,"2016")</f>
        <v>0</v>
      </c>
      <c r="T237" s="295">
        <f>SUMIFS('7.  Persistence Report'!V$27:V$500,'7.  Persistence Report'!$D$27:$D$500,$B237,'7.  Persistence Report'!$J$27:$J$500,"Current year savings",'7.  Persistence Report'!$H$27:$H$500,"2016")</f>
        <v>0</v>
      </c>
      <c r="U237" s="295">
        <f>SUMIFS('7.  Persistence Report'!W$27:W$500,'7.  Persistence Report'!$D$27:$D$500,$B237,'7.  Persistence Report'!$J$27:$J$500,"Current year savings",'7.  Persistence Report'!$H$27:$H$500,"2016")</f>
        <v>0</v>
      </c>
      <c r="V237" s="295">
        <f>SUMIFS('7.  Persistence Report'!X$27:X$500,'7.  Persistence Report'!$D$27:$D$500,$B237,'7.  Persistence Report'!$J$27:$J$500,"Current year savings",'7.  Persistence Report'!$H$27:$H$500,"2016")</f>
        <v>0</v>
      </c>
      <c r="W237" s="295">
        <f>SUMIFS('7.  Persistence Report'!Y$27:Y$500,'7.  Persistence Report'!$D$27:$D$500,$B237,'7.  Persistence Report'!$J$27:$J$500,"Current year savings",'7.  Persistence Report'!$H$27:$H$500,"2016")</f>
        <v>0</v>
      </c>
      <c r="X237" s="295">
        <f>SUMIFS('7.  Persistence Report'!Z$27:Z$500,'7.  Persistence Report'!$D$27:$D$500,$B237,'7.  Persistence Report'!$J$27:$J$500,"Current year savings",'7.  Persistence Report'!$H$27:$H$500,"2016")</f>
        <v>0</v>
      </c>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289</v>
      </c>
      <c r="C238" s="291" t="s">
        <v>163</v>
      </c>
      <c r="D238" s="295">
        <f>SUMIFS('7.  Persistence Report'!AV$27:AV$500,'7.  Persistence Report'!$D$27:$D$500,$B237,'7.  Persistence Report'!$J$27:$J$500,"Adjustment",'7.  Persistence Report'!$H$27:$H$500,"2016")</f>
        <v>0</v>
      </c>
      <c r="E238" s="295">
        <f>SUMIFS('7.  Persistence Report'!AW$27:AW$500,'7.  Persistence Report'!$D$27:$D$500,$B237,'7.  Persistence Report'!$J$27:$J$500,"Adjustment",'7.  Persistence Report'!$H$27:$H$500,"2016")</f>
        <v>0</v>
      </c>
      <c r="F238" s="295">
        <f>SUMIFS('7.  Persistence Report'!AX$27:AX$500,'7.  Persistence Report'!$D$27:$D$500,$B237,'7.  Persistence Report'!$J$27:$J$500,"Adjustment",'7.  Persistence Report'!$H$27:$H$500,"2016")</f>
        <v>0</v>
      </c>
      <c r="G238" s="295">
        <f>SUMIFS('7.  Persistence Report'!AY$27:AY$500,'7.  Persistence Report'!$D$27:$D$500,$B237,'7.  Persistence Report'!$J$27:$J$500,"Adjustment",'7.  Persistence Report'!$H$27:$H$500,"2016")</f>
        <v>0</v>
      </c>
      <c r="H238" s="295">
        <f>SUMIFS('7.  Persistence Report'!AZ$27:AZ$500,'7.  Persistence Report'!$D$27:$D$500,$B237,'7.  Persistence Report'!$J$27:$J$500,"Adjustment",'7.  Persistence Report'!$H$27:$H$500,"2016")</f>
        <v>0</v>
      </c>
      <c r="I238" s="295">
        <f>SUMIFS('7.  Persistence Report'!BA$27:BA$500,'7.  Persistence Report'!$D$27:$D$500,$B237,'7.  Persistence Report'!$J$27:$J$500,"Adjustment",'7.  Persistence Report'!$H$27:$H$500,"2016")</f>
        <v>0</v>
      </c>
      <c r="J238" s="295">
        <f>SUMIFS('7.  Persistence Report'!BB$27:BB$500,'7.  Persistence Report'!$D$27:$D$500,$B237,'7.  Persistence Report'!$J$27:$J$500,"Adjustment",'7.  Persistence Report'!$H$27:$H$500,"2016")</f>
        <v>0</v>
      </c>
      <c r="K238" s="295">
        <f>SUMIFS('7.  Persistence Report'!BC$27:BC$500,'7.  Persistence Report'!$D$27:$D$500,$B237,'7.  Persistence Report'!$J$27:$J$500,"Adjustment",'7.  Persistence Report'!$H$27:$H$500,"2016")</f>
        <v>0</v>
      </c>
      <c r="L238" s="295">
        <f>SUMIFS('7.  Persistence Report'!BD$27:BD$500,'7.  Persistence Report'!$D$27:$D$500,$B237,'7.  Persistence Report'!$J$27:$J$500,"Adjustment",'7.  Persistence Report'!$H$27:$H$500,"2016")</f>
        <v>0</v>
      </c>
      <c r="M238" s="295">
        <f>SUMIFS('7.  Persistence Report'!BE$27:BE$500,'7.  Persistence Report'!$D$27:$D$500,$B237,'7.  Persistence Report'!$J$27:$J$500,"Adjustment",'7.  Persistence Report'!$H$27:$H$500,"2016")</f>
        <v>0</v>
      </c>
      <c r="N238" s="295">
        <f>N237</f>
        <v>12</v>
      </c>
      <c r="O238" s="295">
        <f>SUMIFS('7.  Persistence Report'!Q$27:Q$500,'7.  Persistence Report'!$D$27:$D$500,$B237,'7.  Persistence Report'!$J$27:$J$500,"Adjustment",'7.  Persistence Report'!$H$27:$H$500,"2016")</f>
        <v>0</v>
      </c>
      <c r="P238" s="295">
        <f>SUMIFS('7.  Persistence Report'!R$27:R$500,'7.  Persistence Report'!$D$27:$D$500,$B237,'7.  Persistence Report'!$J$27:$J$500,"Adjustment",'7.  Persistence Report'!$H$27:$H$500,"2016")</f>
        <v>0</v>
      </c>
      <c r="Q238" s="295">
        <f>SUMIFS('7.  Persistence Report'!S$27:S$500,'7.  Persistence Report'!$D$27:$D$500,$B237,'7.  Persistence Report'!$J$27:$J$500,"Adjustment",'7.  Persistence Report'!$H$27:$H$500,"2016")</f>
        <v>0</v>
      </c>
      <c r="R238" s="295">
        <f>SUMIFS('7.  Persistence Report'!T$27:T$500,'7.  Persistence Report'!$D$27:$D$500,$B237,'7.  Persistence Report'!$J$27:$J$500,"Adjustment",'7.  Persistence Report'!$H$27:$H$500,"2016")</f>
        <v>0</v>
      </c>
      <c r="S238" s="295">
        <f>SUMIFS('7.  Persistence Report'!U$27:U$500,'7.  Persistence Report'!$D$27:$D$500,$B237,'7.  Persistence Report'!$J$27:$J$500,"Adjustment",'7.  Persistence Report'!$H$27:$H$500,"2016")</f>
        <v>0</v>
      </c>
      <c r="T238" s="295">
        <f>SUMIFS('7.  Persistence Report'!V$27:V$500,'7.  Persistence Report'!$D$27:$D$500,$B237,'7.  Persistence Report'!$J$27:$J$500,"Adjustment",'7.  Persistence Report'!$H$27:$H$500,"2016")</f>
        <v>0</v>
      </c>
      <c r="U238" s="295">
        <f>SUMIFS('7.  Persistence Report'!W$27:W$500,'7.  Persistence Report'!$D$27:$D$500,$B237,'7.  Persistence Report'!$J$27:$J$500,"Adjustment",'7.  Persistence Report'!$H$27:$H$500,"2016")</f>
        <v>0</v>
      </c>
      <c r="V238" s="295">
        <f>SUMIFS('7.  Persistence Report'!X$27:X$500,'7.  Persistence Report'!$D$27:$D$500,$B237,'7.  Persistence Report'!$J$27:$J$500,"Adjustment",'7.  Persistence Report'!$H$27:$H$500,"2016")</f>
        <v>0</v>
      </c>
      <c r="W238" s="295">
        <f>SUMIFS('7.  Persistence Report'!Y$27:Y$500,'7.  Persistence Report'!$D$27:$D$500,$B237,'7.  Persistence Report'!$J$27:$J$500,"Adjustment",'7.  Persistence Report'!$H$27:$H$500,"2016")</f>
        <v>0</v>
      </c>
      <c r="X238" s="295">
        <f>SUMIFS('7.  Persistence Report'!Z$27:Z$500,'7.  Persistence Report'!$D$27:$D$500,$B237,'7.  Persistence Report'!$J$27:$J$500,"Adjustment",'7.  Persistence Report'!$H$27:$H$500,"2016")</f>
        <v>0</v>
      </c>
      <c r="Y238" s="411">
        <f>Y237</f>
        <v>0</v>
      </c>
      <c r="Z238" s="411">
        <f t="shared" ref="Z238" si="622">Z237</f>
        <v>0</v>
      </c>
      <c r="AA238" s="411">
        <f t="shared" ref="AA238" si="623">AA237</f>
        <v>0</v>
      </c>
      <c r="AB238" s="411">
        <f t="shared" ref="AB238" si="624">AB237</f>
        <v>0</v>
      </c>
      <c r="AC238" s="411">
        <f t="shared" ref="AC238" si="625">AC237</f>
        <v>0</v>
      </c>
      <c r="AD238" s="411">
        <f t="shared" ref="AD238" si="626">AD237</f>
        <v>0</v>
      </c>
      <c r="AE238" s="411">
        <f t="shared" ref="AE238" si="627">AE237</f>
        <v>0</v>
      </c>
      <c r="AF238" s="411">
        <f t="shared" ref="AF238" si="628">AF237</f>
        <v>0</v>
      </c>
      <c r="AG238" s="411">
        <f t="shared" ref="AG238" si="629">AG237</f>
        <v>0</v>
      </c>
      <c r="AH238" s="411">
        <f t="shared" ref="AH238" si="630">AH237</f>
        <v>0</v>
      </c>
      <c r="AI238" s="411">
        <f t="shared" ref="AI238" si="631">AI237</f>
        <v>0</v>
      </c>
      <c r="AJ238" s="411">
        <f t="shared" ref="AJ238" si="632">AJ237</f>
        <v>0</v>
      </c>
      <c r="AK238" s="411">
        <f t="shared" ref="AK238" si="633">AK237</f>
        <v>0</v>
      </c>
      <c r="AL238" s="411">
        <f t="shared" ref="AL238" si="634">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f>SUMIFS('7.  Persistence Report'!AV$27:AV$500,'7.  Persistence Report'!$D$27:$D$500,$B240,'7.  Persistence Report'!$J$27:$J$500,"Current year savings",'7.  Persistence Report'!$H$27:$H$500,"2016")</f>
        <v>0</v>
      </c>
      <c r="E240" s="295">
        <f>SUMIFS('7.  Persistence Report'!AW$27:AW$500,'7.  Persistence Report'!$D$27:$D$500,$B240,'7.  Persistence Report'!$J$27:$J$500,"Current year savings",'7.  Persistence Report'!$H$27:$H$500,"2016")</f>
        <v>0</v>
      </c>
      <c r="F240" s="295">
        <f>SUMIFS('7.  Persistence Report'!AX$27:AX$500,'7.  Persistence Report'!$D$27:$D$500,$B240,'7.  Persistence Report'!$J$27:$J$500,"Current year savings",'7.  Persistence Report'!$H$27:$H$500,"2016")</f>
        <v>0</v>
      </c>
      <c r="G240" s="295">
        <f>SUMIFS('7.  Persistence Report'!AY$27:AY$500,'7.  Persistence Report'!$D$27:$D$500,$B240,'7.  Persistence Report'!$J$27:$J$500,"Current year savings",'7.  Persistence Report'!$H$27:$H$500,"2016")</f>
        <v>0</v>
      </c>
      <c r="H240" s="295">
        <f>SUMIFS('7.  Persistence Report'!AZ$27:AZ$500,'7.  Persistence Report'!$D$27:$D$500,$B240,'7.  Persistence Report'!$J$27:$J$500,"Current year savings",'7.  Persistence Report'!$H$27:$H$500,"2016")</f>
        <v>0</v>
      </c>
      <c r="I240" s="295">
        <f>SUMIFS('7.  Persistence Report'!BA$27:BA$500,'7.  Persistence Report'!$D$27:$D$500,$B240,'7.  Persistence Report'!$J$27:$J$500,"Current year savings",'7.  Persistence Report'!$H$27:$H$500,"2016")</f>
        <v>0</v>
      </c>
      <c r="J240" s="295">
        <f>SUMIFS('7.  Persistence Report'!BB$27:BB$500,'7.  Persistence Report'!$D$27:$D$500,$B240,'7.  Persistence Report'!$J$27:$J$500,"Current year savings",'7.  Persistence Report'!$H$27:$H$500,"2016")</f>
        <v>0</v>
      </c>
      <c r="K240" s="295">
        <f>SUMIFS('7.  Persistence Report'!BC$27:BC$500,'7.  Persistence Report'!$D$27:$D$500,$B240,'7.  Persistence Report'!$J$27:$J$500,"Current year savings",'7.  Persistence Report'!$H$27:$H$500,"2016")</f>
        <v>0</v>
      </c>
      <c r="L240" s="295">
        <f>SUMIFS('7.  Persistence Report'!BD$27:BD$500,'7.  Persistence Report'!$D$27:$D$500,$B240,'7.  Persistence Report'!$J$27:$J$500,"Current year savings",'7.  Persistence Report'!$H$27:$H$500,"2016")</f>
        <v>0</v>
      </c>
      <c r="M240" s="295">
        <f>SUMIFS('7.  Persistence Report'!BE$27:BE$500,'7.  Persistence Report'!$D$27:$D$500,$B240,'7.  Persistence Report'!$J$27:$J$500,"Current year savings",'7.  Persistence Report'!$H$27:$H$500,"2016")</f>
        <v>0</v>
      </c>
      <c r="N240" s="295">
        <v>12</v>
      </c>
      <c r="O240" s="295">
        <f>SUMIFS('7.  Persistence Report'!Q$27:Q$500,'7.  Persistence Report'!$D$27:$D$500,$B240,'7.  Persistence Report'!$J$27:$J$500,"Current year savings",'7.  Persistence Report'!$H$27:$H$500,"2016")</f>
        <v>0</v>
      </c>
      <c r="P240" s="295">
        <f>SUMIFS('7.  Persistence Report'!R$27:R$500,'7.  Persistence Report'!$D$27:$D$500,$B240,'7.  Persistence Report'!$J$27:$J$500,"Current year savings",'7.  Persistence Report'!$H$27:$H$500,"2016")</f>
        <v>0</v>
      </c>
      <c r="Q240" s="295">
        <f>SUMIFS('7.  Persistence Report'!S$27:S$500,'7.  Persistence Report'!$D$27:$D$500,$B240,'7.  Persistence Report'!$J$27:$J$500,"Current year savings",'7.  Persistence Report'!$H$27:$H$500,"2016")</f>
        <v>0</v>
      </c>
      <c r="R240" s="295">
        <f>SUMIFS('7.  Persistence Report'!T$27:T$500,'7.  Persistence Report'!$D$27:$D$500,$B240,'7.  Persistence Report'!$J$27:$J$500,"Current year savings",'7.  Persistence Report'!$H$27:$H$500,"2016")</f>
        <v>0</v>
      </c>
      <c r="S240" s="295">
        <f>SUMIFS('7.  Persistence Report'!U$27:U$500,'7.  Persistence Report'!$D$27:$D$500,$B240,'7.  Persistence Report'!$J$27:$J$500,"Current year savings",'7.  Persistence Report'!$H$27:$H$500,"2016")</f>
        <v>0</v>
      </c>
      <c r="T240" s="295">
        <f>SUMIFS('7.  Persistence Report'!V$27:V$500,'7.  Persistence Report'!$D$27:$D$500,$B240,'7.  Persistence Report'!$J$27:$J$500,"Current year savings",'7.  Persistence Report'!$H$27:$H$500,"2016")</f>
        <v>0</v>
      </c>
      <c r="U240" s="295">
        <f>SUMIFS('7.  Persistence Report'!W$27:W$500,'7.  Persistence Report'!$D$27:$D$500,$B240,'7.  Persistence Report'!$J$27:$J$500,"Current year savings",'7.  Persistence Report'!$H$27:$H$500,"2016")</f>
        <v>0</v>
      </c>
      <c r="V240" s="295">
        <f>SUMIFS('7.  Persistence Report'!X$27:X$500,'7.  Persistence Report'!$D$27:$D$500,$B240,'7.  Persistence Report'!$J$27:$J$500,"Current year savings",'7.  Persistence Report'!$H$27:$H$500,"2016")</f>
        <v>0</v>
      </c>
      <c r="W240" s="295">
        <f>SUMIFS('7.  Persistence Report'!Y$27:Y$500,'7.  Persistence Report'!$D$27:$D$500,$B240,'7.  Persistence Report'!$J$27:$J$500,"Current year savings",'7.  Persistence Report'!$H$27:$H$500,"2016")</f>
        <v>0</v>
      </c>
      <c r="X240" s="295">
        <f>SUMIFS('7.  Persistence Report'!Z$27:Z$500,'7.  Persistence Report'!$D$27:$D$500,$B240,'7.  Persistence Report'!$J$27:$J$500,"Current year savings",'7.  Persistence Report'!$H$27:$H$500,"2016")</f>
        <v>0</v>
      </c>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289</v>
      </c>
      <c r="C241" s="291" t="s">
        <v>163</v>
      </c>
      <c r="D241" s="295">
        <f>SUMIFS('7.  Persistence Report'!AV$27:AV$500,'7.  Persistence Report'!$D$27:$D$500,$B240,'7.  Persistence Report'!$J$27:$J$500,"Adjustment",'7.  Persistence Report'!$H$27:$H$500,"2016")</f>
        <v>0</v>
      </c>
      <c r="E241" s="295">
        <f>SUMIFS('7.  Persistence Report'!AW$27:AW$500,'7.  Persistence Report'!$D$27:$D$500,$B240,'7.  Persistence Report'!$J$27:$J$500,"Adjustment",'7.  Persistence Report'!$H$27:$H$500,"2016")</f>
        <v>0</v>
      </c>
      <c r="F241" s="295">
        <f>SUMIFS('7.  Persistence Report'!AX$27:AX$500,'7.  Persistence Report'!$D$27:$D$500,$B240,'7.  Persistence Report'!$J$27:$J$500,"Adjustment",'7.  Persistence Report'!$H$27:$H$500,"2016")</f>
        <v>0</v>
      </c>
      <c r="G241" s="295">
        <f>SUMIFS('7.  Persistence Report'!AY$27:AY$500,'7.  Persistence Report'!$D$27:$D$500,$B240,'7.  Persistence Report'!$J$27:$J$500,"Adjustment",'7.  Persistence Report'!$H$27:$H$500,"2016")</f>
        <v>0</v>
      </c>
      <c r="H241" s="295">
        <f>SUMIFS('7.  Persistence Report'!AZ$27:AZ$500,'7.  Persistence Report'!$D$27:$D$500,$B240,'7.  Persistence Report'!$J$27:$J$500,"Adjustment",'7.  Persistence Report'!$H$27:$H$500,"2016")</f>
        <v>0</v>
      </c>
      <c r="I241" s="295">
        <f>SUMIFS('7.  Persistence Report'!BA$27:BA$500,'7.  Persistence Report'!$D$27:$D$500,$B240,'7.  Persistence Report'!$J$27:$J$500,"Adjustment",'7.  Persistence Report'!$H$27:$H$500,"2016")</f>
        <v>0</v>
      </c>
      <c r="J241" s="295">
        <f>SUMIFS('7.  Persistence Report'!BB$27:BB$500,'7.  Persistence Report'!$D$27:$D$500,$B240,'7.  Persistence Report'!$J$27:$J$500,"Adjustment",'7.  Persistence Report'!$H$27:$H$500,"2016")</f>
        <v>0</v>
      </c>
      <c r="K241" s="295">
        <f>SUMIFS('7.  Persistence Report'!BC$27:BC$500,'7.  Persistence Report'!$D$27:$D$500,$B240,'7.  Persistence Report'!$J$27:$J$500,"Adjustment",'7.  Persistence Report'!$H$27:$H$500,"2016")</f>
        <v>0</v>
      </c>
      <c r="L241" s="295">
        <f>SUMIFS('7.  Persistence Report'!BD$27:BD$500,'7.  Persistence Report'!$D$27:$D$500,$B240,'7.  Persistence Report'!$J$27:$J$500,"Adjustment",'7.  Persistence Report'!$H$27:$H$500,"2016")</f>
        <v>0</v>
      </c>
      <c r="M241" s="295">
        <f>SUMIFS('7.  Persistence Report'!BE$27:BE$500,'7.  Persistence Report'!$D$27:$D$500,$B240,'7.  Persistence Report'!$J$27:$J$500,"Adjustment",'7.  Persistence Report'!$H$27:$H$500,"2016")</f>
        <v>0</v>
      </c>
      <c r="N241" s="295">
        <f>N240</f>
        <v>12</v>
      </c>
      <c r="O241" s="295">
        <f>SUMIFS('7.  Persistence Report'!Q$27:Q$500,'7.  Persistence Report'!$D$27:$D$500,$B240,'7.  Persistence Report'!$J$27:$J$500,"Adjustment",'7.  Persistence Report'!$H$27:$H$500,"2016")</f>
        <v>0</v>
      </c>
      <c r="P241" s="295">
        <f>SUMIFS('7.  Persistence Report'!R$27:R$500,'7.  Persistence Report'!$D$27:$D$500,$B240,'7.  Persistence Report'!$J$27:$J$500,"Adjustment",'7.  Persistence Report'!$H$27:$H$500,"2016")</f>
        <v>0</v>
      </c>
      <c r="Q241" s="295">
        <f>SUMIFS('7.  Persistence Report'!S$27:S$500,'7.  Persistence Report'!$D$27:$D$500,$B240,'7.  Persistence Report'!$J$27:$J$500,"Adjustment",'7.  Persistence Report'!$H$27:$H$500,"2016")</f>
        <v>0</v>
      </c>
      <c r="R241" s="295">
        <f>SUMIFS('7.  Persistence Report'!T$27:T$500,'7.  Persistence Report'!$D$27:$D$500,$B240,'7.  Persistence Report'!$J$27:$J$500,"Adjustment",'7.  Persistence Report'!$H$27:$H$500,"2016")</f>
        <v>0</v>
      </c>
      <c r="S241" s="295">
        <f>SUMIFS('7.  Persistence Report'!U$27:U$500,'7.  Persistence Report'!$D$27:$D$500,$B240,'7.  Persistence Report'!$J$27:$J$500,"Adjustment",'7.  Persistence Report'!$H$27:$H$500,"2016")</f>
        <v>0</v>
      </c>
      <c r="T241" s="295">
        <f>SUMIFS('7.  Persistence Report'!V$27:V$500,'7.  Persistence Report'!$D$27:$D$500,$B240,'7.  Persistence Report'!$J$27:$J$500,"Adjustment",'7.  Persistence Report'!$H$27:$H$500,"2016")</f>
        <v>0</v>
      </c>
      <c r="U241" s="295">
        <f>SUMIFS('7.  Persistence Report'!W$27:W$500,'7.  Persistence Report'!$D$27:$D$500,$B240,'7.  Persistence Report'!$J$27:$J$500,"Adjustment",'7.  Persistence Report'!$H$27:$H$500,"2016")</f>
        <v>0</v>
      </c>
      <c r="V241" s="295">
        <f>SUMIFS('7.  Persistence Report'!X$27:X$500,'7.  Persistence Report'!$D$27:$D$500,$B240,'7.  Persistence Report'!$J$27:$J$500,"Adjustment",'7.  Persistence Report'!$H$27:$H$500,"2016")</f>
        <v>0</v>
      </c>
      <c r="W241" s="295">
        <f>SUMIFS('7.  Persistence Report'!Y$27:Y$500,'7.  Persistence Report'!$D$27:$D$500,$B240,'7.  Persistence Report'!$J$27:$J$500,"Adjustment",'7.  Persistence Report'!$H$27:$H$500,"2016")</f>
        <v>0</v>
      </c>
      <c r="X241" s="295">
        <f>SUMIFS('7.  Persistence Report'!Z$27:Z$500,'7.  Persistence Report'!$D$27:$D$500,$B240,'7.  Persistence Report'!$J$27:$J$500,"Adjustment",'7.  Persistence Report'!$H$27:$H$500,"2016")</f>
        <v>0</v>
      </c>
      <c r="Y241" s="411">
        <f>Y240</f>
        <v>0</v>
      </c>
      <c r="Z241" s="411">
        <f t="shared" ref="Z241" si="635">Z240</f>
        <v>0</v>
      </c>
      <c r="AA241" s="411">
        <f t="shared" ref="AA241" si="636">AA240</f>
        <v>0</v>
      </c>
      <c r="AB241" s="411">
        <f t="shared" ref="AB241" si="637">AB240</f>
        <v>0</v>
      </c>
      <c r="AC241" s="411">
        <f t="shared" ref="AC241" si="638">AC240</f>
        <v>0</v>
      </c>
      <c r="AD241" s="411">
        <f t="shared" ref="AD241" si="639">AD240</f>
        <v>0</v>
      </c>
      <c r="AE241" s="411">
        <f t="shared" ref="AE241" si="640">AE240</f>
        <v>0</v>
      </c>
      <c r="AF241" s="411">
        <f t="shared" ref="AF241" si="641">AF240</f>
        <v>0</v>
      </c>
      <c r="AG241" s="411">
        <f t="shared" ref="AG241" si="642">AG240</f>
        <v>0</v>
      </c>
      <c r="AH241" s="411">
        <f t="shared" ref="AH241" si="643">AH240</f>
        <v>0</v>
      </c>
      <c r="AI241" s="411">
        <f t="shared" ref="AI241" si="644">AI240</f>
        <v>0</v>
      </c>
      <c r="AJ241" s="411">
        <f t="shared" ref="AJ241" si="645">AJ240</f>
        <v>0</v>
      </c>
      <c r="AK241" s="411">
        <f t="shared" ref="AK241" si="646">AK240</f>
        <v>0</v>
      </c>
      <c r="AL241" s="411">
        <f t="shared" ref="AL241" si="647">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f>SUMIFS('7.  Persistence Report'!AV$27:AV$500,'7.  Persistence Report'!$D$27:$D$500,$B243,'7.  Persistence Report'!$J$27:$J$500,"Current year savings",'7.  Persistence Report'!$H$27:$H$500,"2016")</f>
        <v>0</v>
      </c>
      <c r="E243" s="295">
        <f>SUMIFS('7.  Persistence Report'!AW$27:AW$500,'7.  Persistence Report'!$D$27:$D$500,$B243,'7.  Persistence Report'!$J$27:$J$500,"Current year savings",'7.  Persistence Report'!$H$27:$H$500,"2016")</f>
        <v>0</v>
      </c>
      <c r="F243" s="295">
        <f>SUMIFS('7.  Persistence Report'!AX$27:AX$500,'7.  Persistence Report'!$D$27:$D$500,$B243,'7.  Persistence Report'!$J$27:$J$500,"Current year savings",'7.  Persistence Report'!$H$27:$H$500,"2016")</f>
        <v>0</v>
      </c>
      <c r="G243" s="295">
        <f>SUMIFS('7.  Persistence Report'!AY$27:AY$500,'7.  Persistence Report'!$D$27:$D$500,$B243,'7.  Persistence Report'!$J$27:$J$500,"Current year savings",'7.  Persistence Report'!$H$27:$H$500,"2016")</f>
        <v>0</v>
      </c>
      <c r="H243" s="295">
        <f>SUMIFS('7.  Persistence Report'!AZ$27:AZ$500,'7.  Persistence Report'!$D$27:$D$500,$B243,'7.  Persistence Report'!$J$27:$J$500,"Current year savings",'7.  Persistence Report'!$H$27:$H$500,"2016")</f>
        <v>0</v>
      </c>
      <c r="I243" s="295">
        <f>SUMIFS('7.  Persistence Report'!BA$27:BA$500,'7.  Persistence Report'!$D$27:$D$500,$B243,'7.  Persistence Report'!$J$27:$J$500,"Current year savings",'7.  Persistence Report'!$H$27:$H$500,"2016")</f>
        <v>0</v>
      </c>
      <c r="J243" s="295">
        <f>SUMIFS('7.  Persistence Report'!BB$27:BB$500,'7.  Persistence Report'!$D$27:$D$500,$B243,'7.  Persistence Report'!$J$27:$J$500,"Current year savings",'7.  Persistence Report'!$H$27:$H$500,"2016")</f>
        <v>0</v>
      </c>
      <c r="K243" s="295">
        <f>SUMIFS('7.  Persistence Report'!BC$27:BC$500,'7.  Persistence Report'!$D$27:$D$500,$B243,'7.  Persistence Report'!$J$27:$J$500,"Current year savings",'7.  Persistence Report'!$H$27:$H$500,"2016")</f>
        <v>0</v>
      </c>
      <c r="L243" s="295">
        <f>SUMIFS('7.  Persistence Report'!BD$27:BD$500,'7.  Persistence Report'!$D$27:$D$500,$B243,'7.  Persistence Report'!$J$27:$J$500,"Current year savings",'7.  Persistence Report'!$H$27:$H$500,"2016")</f>
        <v>0</v>
      </c>
      <c r="M243" s="295">
        <f>SUMIFS('7.  Persistence Report'!BE$27:BE$500,'7.  Persistence Report'!$D$27:$D$500,$B243,'7.  Persistence Report'!$J$27:$J$500,"Current year savings",'7.  Persistence Report'!$H$27:$H$500,"2016")</f>
        <v>0</v>
      </c>
      <c r="N243" s="295">
        <v>12</v>
      </c>
      <c r="O243" s="295">
        <f>SUMIFS('7.  Persistence Report'!Q$27:Q$500,'7.  Persistence Report'!$D$27:$D$500,$B243,'7.  Persistence Report'!$J$27:$J$500,"Current year savings",'7.  Persistence Report'!$H$27:$H$500,"2016")</f>
        <v>0</v>
      </c>
      <c r="P243" s="295">
        <f>SUMIFS('7.  Persistence Report'!R$27:R$500,'7.  Persistence Report'!$D$27:$D$500,$B243,'7.  Persistence Report'!$J$27:$J$500,"Current year savings",'7.  Persistence Report'!$H$27:$H$500,"2016")</f>
        <v>0</v>
      </c>
      <c r="Q243" s="295">
        <f>SUMIFS('7.  Persistence Report'!S$27:S$500,'7.  Persistence Report'!$D$27:$D$500,$B243,'7.  Persistence Report'!$J$27:$J$500,"Current year savings",'7.  Persistence Report'!$H$27:$H$500,"2016")</f>
        <v>0</v>
      </c>
      <c r="R243" s="295">
        <f>SUMIFS('7.  Persistence Report'!T$27:T$500,'7.  Persistence Report'!$D$27:$D$500,$B243,'7.  Persistence Report'!$J$27:$J$500,"Current year savings",'7.  Persistence Report'!$H$27:$H$500,"2016")</f>
        <v>0</v>
      </c>
      <c r="S243" s="295">
        <f>SUMIFS('7.  Persistence Report'!U$27:U$500,'7.  Persistence Report'!$D$27:$D$500,$B243,'7.  Persistence Report'!$J$27:$J$500,"Current year savings",'7.  Persistence Report'!$H$27:$H$500,"2016")</f>
        <v>0</v>
      </c>
      <c r="T243" s="295">
        <f>SUMIFS('7.  Persistence Report'!V$27:V$500,'7.  Persistence Report'!$D$27:$D$500,$B243,'7.  Persistence Report'!$J$27:$J$500,"Current year savings",'7.  Persistence Report'!$H$27:$H$500,"2016")</f>
        <v>0</v>
      </c>
      <c r="U243" s="295">
        <f>SUMIFS('7.  Persistence Report'!W$27:W$500,'7.  Persistence Report'!$D$27:$D$500,$B243,'7.  Persistence Report'!$J$27:$J$500,"Current year savings",'7.  Persistence Report'!$H$27:$H$500,"2016")</f>
        <v>0</v>
      </c>
      <c r="V243" s="295">
        <f>SUMIFS('7.  Persistence Report'!X$27:X$500,'7.  Persistence Report'!$D$27:$D$500,$B243,'7.  Persistence Report'!$J$27:$J$500,"Current year savings",'7.  Persistence Report'!$H$27:$H$500,"2016")</f>
        <v>0</v>
      </c>
      <c r="W243" s="295">
        <f>SUMIFS('7.  Persistence Report'!Y$27:Y$500,'7.  Persistence Report'!$D$27:$D$500,$B243,'7.  Persistence Report'!$J$27:$J$500,"Current year savings",'7.  Persistence Report'!$H$27:$H$500,"2016")</f>
        <v>0</v>
      </c>
      <c r="X243" s="295">
        <f>SUMIFS('7.  Persistence Report'!Z$27:Z$500,'7.  Persistence Report'!$D$27:$D$500,$B243,'7.  Persistence Report'!$J$27:$J$500,"Current year savings",'7.  Persistence Report'!$H$27:$H$500,"2016")</f>
        <v>0</v>
      </c>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289</v>
      </c>
      <c r="C244" s="291" t="s">
        <v>163</v>
      </c>
      <c r="D244" s="295">
        <f>SUMIFS('7.  Persistence Report'!AV$27:AV$500,'7.  Persistence Report'!$D$27:$D$500,$B243,'7.  Persistence Report'!$J$27:$J$500,"Adjustment",'7.  Persistence Report'!$H$27:$H$500,"2016")</f>
        <v>0</v>
      </c>
      <c r="E244" s="295">
        <f>SUMIFS('7.  Persistence Report'!AW$27:AW$500,'7.  Persistence Report'!$D$27:$D$500,$B243,'7.  Persistence Report'!$J$27:$J$500,"Adjustment",'7.  Persistence Report'!$H$27:$H$500,"2016")</f>
        <v>0</v>
      </c>
      <c r="F244" s="295">
        <f>SUMIFS('7.  Persistence Report'!AX$27:AX$500,'7.  Persistence Report'!$D$27:$D$500,$B243,'7.  Persistence Report'!$J$27:$J$500,"Adjustment",'7.  Persistence Report'!$H$27:$H$500,"2016")</f>
        <v>0</v>
      </c>
      <c r="G244" s="295">
        <f>SUMIFS('7.  Persistence Report'!AY$27:AY$500,'7.  Persistence Report'!$D$27:$D$500,$B243,'7.  Persistence Report'!$J$27:$J$500,"Adjustment",'7.  Persistence Report'!$H$27:$H$500,"2016")</f>
        <v>0</v>
      </c>
      <c r="H244" s="295">
        <f>SUMIFS('7.  Persistence Report'!AZ$27:AZ$500,'7.  Persistence Report'!$D$27:$D$500,$B243,'7.  Persistence Report'!$J$27:$J$500,"Adjustment",'7.  Persistence Report'!$H$27:$H$500,"2016")</f>
        <v>0</v>
      </c>
      <c r="I244" s="295">
        <f>SUMIFS('7.  Persistence Report'!BA$27:BA$500,'7.  Persistence Report'!$D$27:$D$500,$B243,'7.  Persistence Report'!$J$27:$J$500,"Adjustment",'7.  Persistence Report'!$H$27:$H$500,"2016")</f>
        <v>0</v>
      </c>
      <c r="J244" s="295">
        <f>SUMIFS('7.  Persistence Report'!BB$27:BB$500,'7.  Persistence Report'!$D$27:$D$500,$B243,'7.  Persistence Report'!$J$27:$J$500,"Adjustment",'7.  Persistence Report'!$H$27:$H$500,"2016")</f>
        <v>0</v>
      </c>
      <c r="K244" s="295">
        <f>SUMIFS('7.  Persistence Report'!BC$27:BC$500,'7.  Persistence Report'!$D$27:$D$500,$B243,'7.  Persistence Report'!$J$27:$J$500,"Adjustment",'7.  Persistence Report'!$H$27:$H$500,"2016")</f>
        <v>0</v>
      </c>
      <c r="L244" s="295">
        <f>SUMIFS('7.  Persistence Report'!BD$27:BD$500,'7.  Persistence Report'!$D$27:$D$500,$B243,'7.  Persistence Report'!$J$27:$J$500,"Adjustment",'7.  Persistence Report'!$H$27:$H$500,"2016")</f>
        <v>0</v>
      </c>
      <c r="M244" s="295">
        <f>SUMIFS('7.  Persistence Report'!BE$27:BE$500,'7.  Persistence Report'!$D$27:$D$500,$B243,'7.  Persistence Report'!$J$27:$J$500,"Adjustment",'7.  Persistence Report'!$H$27:$H$500,"2016")</f>
        <v>0</v>
      </c>
      <c r="N244" s="295">
        <f>N243</f>
        <v>12</v>
      </c>
      <c r="O244" s="295">
        <f>SUMIFS('7.  Persistence Report'!Q$27:Q$500,'7.  Persistence Report'!$D$27:$D$500,$B243,'7.  Persistence Report'!$J$27:$J$500,"Adjustment",'7.  Persistence Report'!$H$27:$H$500,"2016")</f>
        <v>0</v>
      </c>
      <c r="P244" s="295">
        <f>SUMIFS('7.  Persistence Report'!R$27:R$500,'7.  Persistence Report'!$D$27:$D$500,$B243,'7.  Persistence Report'!$J$27:$J$500,"Adjustment",'7.  Persistence Report'!$H$27:$H$500,"2016")</f>
        <v>0</v>
      </c>
      <c r="Q244" s="295">
        <f>SUMIFS('7.  Persistence Report'!S$27:S$500,'7.  Persistence Report'!$D$27:$D$500,$B243,'7.  Persistence Report'!$J$27:$J$500,"Adjustment",'7.  Persistence Report'!$H$27:$H$500,"2016")</f>
        <v>0</v>
      </c>
      <c r="R244" s="295">
        <f>SUMIFS('7.  Persistence Report'!T$27:T$500,'7.  Persistence Report'!$D$27:$D$500,$B243,'7.  Persistence Report'!$J$27:$J$500,"Adjustment",'7.  Persistence Report'!$H$27:$H$500,"2016")</f>
        <v>0</v>
      </c>
      <c r="S244" s="295">
        <f>SUMIFS('7.  Persistence Report'!U$27:U$500,'7.  Persistence Report'!$D$27:$D$500,$B243,'7.  Persistence Report'!$J$27:$J$500,"Adjustment",'7.  Persistence Report'!$H$27:$H$500,"2016")</f>
        <v>0</v>
      </c>
      <c r="T244" s="295">
        <f>SUMIFS('7.  Persistence Report'!V$27:V$500,'7.  Persistence Report'!$D$27:$D$500,$B243,'7.  Persistence Report'!$J$27:$J$500,"Adjustment",'7.  Persistence Report'!$H$27:$H$500,"2016")</f>
        <v>0</v>
      </c>
      <c r="U244" s="295">
        <f>SUMIFS('7.  Persistence Report'!W$27:W$500,'7.  Persistence Report'!$D$27:$D$500,$B243,'7.  Persistence Report'!$J$27:$J$500,"Adjustment",'7.  Persistence Report'!$H$27:$H$500,"2016")</f>
        <v>0</v>
      </c>
      <c r="V244" s="295">
        <f>SUMIFS('7.  Persistence Report'!X$27:X$500,'7.  Persistence Report'!$D$27:$D$500,$B243,'7.  Persistence Report'!$J$27:$J$500,"Adjustment",'7.  Persistence Report'!$H$27:$H$500,"2016")</f>
        <v>0</v>
      </c>
      <c r="W244" s="295">
        <f>SUMIFS('7.  Persistence Report'!Y$27:Y$500,'7.  Persistence Report'!$D$27:$D$500,$B243,'7.  Persistence Report'!$J$27:$J$500,"Adjustment",'7.  Persistence Report'!$H$27:$H$500,"2016")</f>
        <v>0</v>
      </c>
      <c r="X244" s="295">
        <f>SUMIFS('7.  Persistence Report'!Z$27:Z$500,'7.  Persistence Report'!$D$27:$D$500,$B243,'7.  Persistence Report'!$J$27:$J$500,"Adjustment",'7.  Persistence Report'!$H$27:$H$500,"2016")</f>
        <v>0</v>
      </c>
      <c r="Y244" s="411">
        <f>Y243</f>
        <v>0</v>
      </c>
      <c r="Z244" s="411">
        <f t="shared" ref="Z244" si="648">Z243</f>
        <v>0</v>
      </c>
      <c r="AA244" s="411">
        <f t="shared" ref="AA244" si="649">AA243</f>
        <v>0</v>
      </c>
      <c r="AB244" s="411">
        <f t="shared" ref="AB244" si="650">AB243</f>
        <v>0</v>
      </c>
      <c r="AC244" s="411">
        <f t="shared" ref="AC244" si="651">AC243</f>
        <v>0</v>
      </c>
      <c r="AD244" s="411">
        <f t="shared" ref="AD244" si="652">AD243</f>
        <v>0</v>
      </c>
      <c r="AE244" s="411">
        <f t="shared" ref="AE244" si="653">AE243</f>
        <v>0</v>
      </c>
      <c r="AF244" s="411">
        <f t="shared" ref="AF244" si="654">AF243</f>
        <v>0</v>
      </c>
      <c r="AG244" s="411">
        <f t="shared" ref="AG244" si="655">AG243</f>
        <v>0</v>
      </c>
      <c r="AH244" s="411">
        <f t="shared" ref="AH244" si="656">AH243</f>
        <v>0</v>
      </c>
      <c r="AI244" s="411">
        <f t="shared" ref="AI244" si="657">AI243</f>
        <v>0</v>
      </c>
      <c r="AJ244" s="411">
        <f t="shared" ref="AJ244" si="658">AJ243</f>
        <v>0</v>
      </c>
      <c r="AK244" s="411">
        <f t="shared" ref="AK244" si="659">AK243</f>
        <v>0</v>
      </c>
      <c r="AL244" s="411">
        <f t="shared" ref="AL244" si="660">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f>SUMIFS('7.  Persistence Report'!AV$27:AV$500,'7.  Persistence Report'!$D$27:$D$500,$B246,'7.  Persistence Report'!$J$27:$J$500,"Current year savings",'7.  Persistence Report'!$H$27:$H$500,"2016")</f>
        <v>0</v>
      </c>
      <c r="E246" s="295">
        <f>SUMIFS('7.  Persistence Report'!AW$27:AW$500,'7.  Persistence Report'!$D$27:$D$500,$B246,'7.  Persistence Report'!$J$27:$J$500,"Current year savings",'7.  Persistence Report'!$H$27:$H$500,"2016")</f>
        <v>0</v>
      </c>
      <c r="F246" s="295">
        <f>SUMIFS('7.  Persistence Report'!AX$27:AX$500,'7.  Persistence Report'!$D$27:$D$500,$B246,'7.  Persistence Report'!$J$27:$J$500,"Current year savings",'7.  Persistence Report'!$H$27:$H$500,"2016")</f>
        <v>0</v>
      </c>
      <c r="G246" s="295">
        <f>SUMIFS('7.  Persistence Report'!AY$27:AY$500,'7.  Persistence Report'!$D$27:$D$500,$B246,'7.  Persistence Report'!$J$27:$J$500,"Current year savings",'7.  Persistence Report'!$H$27:$H$500,"2016")</f>
        <v>0</v>
      </c>
      <c r="H246" s="295">
        <f>SUMIFS('7.  Persistence Report'!AZ$27:AZ$500,'7.  Persistence Report'!$D$27:$D$500,$B246,'7.  Persistence Report'!$J$27:$J$500,"Current year savings",'7.  Persistence Report'!$H$27:$H$500,"2016")</f>
        <v>0</v>
      </c>
      <c r="I246" s="295">
        <f>SUMIFS('7.  Persistence Report'!BA$27:BA$500,'7.  Persistence Report'!$D$27:$D$500,$B246,'7.  Persistence Report'!$J$27:$J$500,"Current year savings",'7.  Persistence Report'!$H$27:$H$500,"2016")</f>
        <v>0</v>
      </c>
      <c r="J246" s="295">
        <f>SUMIFS('7.  Persistence Report'!BB$27:BB$500,'7.  Persistence Report'!$D$27:$D$500,$B246,'7.  Persistence Report'!$J$27:$J$500,"Current year savings",'7.  Persistence Report'!$H$27:$H$500,"2016")</f>
        <v>0</v>
      </c>
      <c r="K246" s="295">
        <f>SUMIFS('7.  Persistence Report'!BC$27:BC$500,'7.  Persistence Report'!$D$27:$D$500,$B246,'7.  Persistence Report'!$J$27:$J$500,"Current year savings",'7.  Persistence Report'!$H$27:$H$500,"2016")</f>
        <v>0</v>
      </c>
      <c r="L246" s="295">
        <f>SUMIFS('7.  Persistence Report'!BD$27:BD$500,'7.  Persistence Report'!$D$27:$D$500,$B246,'7.  Persistence Report'!$J$27:$J$500,"Current year savings",'7.  Persistence Report'!$H$27:$H$500,"2016")</f>
        <v>0</v>
      </c>
      <c r="M246" s="295">
        <f>SUMIFS('7.  Persistence Report'!BE$27:BE$500,'7.  Persistence Report'!$D$27:$D$500,$B246,'7.  Persistence Report'!$J$27:$J$500,"Current year savings",'7.  Persistence Report'!$H$27:$H$500,"2016")</f>
        <v>0</v>
      </c>
      <c r="N246" s="295">
        <v>12</v>
      </c>
      <c r="O246" s="295">
        <f>SUMIFS('7.  Persistence Report'!Q$27:Q$500,'7.  Persistence Report'!$D$27:$D$500,$B246,'7.  Persistence Report'!$J$27:$J$500,"Current year savings",'7.  Persistence Report'!$H$27:$H$500,"2016")</f>
        <v>0</v>
      </c>
      <c r="P246" s="295">
        <f>SUMIFS('7.  Persistence Report'!R$27:R$500,'7.  Persistence Report'!$D$27:$D$500,$B246,'7.  Persistence Report'!$J$27:$J$500,"Current year savings",'7.  Persistence Report'!$H$27:$H$500,"2016")</f>
        <v>0</v>
      </c>
      <c r="Q246" s="295">
        <f>SUMIFS('7.  Persistence Report'!S$27:S$500,'7.  Persistence Report'!$D$27:$D$500,$B246,'7.  Persistence Report'!$J$27:$J$500,"Current year savings",'7.  Persistence Report'!$H$27:$H$500,"2016")</f>
        <v>0</v>
      </c>
      <c r="R246" s="295">
        <f>SUMIFS('7.  Persistence Report'!T$27:T$500,'7.  Persistence Report'!$D$27:$D$500,$B246,'7.  Persistence Report'!$J$27:$J$500,"Current year savings",'7.  Persistence Report'!$H$27:$H$500,"2016")</f>
        <v>0</v>
      </c>
      <c r="S246" s="295">
        <f>SUMIFS('7.  Persistence Report'!U$27:U$500,'7.  Persistence Report'!$D$27:$D$500,$B246,'7.  Persistence Report'!$J$27:$J$500,"Current year savings",'7.  Persistence Report'!$H$27:$H$500,"2016")</f>
        <v>0</v>
      </c>
      <c r="T246" s="295">
        <f>SUMIFS('7.  Persistence Report'!V$27:V$500,'7.  Persistence Report'!$D$27:$D$500,$B246,'7.  Persistence Report'!$J$27:$J$500,"Current year savings",'7.  Persistence Report'!$H$27:$H$500,"2016")</f>
        <v>0</v>
      </c>
      <c r="U246" s="295">
        <f>SUMIFS('7.  Persistence Report'!W$27:W$500,'7.  Persistence Report'!$D$27:$D$500,$B246,'7.  Persistence Report'!$J$27:$J$500,"Current year savings",'7.  Persistence Report'!$H$27:$H$500,"2016")</f>
        <v>0</v>
      </c>
      <c r="V246" s="295">
        <f>SUMIFS('7.  Persistence Report'!X$27:X$500,'7.  Persistence Report'!$D$27:$D$500,$B246,'7.  Persistence Report'!$J$27:$J$500,"Current year savings",'7.  Persistence Report'!$H$27:$H$500,"2016")</f>
        <v>0</v>
      </c>
      <c r="W246" s="295">
        <f>SUMIFS('7.  Persistence Report'!Y$27:Y$500,'7.  Persistence Report'!$D$27:$D$500,$B246,'7.  Persistence Report'!$J$27:$J$500,"Current year savings",'7.  Persistence Report'!$H$27:$H$500,"2016")</f>
        <v>0</v>
      </c>
      <c r="X246" s="295">
        <f>SUMIFS('7.  Persistence Report'!Z$27:Z$500,'7.  Persistence Report'!$D$27:$D$500,$B246,'7.  Persistence Report'!$J$27:$J$500,"Current year savings",'7.  Persistence Report'!$H$27:$H$500,"2016")</f>
        <v>0</v>
      </c>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289</v>
      </c>
      <c r="C247" s="291" t="s">
        <v>163</v>
      </c>
      <c r="D247" s="295">
        <f>SUMIFS('7.  Persistence Report'!AV$27:AV$500,'7.  Persistence Report'!$D$27:$D$500,$B246,'7.  Persistence Report'!$J$27:$J$500,"Adjustment",'7.  Persistence Report'!$H$27:$H$500,"2016")</f>
        <v>0</v>
      </c>
      <c r="E247" s="295">
        <f>SUMIFS('7.  Persistence Report'!AW$27:AW$500,'7.  Persistence Report'!$D$27:$D$500,$B246,'7.  Persistence Report'!$J$27:$J$500,"Adjustment",'7.  Persistence Report'!$H$27:$H$500,"2016")</f>
        <v>0</v>
      </c>
      <c r="F247" s="295">
        <f>SUMIFS('7.  Persistence Report'!AX$27:AX$500,'7.  Persistence Report'!$D$27:$D$500,$B246,'7.  Persistence Report'!$J$27:$J$500,"Adjustment",'7.  Persistence Report'!$H$27:$H$500,"2016")</f>
        <v>0</v>
      </c>
      <c r="G247" s="295">
        <f>SUMIFS('7.  Persistence Report'!AY$27:AY$500,'7.  Persistence Report'!$D$27:$D$500,$B246,'7.  Persistence Report'!$J$27:$J$500,"Adjustment",'7.  Persistence Report'!$H$27:$H$500,"2016")</f>
        <v>0</v>
      </c>
      <c r="H247" s="295">
        <f>SUMIFS('7.  Persistence Report'!AZ$27:AZ$500,'7.  Persistence Report'!$D$27:$D$500,$B246,'7.  Persistence Report'!$J$27:$J$500,"Adjustment",'7.  Persistence Report'!$H$27:$H$500,"2016")</f>
        <v>0</v>
      </c>
      <c r="I247" s="295">
        <f>SUMIFS('7.  Persistence Report'!BA$27:BA$500,'7.  Persistence Report'!$D$27:$D$500,$B246,'7.  Persistence Report'!$J$27:$J$500,"Adjustment",'7.  Persistence Report'!$H$27:$H$500,"2016")</f>
        <v>0</v>
      </c>
      <c r="J247" s="295">
        <f>SUMIFS('7.  Persistence Report'!BB$27:BB$500,'7.  Persistence Report'!$D$27:$D$500,$B246,'7.  Persistence Report'!$J$27:$J$500,"Adjustment",'7.  Persistence Report'!$H$27:$H$500,"2016")</f>
        <v>0</v>
      </c>
      <c r="K247" s="295">
        <f>SUMIFS('7.  Persistence Report'!BC$27:BC$500,'7.  Persistence Report'!$D$27:$D$500,$B246,'7.  Persistence Report'!$J$27:$J$500,"Adjustment",'7.  Persistence Report'!$H$27:$H$500,"2016")</f>
        <v>0</v>
      </c>
      <c r="L247" s="295">
        <f>SUMIFS('7.  Persistence Report'!BD$27:BD$500,'7.  Persistence Report'!$D$27:$D$500,$B246,'7.  Persistence Report'!$J$27:$J$500,"Adjustment",'7.  Persistence Report'!$H$27:$H$500,"2016")</f>
        <v>0</v>
      </c>
      <c r="M247" s="295">
        <f>SUMIFS('7.  Persistence Report'!BE$27:BE$500,'7.  Persistence Report'!$D$27:$D$500,$B246,'7.  Persistence Report'!$J$27:$J$500,"Adjustment",'7.  Persistence Report'!$H$27:$H$500,"2016")</f>
        <v>0</v>
      </c>
      <c r="N247" s="295">
        <f>N246</f>
        <v>12</v>
      </c>
      <c r="O247" s="295">
        <f>SUMIFS('7.  Persistence Report'!Q$27:Q$500,'7.  Persistence Report'!$D$27:$D$500,$B246,'7.  Persistence Report'!$J$27:$J$500,"Adjustment",'7.  Persistence Report'!$H$27:$H$500,"2016")</f>
        <v>0</v>
      </c>
      <c r="P247" s="295">
        <f>SUMIFS('7.  Persistence Report'!R$27:R$500,'7.  Persistence Report'!$D$27:$D$500,$B246,'7.  Persistence Report'!$J$27:$J$500,"Adjustment",'7.  Persistence Report'!$H$27:$H$500,"2016")</f>
        <v>0</v>
      </c>
      <c r="Q247" s="295">
        <f>SUMIFS('7.  Persistence Report'!S$27:S$500,'7.  Persistence Report'!$D$27:$D$500,$B246,'7.  Persistence Report'!$J$27:$J$500,"Adjustment",'7.  Persistence Report'!$H$27:$H$500,"2016")</f>
        <v>0</v>
      </c>
      <c r="R247" s="295">
        <f>SUMIFS('7.  Persistence Report'!T$27:T$500,'7.  Persistence Report'!$D$27:$D$500,$B246,'7.  Persistence Report'!$J$27:$J$500,"Adjustment",'7.  Persistence Report'!$H$27:$H$500,"2016")</f>
        <v>0</v>
      </c>
      <c r="S247" s="295">
        <f>SUMIFS('7.  Persistence Report'!U$27:U$500,'7.  Persistence Report'!$D$27:$D$500,$B246,'7.  Persistence Report'!$J$27:$J$500,"Adjustment",'7.  Persistence Report'!$H$27:$H$500,"2016")</f>
        <v>0</v>
      </c>
      <c r="T247" s="295">
        <f>SUMIFS('7.  Persistence Report'!V$27:V$500,'7.  Persistence Report'!$D$27:$D$500,$B246,'7.  Persistence Report'!$J$27:$J$500,"Adjustment",'7.  Persistence Report'!$H$27:$H$500,"2016")</f>
        <v>0</v>
      </c>
      <c r="U247" s="295">
        <f>SUMIFS('7.  Persistence Report'!W$27:W$500,'7.  Persistence Report'!$D$27:$D$500,$B246,'7.  Persistence Report'!$J$27:$J$500,"Adjustment",'7.  Persistence Report'!$H$27:$H$500,"2016")</f>
        <v>0</v>
      </c>
      <c r="V247" s="295">
        <f>SUMIFS('7.  Persistence Report'!X$27:X$500,'7.  Persistence Report'!$D$27:$D$500,$B246,'7.  Persistence Report'!$J$27:$J$500,"Adjustment",'7.  Persistence Report'!$H$27:$H$500,"2016")</f>
        <v>0</v>
      </c>
      <c r="W247" s="295">
        <f>SUMIFS('7.  Persistence Report'!Y$27:Y$500,'7.  Persistence Report'!$D$27:$D$500,$B246,'7.  Persistence Report'!$J$27:$J$500,"Adjustment",'7.  Persistence Report'!$H$27:$H$500,"2016")</f>
        <v>0</v>
      </c>
      <c r="X247" s="295">
        <f>SUMIFS('7.  Persistence Report'!Z$27:Z$500,'7.  Persistence Report'!$D$27:$D$500,$B246,'7.  Persistence Report'!$J$27:$J$500,"Adjustment",'7.  Persistence Report'!$H$27:$H$500,"2016")</f>
        <v>0</v>
      </c>
      <c r="Y247" s="411">
        <f>Y246</f>
        <v>0</v>
      </c>
      <c r="Z247" s="411">
        <f t="shared" ref="Z247" si="661">Z246</f>
        <v>0</v>
      </c>
      <c r="AA247" s="411">
        <f t="shared" ref="AA247" si="662">AA246</f>
        <v>0</v>
      </c>
      <c r="AB247" s="411">
        <f t="shared" ref="AB247" si="663">AB246</f>
        <v>0</v>
      </c>
      <c r="AC247" s="411">
        <f t="shared" ref="AC247" si="664">AC246</f>
        <v>0</v>
      </c>
      <c r="AD247" s="411">
        <f t="shared" ref="AD247" si="665">AD246</f>
        <v>0</v>
      </c>
      <c r="AE247" s="411">
        <f t="shared" ref="AE247" si="666">AE246</f>
        <v>0</v>
      </c>
      <c r="AF247" s="411">
        <f t="shared" ref="AF247" si="667">AF246</f>
        <v>0</v>
      </c>
      <c r="AG247" s="411">
        <f t="shared" ref="AG247" si="668">AG246</f>
        <v>0</v>
      </c>
      <c r="AH247" s="411">
        <f t="shared" ref="AH247" si="669">AH246</f>
        <v>0</v>
      </c>
      <c r="AI247" s="411">
        <f t="shared" ref="AI247" si="670">AI246</f>
        <v>0</v>
      </c>
      <c r="AJ247" s="411">
        <f t="shared" ref="AJ247" si="671">AJ246</f>
        <v>0</v>
      </c>
      <c r="AK247" s="411">
        <f t="shared" ref="AK247" si="672">AK246</f>
        <v>0</v>
      </c>
      <c r="AL247" s="411">
        <f t="shared" ref="AL247" si="673">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f>SUMIFS('7.  Persistence Report'!AV$27:AV$500,'7.  Persistence Report'!$D$27:$D$500,$B249,'7.  Persistence Report'!$J$27:$J$500,"Current year savings",'7.  Persistence Report'!$H$27:$H$500,"2016")</f>
        <v>0</v>
      </c>
      <c r="E249" s="295">
        <f>SUMIFS('7.  Persistence Report'!AW$27:AW$500,'7.  Persistence Report'!$D$27:$D$500,$B249,'7.  Persistence Report'!$J$27:$J$500,"Current year savings",'7.  Persistence Report'!$H$27:$H$500,"2016")</f>
        <v>0</v>
      </c>
      <c r="F249" s="295">
        <f>SUMIFS('7.  Persistence Report'!AX$27:AX$500,'7.  Persistence Report'!$D$27:$D$500,$B249,'7.  Persistence Report'!$J$27:$J$500,"Current year savings",'7.  Persistence Report'!$H$27:$H$500,"2016")</f>
        <v>0</v>
      </c>
      <c r="G249" s="295">
        <f>SUMIFS('7.  Persistence Report'!AY$27:AY$500,'7.  Persistence Report'!$D$27:$D$500,$B249,'7.  Persistence Report'!$J$27:$J$500,"Current year savings",'7.  Persistence Report'!$H$27:$H$500,"2016")</f>
        <v>0</v>
      </c>
      <c r="H249" s="295">
        <f>SUMIFS('7.  Persistence Report'!AZ$27:AZ$500,'7.  Persistence Report'!$D$27:$D$500,$B249,'7.  Persistence Report'!$J$27:$J$500,"Current year savings",'7.  Persistence Report'!$H$27:$H$500,"2016")</f>
        <v>0</v>
      </c>
      <c r="I249" s="295">
        <f>SUMIFS('7.  Persistence Report'!BA$27:BA$500,'7.  Persistence Report'!$D$27:$D$500,$B249,'7.  Persistence Report'!$J$27:$J$500,"Current year savings",'7.  Persistence Report'!$H$27:$H$500,"2016")</f>
        <v>0</v>
      </c>
      <c r="J249" s="295">
        <f>SUMIFS('7.  Persistence Report'!BB$27:BB$500,'7.  Persistence Report'!$D$27:$D$500,$B249,'7.  Persistence Report'!$J$27:$J$500,"Current year savings",'7.  Persistence Report'!$H$27:$H$500,"2016")</f>
        <v>0</v>
      </c>
      <c r="K249" s="295">
        <f>SUMIFS('7.  Persistence Report'!BC$27:BC$500,'7.  Persistence Report'!$D$27:$D$500,$B249,'7.  Persistence Report'!$J$27:$J$500,"Current year savings",'7.  Persistence Report'!$H$27:$H$500,"2016")</f>
        <v>0</v>
      </c>
      <c r="L249" s="295">
        <f>SUMIFS('7.  Persistence Report'!BD$27:BD$500,'7.  Persistence Report'!$D$27:$D$500,$B249,'7.  Persistence Report'!$J$27:$J$500,"Current year savings",'7.  Persistence Report'!$H$27:$H$500,"2016")</f>
        <v>0</v>
      </c>
      <c r="M249" s="295">
        <f>SUMIFS('7.  Persistence Report'!BE$27:BE$500,'7.  Persistence Report'!$D$27:$D$500,$B249,'7.  Persistence Report'!$J$27:$J$500,"Current year savings",'7.  Persistence Report'!$H$27:$H$500,"2016")</f>
        <v>0</v>
      </c>
      <c r="N249" s="295">
        <v>3</v>
      </c>
      <c r="O249" s="295">
        <f>SUMIFS('7.  Persistence Report'!Q$27:Q$500,'7.  Persistence Report'!$D$27:$D$500,$B249,'7.  Persistence Report'!$J$27:$J$500,"Current year savings",'7.  Persistence Report'!$H$27:$H$500,"2016")</f>
        <v>0</v>
      </c>
      <c r="P249" s="295">
        <f>SUMIFS('7.  Persistence Report'!R$27:R$500,'7.  Persistence Report'!$D$27:$D$500,$B249,'7.  Persistence Report'!$J$27:$J$500,"Current year savings",'7.  Persistence Report'!$H$27:$H$500,"2016")</f>
        <v>0</v>
      </c>
      <c r="Q249" s="295">
        <f>SUMIFS('7.  Persistence Report'!S$27:S$500,'7.  Persistence Report'!$D$27:$D$500,$B249,'7.  Persistence Report'!$J$27:$J$500,"Current year savings",'7.  Persistence Report'!$H$27:$H$500,"2016")</f>
        <v>0</v>
      </c>
      <c r="R249" s="295">
        <f>SUMIFS('7.  Persistence Report'!T$27:T$500,'7.  Persistence Report'!$D$27:$D$500,$B249,'7.  Persistence Report'!$J$27:$J$500,"Current year savings",'7.  Persistence Report'!$H$27:$H$500,"2016")</f>
        <v>0</v>
      </c>
      <c r="S249" s="295">
        <f>SUMIFS('7.  Persistence Report'!U$27:U$500,'7.  Persistence Report'!$D$27:$D$500,$B249,'7.  Persistence Report'!$J$27:$J$500,"Current year savings",'7.  Persistence Report'!$H$27:$H$500,"2016")</f>
        <v>0</v>
      </c>
      <c r="T249" s="295">
        <f>SUMIFS('7.  Persistence Report'!V$27:V$500,'7.  Persistence Report'!$D$27:$D$500,$B249,'7.  Persistence Report'!$J$27:$J$500,"Current year savings",'7.  Persistence Report'!$H$27:$H$500,"2016")</f>
        <v>0</v>
      </c>
      <c r="U249" s="295">
        <f>SUMIFS('7.  Persistence Report'!W$27:W$500,'7.  Persistence Report'!$D$27:$D$500,$B249,'7.  Persistence Report'!$J$27:$J$500,"Current year savings",'7.  Persistence Report'!$H$27:$H$500,"2016")</f>
        <v>0</v>
      </c>
      <c r="V249" s="295">
        <f>SUMIFS('7.  Persistence Report'!X$27:X$500,'7.  Persistence Report'!$D$27:$D$500,$B249,'7.  Persistence Report'!$J$27:$J$500,"Current year savings",'7.  Persistence Report'!$H$27:$H$500,"2016")</f>
        <v>0</v>
      </c>
      <c r="W249" s="295">
        <f>SUMIFS('7.  Persistence Report'!Y$27:Y$500,'7.  Persistence Report'!$D$27:$D$500,$B249,'7.  Persistence Report'!$J$27:$J$500,"Current year savings",'7.  Persistence Report'!$H$27:$H$500,"2016")</f>
        <v>0</v>
      </c>
      <c r="X249" s="295">
        <f>SUMIFS('7.  Persistence Report'!Z$27:Z$500,'7.  Persistence Report'!$D$27:$D$500,$B249,'7.  Persistence Report'!$J$27:$J$500,"Current year savings",'7.  Persistence Report'!$H$27:$H$500,"2016")</f>
        <v>0</v>
      </c>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289</v>
      </c>
      <c r="C250" s="291" t="s">
        <v>163</v>
      </c>
      <c r="D250" s="295">
        <f>SUMIFS('7.  Persistence Report'!AV$27:AV$500,'7.  Persistence Report'!$D$27:$D$500,$B249,'7.  Persistence Report'!$J$27:$J$500,"Adjustment",'7.  Persistence Report'!$H$27:$H$500,"2016")</f>
        <v>0</v>
      </c>
      <c r="E250" s="295">
        <f>SUMIFS('7.  Persistence Report'!AW$27:AW$500,'7.  Persistence Report'!$D$27:$D$500,$B249,'7.  Persistence Report'!$J$27:$J$500,"Adjustment",'7.  Persistence Report'!$H$27:$H$500,"2016")</f>
        <v>0</v>
      </c>
      <c r="F250" s="295">
        <f>SUMIFS('7.  Persistence Report'!AX$27:AX$500,'7.  Persistence Report'!$D$27:$D$500,$B249,'7.  Persistence Report'!$J$27:$J$500,"Adjustment",'7.  Persistence Report'!$H$27:$H$500,"2016")</f>
        <v>0</v>
      </c>
      <c r="G250" s="295">
        <f>SUMIFS('7.  Persistence Report'!AY$27:AY$500,'7.  Persistence Report'!$D$27:$D$500,$B249,'7.  Persistence Report'!$J$27:$J$500,"Adjustment",'7.  Persistence Report'!$H$27:$H$500,"2016")</f>
        <v>0</v>
      </c>
      <c r="H250" s="295">
        <f>SUMIFS('7.  Persistence Report'!AZ$27:AZ$500,'7.  Persistence Report'!$D$27:$D$500,$B249,'7.  Persistence Report'!$J$27:$J$500,"Adjustment",'7.  Persistence Report'!$H$27:$H$500,"2016")</f>
        <v>0</v>
      </c>
      <c r="I250" s="295">
        <f>SUMIFS('7.  Persistence Report'!BA$27:BA$500,'7.  Persistence Report'!$D$27:$D$500,$B249,'7.  Persistence Report'!$J$27:$J$500,"Adjustment",'7.  Persistence Report'!$H$27:$H$500,"2016")</f>
        <v>0</v>
      </c>
      <c r="J250" s="295">
        <f>SUMIFS('7.  Persistence Report'!BB$27:BB$500,'7.  Persistence Report'!$D$27:$D$500,$B249,'7.  Persistence Report'!$J$27:$J$500,"Adjustment",'7.  Persistence Report'!$H$27:$H$500,"2016")</f>
        <v>0</v>
      </c>
      <c r="K250" s="295">
        <f>SUMIFS('7.  Persistence Report'!BC$27:BC$500,'7.  Persistence Report'!$D$27:$D$500,$B249,'7.  Persistence Report'!$J$27:$J$500,"Adjustment",'7.  Persistence Report'!$H$27:$H$500,"2016")</f>
        <v>0</v>
      </c>
      <c r="L250" s="295">
        <f>SUMIFS('7.  Persistence Report'!BD$27:BD$500,'7.  Persistence Report'!$D$27:$D$500,$B249,'7.  Persistence Report'!$J$27:$J$500,"Adjustment",'7.  Persistence Report'!$H$27:$H$500,"2016")</f>
        <v>0</v>
      </c>
      <c r="M250" s="295">
        <f>SUMIFS('7.  Persistence Report'!BE$27:BE$500,'7.  Persistence Report'!$D$27:$D$500,$B249,'7.  Persistence Report'!$J$27:$J$500,"Adjustment",'7.  Persistence Report'!$H$27:$H$500,"2016")</f>
        <v>0</v>
      </c>
      <c r="N250" s="295">
        <f>N249</f>
        <v>3</v>
      </c>
      <c r="O250" s="295">
        <f>SUMIFS('7.  Persistence Report'!Q$27:Q$500,'7.  Persistence Report'!$D$27:$D$500,$B249,'7.  Persistence Report'!$J$27:$J$500,"Adjustment",'7.  Persistence Report'!$H$27:$H$500,"2016")</f>
        <v>0</v>
      </c>
      <c r="P250" s="295">
        <f>SUMIFS('7.  Persistence Report'!R$27:R$500,'7.  Persistence Report'!$D$27:$D$500,$B249,'7.  Persistence Report'!$J$27:$J$500,"Adjustment",'7.  Persistence Report'!$H$27:$H$500,"2016")</f>
        <v>0</v>
      </c>
      <c r="Q250" s="295">
        <f>SUMIFS('7.  Persistence Report'!S$27:S$500,'7.  Persistence Report'!$D$27:$D$500,$B249,'7.  Persistence Report'!$J$27:$J$500,"Adjustment",'7.  Persistence Report'!$H$27:$H$500,"2016")</f>
        <v>0</v>
      </c>
      <c r="R250" s="295">
        <f>SUMIFS('7.  Persistence Report'!T$27:T$500,'7.  Persistence Report'!$D$27:$D$500,$B249,'7.  Persistence Report'!$J$27:$J$500,"Adjustment",'7.  Persistence Report'!$H$27:$H$500,"2016")</f>
        <v>0</v>
      </c>
      <c r="S250" s="295">
        <f>SUMIFS('7.  Persistence Report'!U$27:U$500,'7.  Persistence Report'!$D$27:$D$500,$B249,'7.  Persistence Report'!$J$27:$J$500,"Adjustment",'7.  Persistence Report'!$H$27:$H$500,"2016")</f>
        <v>0</v>
      </c>
      <c r="T250" s="295">
        <f>SUMIFS('7.  Persistence Report'!V$27:V$500,'7.  Persistence Report'!$D$27:$D$500,$B249,'7.  Persistence Report'!$J$27:$J$500,"Adjustment",'7.  Persistence Report'!$H$27:$H$500,"2016")</f>
        <v>0</v>
      </c>
      <c r="U250" s="295">
        <f>SUMIFS('7.  Persistence Report'!W$27:W$500,'7.  Persistence Report'!$D$27:$D$500,$B249,'7.  Persistence Report'!$J$27:$J$500,"Adjustment",'7.  Persistence Report'!$H$27:$H$500,"2016")</f>
        <v>0</v>
      </c>
      <c r="V250" s="295">
        <f>SUMIFS('7.  Persistence Report'!X$27:X$500,'7.  Persistence Report'!$D$27:$D$500,$B249,'7.  Persistence Report'!$J$27:$J$500,"Adjustment",'7.  Persistence Report'!$H$27:$H$500,"2016")</f>
        <v>0</v>
      </c>
      <c r="W250" s="295">
        <f>SUMIFS('7.  Persistence Report'!Y$27:Y$500,'7.  Persistence Report'!$D$27:$D$500,$B249,'7.  Persistence Report'!$J$27:$J$500,"Adjustment",'7.  Persistence Report'!$H$27:$H$500,"2016")</f>
        <v>0</v>
      </c>
      <c r="X250" s="295">
        <f>SUMIFS('7.  Persistence Report'!Z$27:Z$500,'7.  Persistence Report'!$D$27:$D$500,$B249,'7.  Persistence Report'!$J$27:$J$500,"Adjustment",'7.  Persistence Report'!$H$27:$H$500,"2016")</f>
        <v>0</v>
      </c>
      <c r="Y250" s="411">
        <f>Y249</f>
        <v>0</v>
      </c>
      <c r="Z250" s="411">
        <f t="shared" ref="Z250" si="674">Z249</f>
        <v>0</v>
      </c>
      <c r="AA250" s="411">
        <f t="shared" ref="AA250" si="675">AA249</f>
        <v>0</v>
      </c>
      <c r="AB250" s="411">
        <f t="shared" ref="AB250" si="676">AB249</f>
        <v>0</v>
      </c>
      <c r="AC250" s="411">
        <f t="shared" ref="AC250" si="677">AC249</f>
        <v>0</v>
      </c>
      <c r="AD250" s="411">
        <f t="shared" ref="AD250" si="678">AD249</f>
        <v>0</v>
      </c>
      <c r="AE250" s="411">
        <f t="shared" ref="AE250" si="679">AE249</f>
        <v>0</v>
      </c>
      <c r="AF250" s="411">
        <f t="shared" ref="AF250" si="680">AF249</f>
        <v>0</v>
      </c>
      <c r="AG250" s="411">
        <f t="shared" ref="AG250" si="681">AG249</f>
        <v>0</v>
      </c>
      <c r="AH250" s="411">
        <f t="shared" ref="AH250" si="682">AH249</f>
        <v>0</v>
      </c>
      <c r="AI250" s="411">
        <f t="shared" ref="AI250" si="683">AI249</f>
        <v>0</v>
      </c>
      <c r="AJ250" s="411">
        <f t="shared" ref="AJ250" si="684">AJ249</f>
        <v>0</v>
      </c>
      <c r="AK250" s="411">
        <f t="shared" ref="AK250" si="685">AK249</f>
        <v>0</v>
      </c>
      <c r="AL250" s="411">
        <f t="shared" ref="AL250" si="686">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f>SUMIFS('7.  Persistence Report'!AV$27:AV$500,'7.  Persistence Report'!$D$27:$D$500,$B253,'7.  Persistence Report'!$J$27:$J$500,"Current year savings",'7.  Persistence Report'!$H$27:$H$500,"2016")</f>
        <v>0</v>
      </c>
      <c r="E253" s="295">
        <f>SUMIFS('7.  Persistence Report'!AW$27:AW$500,'7.  Persistence Report'!$D$27:$D$500,$B253,'7.  Persistence Report'!$J$27:$J$500,"Current year savings",'7.  Persistence Report'!$H$27:$H$500,"2016")</f>
        <v>0</v>
      </c>
      <c r="F253" s="295">
        <f>SUMIFS('7.  Persistence Report'!AX$27:AX$500,'7.  Persistence Report'!$D$27:$D$500,$B253,'7.  Persistence Report'!$J$27:$J$500,"Current year savings",'7.  Persistence Report'!$H$27:$H$500,"2016")</f>
        <v>0</v>
      </c>
      <c r="G253" s="295">
        <f>SUMIFS('7.  Persistence Report'!AY$27:AY$500,'7.  Persistence Report'!$D$27:$D$500,$B253,'7.  Persistence Report'!$J$27:$J$500,"Current year savings",'7.  Persistence Report'!$H$27:$H$500,"2016")</f>
        <v>0</v>
      </c>
      <c r="H253" s="295">
        <f>SUMIFS('7.  Persistence Report'!AZ$27:AZ$500,'7.  Persistence Report'!$D$27:$D$500,$B253,'7.  Persistence Report'!$J$27:$J$500,"Current year savings",'7.  Persistence Report'!$H$27:$H$500,"2016")</f>
        <v>0</v>
      </c>
      <c r="I253" s="295">
        <f>SUMIFS('7.  Persistence Report'!BA$27:BA$500,'7.  Persistence Report'!$D$27:$D$500,$B253,'7.  Persistence Report'!$J$27:$J$500,"Current year savings",'7.  Persistence Report'!$H$27:$H$500,"2016")</f>
        <v>0</v>
      </c>
      <c r="J253" s="295">
        <f>SUMIFS('7.  Persistence Report'!BB$27:BB$500,'7.  Persistence Report'!$D$27:$D$500,$B253,'7.  Persistence Report'!$J$27:$J$500,"Current year savings",'7.  Persistence Report'!$H$27:$H$500,"2016")</f>
        <v>0</v>
      </c>
      <c r="K253" s="295">
        <f>SUMIFS('7.  Persistence Report'!BC$27:BC$500,'7.  Persistence Report'!$D$27:$D$500,$B253,'7.  Persistence Report'!$J$27:$J$500,"Current year savings",'7.  Persistence Report'!$H$27:$H$500,"2016")</f>
        <v>0</v>
      </c>
      <c r="L253" s="295">
        <f>SUMIFS('7.  Persistence Report'!BD$27:BD$500,'7.  Persistence Report'!$D$27:$D$500,$B253,'7.  Persistence Report'!$J$27:$J$500,"Current year savings",'7.  Persistence Report'!$H$27:$H$500,"2016")</f>
        <v>0</v>
      </c>
      <c r="M253" s="295">
        <f>SUMIFS('7.  Persistence Report'!BE$27:BE$500,'7.  Persistence Report'!$D$27:$D$500,$B253,'7.  Persistence Report'!$J$27:$J$500,"Current year savings",'7.  Persistence Report'!$H$27:$H$500,"2016")</f>
        <v>0</v>
      </c>
      <c r="N253" s="295">
        <v>12</v>
      </c>
      <c r="O253" s="295">
        <f>SUMIFS('7.  Persistence Report'!Q$27:Q$500,'7.  Persistence Report'!$D$27:$D$500,$B253,'7.  Persistence Report'!$J$27:$J$500,"Current year savings",'7.  Persistence Report'!$H$27:$H$500,"2016")</f>
        <v>0</v>
      </c>
      <c r="P253" s="295">
        <f>SUMIFS('7.  Persistence Report'!R$27:R$500,'7.  Persistence Report'!$D$27:$D$500,$B253,'7.  Persistence Report'!$J$27:$J$500,"Current year savings",'7.  Persistence Report'!$H$27:$H$500,"2016")</f>
        <v>0</v>
      </c>
      <c r="Q253" s="295">
        <f>SUMIFS('7.  Persistence Report'!S$27:S$500,'7.  Persistence Report'!$D$27:$D$500,$B253,'7.  Persistence Report'!$J$27:$J$500,"Current year savings",'7.  Persistence Report'!$H$27:$H$500,"2016")</f>
        <v>0</v>
      </c>
      <c r="R253" s="295">
        <f>SUMIFS('7.  Persistence Report'!T$27:T$500,'7.  Persistence Report'!$D$27:$D$500,$B253,'7.  Persistence Report'!$J$27:$J$500,"Current year savings",'7.  Persistence Report'!$H$27:$H$500,"2016")</f>
        <v>0</v>
      </c>
      <c r="S253" s="295">
        <f>SUMIFS('7.  Persistence Report'!U$27:U$500,'7.  Persistence Report'!$D$27:$D$500,$B253,'7.  Persistence Report'!$J$27:$J$500,"Current year savings",'7.  Persistence Report'!$H$27:$H$500,"2016")</f>
        <v>0</v>
      </c>
      <c r="T253" s="295">
        <f>SUMIFS('7.  Persistence Report'!V$27:V$500,'7.  Persistence Report'!$D$27:$D$500,$B253,'7.  Persistence Report'!$J$27:$J$500,"Current year savings",'7.  Persistence Report'!$H$27:$H$500,"2016")</f>
        <v>0</v>
      </c>
      <c r="U253" s="295">
        <f>SUMIFS('7.  Persistence Report'!W$27:W$500,'7.  Persistence Report'!$D$27:$D$500,$B253,'7.  Persistence Report'!$J$27:$J$500,"Current year savings",'7.  Persistence Report'!$H$27:$H$500,"2016")</f>
        <v>0</v>
      </c>
      <c r="V253" s="295">
        <f>SUMIFS('7.  Persistence Report'!X$27:X$500,'7.  Persistence Report'!$D$27:$D$500,$B253,'7.  Persistence Report'!$J$27:$J$500,"Current year savings",'7.  Persistence Report'!$H$27:$H$500,"2016")</f>
        <v>0</v>
      </c>
      <c r="W253" s="295">
        <f>SUMIFS('7.  Persistence Report'!Y$27:Y$500,'7.  Persistence Report'!$D$27:$D$500,$B253,'7.  Persistence Report'!$J$27:$J$500,"Current year savings",'7.  Persistence Report'!$H$27:$H$500,"2016")</f>
        <v>0</v>
      </c>
      <c r="X253" s="295">
        <f>SUMIFS('7.  Persistence Report'!Z$27:Z$500,'7.  Persistence Report'!$D$27:$D$500,$B253,'7.  Persistence Report'!$J$27:$J$500,"Current year savings",'7.  Persistence Report'!$H$27:$H$500,"2016")</f>
        <v>0</v>
      </c>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289</v>
      </c>
      <c r="C254" s="291" t="s">
        <v>163</v>
      </c>
      <c r="D254" s="295">
        <f>SUMIFS('7.  Persistence Report'!AV$27:AV$500,'7.  Persistence Report'!$D$27:$D$500,$B253,'7.  Persistence Report'!$J$27:$J$500,"Adjustment",'7.  Persistence Report'!$H$27:$H$500,"2016")</f>
        <v>0</v>
      </c>
      <c r="E254" s="295">
        <f>SUMIFS('7.  Persistence Report'!AW$27:AW$500,'7.  Persistence Report'!$D$27:$D$500,$B253,'7.  Persistence Report'!$J$27:$J$500,"Adjustment",'7.  Persistence Report'!$H$27:$H$500,"2016")</f>
        <v>0</v>
      </c>
      <c r="F254" s="295">
        <f>SUMIFS('7.  Persistence Report'!AX$27:AX$500,'7.  Persistence Report'!$D$27:$D$500,$B253,'7.  Persistence Report'!$J$27:$J$500,"Adjustment",'7.  Persistence Report'!$H$27:$H$500,"2016")</f>
        <v>0</v>
      </c>
      <c r="G254" s="295">
        <f>SUMIFS('7.  Persistence Report'!AY$27:AY$500,'7.  Persistence Report'!$D$27:$D$500,$B253,'7.  Persistence Report'!$J$27:$J$500,"Adjustment",'7.  Persistence Report'!$H$27:$H$500,"2016")</f>
        <v>0</v>
      </c>
      <c r="H254" s="295">
        <f>SUMIFS('7.  Persistence Report'!AZ$27:AZ$500,'7.  Persistence Report'!$D$27:$D$500,$B253,'7.  Persistence Report'!$J$27:$J$500,"Adjustment",'7.  Persistence Report'!$H$27:$H$500,"2016")</f>
        <v>0</v>
      </c>
      <c r="I254" s="295">
        <f>SUMIFS('7.  Persistence Report'!BA$27:BA$500,'7.  Persistence Report'!$D$27:$D$500,$B253,'7.  Persistence Report'!$J$27:$J$500,"Adjustment",'7.  Persistence Report'!$H$27:$H$500,"2016")</f>
        <v>0</v>
      </c>
      <c r="J254" s="295">
        <f>SUMIFS('7.  Persistence Report'!BB$27:BB$500,'7.  Persistence Report'!$D$27:$D$500,$B253,'7.  Persistence Report'!$J$27:$J$500,"Adjustment",'7.  Persistence Report'!$H$27:$H$500,"2016")</f>
        <v>0</v>
      </c>
      <c r="K254" s="295">
        <f>SUMIFS('7.  Persistence Report'!BC$27:BC$500,'7.  Persistence Report'!$D$27:$D$500,$B253,'7.  Persistence Report'!$J$27:$J$500,"Adjustment",'7.  Persistence Report'!$H$27:$H$500,"2016")</f>
        <v>0</v>
      </c>
      <c r="L254" s="295">
        <f>SUMIFS('7.  Persistence Report'!BD$27:BD$500,'7.  Persistence Report'!$D$27:$D$500,$B253,'7.  Persistence Report'!$J$27:$J$500,"Adjustment",'7.  Persistence Report'!$H$27:$H$500,"2016")</f>
        <v>0</v>
      </c>
      <c r="M254" s="295">
        <f>SUMIFS('7.  Persistence Report'!BE$27:BE$500,'7.  Persistence Report'!$D$27:$D$500,$B253,'7.  Persistence Report'!$J$27:$J$500,"Adjustment",'7.  Persistence Report'!$H$27:$H$500,"2016")</f>
        <v>0</v>
      </c>
      <c r="N254" s="295">
        <f>N253</f>
        <v>12</v>
      </c>
      <c r="O254" s="295">
        <f>SUMIFS('7.  Persistence Report'!Q$27:Q$500,'7.  Persistence Report'!$D$27:$D$500,$B253,'7.  Persistence Report'!$J$27:$J$500,"Adjustment",'7.  Persistence Report'!$H$27:$H$500,"2016")</f>
        <v>0</v>
      </c>
      <c r="P254" s="295">
        <f>SUMIFS('7.  Persistence Report'!R$27:R$500,'7.  Persistence Report'!$D$27:$D$500,$B253,'7.  Persistence Report'!$J$27:$J$500,"Adjustment",'7.  Persistence Report'!$H$27:$H$500,"2016")</f>
        <v>0</v>
      </c>
      <c r="Q254" s="295">
        <f>SUMIFS('7.  Persistence Report'!S$27:S$500,'7.  Persistence Report'!$D$27:$D$500,$B253,'7.  Persistence Report'!$J$27:$J$500,"Adjustment",'7.  Persistence Report'!$H$27:$H$500,"2016")</f>
        <v>0</v>
      </c>
      <c r="R254" s="295">
        <f>SUMIFS('7.  Persistence Report'!T$27:T$500,'7.  Persistence Report'!$D$27:$D$500,$B253,'7.  Persistence Report'!$J$27:$J$500,"Adjustment",'7.  Persistence Report'!$H$27:$H$500,"2016")</f>
        <v>0</v>
      </c>
      <c r="S254" s="295">
        <f>SUMIFS('7.  Persistence Report'!U$27:U$500,'7.  Persistence Report'!$D$27:$D$500,$B253,'7.  Persistence Report'!$J$27:$J$500,"Adjustment",'7.  Persistence Report'!$H$27:$H$500,"2016")</f>
        <v>0</v>
      </c>
      <c r="T254" s="295">
        <f>SUMIFS('7.  Persistence Report'!V$27:V$500,'7.  Persistence Report'!$D$27:$D$500,$B253,'7.  Persistence Report'!$J$27:$J$500,"Adjustment",'7.  Persistence Report'!$H$27:$H$500,"2016")</f>
        <v>0</v>
      </c>
      <c r="U254" s="295">
        <f>SUMIFS('7.  Persistence Report'!W$27:W$500,'7.  Persistence Report'!$D$27:$D$500,$B253,'7.  Persistence Report'!$J$27:$J$500,"Adjustment",'7.  Persistence Report'!$H$27:$H$500,"2016")</f>
        <v>0</v>
      </c>
      <c r="V254" s="295">
        <f>SUMIFS('7.  Persistence Report'!X$27:X$500,'7.  Persistence Report'!$D$27:$D$500,$B253,'7.  Persistence Report'!$J$27:$J$500,"Adjustment",'7.  Persistence Report'!$H$27:$H$500,"2016")</f>
        <v>0</v>
      </c>
      <c r="W254" s="295">
        <f>SUMIFS('7.  Persistence Report'!Y$27:Y$500,'7.  Persistence Report'!$D$27:$D$500,$B253,'7.  Persistence Report'!$J$27:$J$500,"Adjustment",'7.  Persistence Report'!$H$27:$H$500,"2016")</f>
        <v>0</v>
      </c>
      <c r="X254" s="295">
        <f>SUMIFS('7.  Persistence Report'!Z$27:Z$500,'7.  Persistence Report'!$D$27:$D$500,$B253,'7.  Persistence Report'!$J$27:$J$500,"Adjustment",'7.  Persistence Report'!$H$27:$H$500,"2016")</f>
        <v>0</v>
      </c>
      <c r="Y254" s="411">
        <f>Y253</f>
        <v>0</v>
      </c>
      <c r="Z254" s="411">
        <f t="shared" ref="Z254" si="687">Z253</f>
        <v>0</v>
      </c>
      <c r="AA254" s="411">
        <f t="shared" ref="AA254" si="688">AA253</f>
        <v>0</v>
      </c>
      <c r="AB254" s="411">
        <f t="shared" ref="AB254" si="689">AB253</f>
        <v>0</v>
      </c>
      <c r="AC254" s="411">
        <f t="shared" ref="AC254" si="690">AC253</f>
        <v>0</v>
      </c>
      <c r="AD254" s="411">
        <f t="shared" ref="AD254" si="691">AD253</f>
        <v>0</v>
      </c>
      <c r="AE254" s="411">
        <f t="shared" ref="AE254" si="692">AE253</f>
        <v>0</v>
      </c>
      <c r="AF254" s="411">
        <f t="shared" ref="AF254" si="693">AF253</f>
        <v>0</v>
      </c>
      <c r="AG254" s="411">
        <f t="shared" ref="AG254" si="694">AG253</f>
        <v>0</v>
      </c>
      <c r="AH254" s="411">
        <f t="shared" ref="AH254" si="695">AH253</f>
        <v>0</v>
      </c>
      <c r="AI254" s="411">
        <f t="shared" ref="AI254" si="696">AI253</f>
        <v>0</v>
      </c>
      <c r="AJ254" s="411">
        <f t="shared" ref="AJ254" si="697">AJ253</f>
        <v>0</v>
      </c>
      <c r="AK254" s="411">
        <f t="shared" ref="AK254" si="698">AK253</f>
        <v>0</v>
      </c>
      <c r="AL254" s="411">
        <f t="shared" ref="AL254" si="699">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45" outlineLevel="1">
      <c r="A256" s="522">
        <v>12</v>
      </c>
      <c r="B256" s="520" t="s">
        <v>105</v>
      </c>
      <c r="C256" s="291" t="s">
        <v>25</v>
      </c>
      <c r="D256" s="295">
        <f>SUMIFS('7.  Persistence Report'!AV$27:AV$500,'7.  Persistence Report'!$D$27:$D$500,$B256,'7.  Persistence Report'!$J$27:$J$500,"Current year savings",'7.  Persistence Report'!$H$27:$H$500,"2016")</f>
        <v>0</v>
      </c>
      <c r="E256" s="295">
        <f>SUMIFS('7.  Persistence Report'!AW$27:AW$500,'7.  Persistence Report'!$D$27:$D$500,$B256,'7.  Persistence Report'!$J$27:$J$500,"Current year savings",'7.  Persistence Report'!$H$27:$H$500,"2016")</f>
        <v>0</v>
      </c>
      <c r="F256" s="295">
        <f>SUMIFS('7.  Persistence Report'!AX$27:AX$500,'7.  Persistence Report'!$D$27:$D$500,$B256,'7.  Persistence Report'!$J$27:$J$500,"Current year savings",'7.  Persistence Report'!$H$27:$H$500,"2016")</f>
        <v>0</v>
      </c>
      <c r="G256" s="295">
        <f>SUMIFS('7.  Persistence Report'!AY$27:AY$500,'7.  Persistence Report'!$D$27:$D$500,$B256,'7.  Persistence Report'!$J$27:$J$500,"Current year savings",'7.  Persistence Report'!$H$27:$H$500,"2016")</f>
        <v>0</v>
      </c>
      <c r="H256" s="295">
        <f>SUMIFS('7.  Persistence Report'!AZ$27:AZ$500,'7.  Persistence Report'!$D$27:$D$500,$B256,'7.  Persistence Report'!$J$27:$J$500,"Current year savings",'7.  Persistence Report'!$H$27:$H$500,"2016")</f>
        <v>0</v>
      </c>
      <c r="I256" s="295">
        <f>SUMIFS('7.  Persistence Report'!BA$27:BA$500,'7.  Persistence Report'!$D$27:$D$500,$B256,'7.  Persistence Report'!$J$27:$J$500,"Current year savings",'7.  Persistence Report'!$H$27:$H$500,"2016")</f>
        <v>0</v>
      </c>
      <c r="J256" s="295">
        <f>SUMIFS('7.  Persistence Report'!BB$27:BB$500,'7.  Persistence Report'!$D$27:$D$500,$B256,'7.  Persistence Report'!$J$27:$J$500,"Current year savings",'7.  Persistence Report'!$H$27:$H$500,"2016")</f>
        <v>0</v>
      </c>
      <c r="K256" s="295">
        <f>SUMIFS('7.  Persistence Report'!BC$27:BC$500,'7.  Persistence Report'!$D$27:$D$500,$B256,'7.  Persistence Report'!$J$27:$J$500,"Current year savings",'7.  Persistence Report'!$H$27:$H$500,"2016")</f>
        <v>0</v>
      </c>
      <c r="L256" s="295">
        <f>SUMIFS('7.  Persistence Report'!BD$27:BD$500,'7.  Persistence Report'!$D$27:$D$500,$B256,'7.  Persistence Report'!$J$27:$J$500,"Current year savings",'7.  Persistence Report'!$H$27:$H$500,"2016")</f>
        <v>0</v>
      </c>
      <c r="M256" s="295">
        <f>SUMIFS('7.  Persistence Report'!BE$27:BE$500,'7.  Persistence Report'!$D$27:$D$500,$B256,'7.  Persistence Report'!$J$27:$J$500,"Current year savings",'7.  Persistence Report'!$H$27:$H$500,"2016")</f>
        <v>0</v>
      </c>
      <c r="N256" s="295">
        <v>12</v>
      </c>
      <c r="O256" s="295">
        <f>SUMIFS('7.  Persistence Report'!Q$27:Q$500,'7.  Persistence Report'!$D$27:$D$500,$B256,'7.  Persistence Report'!$J$27:$J$500,"Current year savings",'7.  Persistence Report'!$H$27:$H$500,"2016")</f>
        <v>0</v>
      </c>
      <c r="P256" s="295">
        <f>SUMIFS('7.  Persistence Report'!R$27:R$500,'7.  Persistence Report'!$D$27:$D$500,$B256,'7.  Persistence Report'!$J$27:$J$500,"Current year savings",'7.  Persistence Report'!$H$27:$H$500,"2016")</f>
        <v>0</v>
      </c>
      <c r="Q256" s="295">
        <f>SUMIFS('7.  Persistence Report'!S$27:S$500,'7.  Persistence Report'!$D$27:$D$500,$B256,'7.  Persistence Report'!$J$27:$J$500,"Current year savings",'7.  Persistence Report'!$H$27:$H$500,"2016")</f>
        <v>0</v>
      </c>
      <c r="R256" s="295">
        <f>SUMIFS('7.  Persistence Report'!T$27:T$500,'7.  Persistence Report'!$D$27:$D$500,$B256,'7.  Persistence Report'!$J$27:$J$500,"Current year savings",'7.  Persistence Report'!$H$27:$H$500,"2016")</f>
        <v>0</v>
      </c>
      <c r="S256" s="295">
        <f>SUMIFS('7.  Persistence Report'!U$27:U$500,'7.  Persistence Report'!$D$27:$D$500,$B256,'7.  Persistence Report'!$J$27:$J$500,"Current year savings",'7.  Persistence Report'!$H$27:$H$500,"2016")</f>
        <v>0</v>
      </c>
      <c r="T256" s="295">
        <f>SUMIFS('7.  Persistence Report'!V$27:V$500,'7.  Persistence Report'!$D$27:$D$500,$B256,'7.  Persistence Report'!$J$27:$J$500,"Current year savings",'7.  Persistence Report'!$H$27:$H$500,"2016")</f>
        <v>0</v>
      </c>
      <c r="U256" s="295">
        <f>SUMIFS('7.  Persistence Report'!W$27:W$500,'7.  Persistence Report'!$D$27:$D$500,$B256,'7.  Persistence Report'!$J$27:$J$500,"Current year savings",'7.  Persistence Report'!$H$27:$H$500,"2016")</f>
        <v>0</v>
      </c>
      <c r="V256" s="295">
        <f>SUMIFS('7.  Persistence Report'!X$27:X$500,'7.  Persistence Report'!$D$27:$D$500,$B256,'7.  Persistence Report'!$J$27:$J$500,"Current year savings",'7.  Persistence Report'!$H$27:$H$500,"2016")</f>
        <v>0</v>
      </c>
      <c r="W256" s="295">
        <f>SUMIFS('7.  Persistence Report'!Y$27:Y$500,'7.  Persistence Report'!$D$27:$D$500,$B256,'7.  Persistence Report'!$J$27:$J$500,"Current year savings",'7.  Persistence Report'!$H$27:$H$500,"2016")</f>
        <v>0</v>
      </c>
      <c r="X256" s="295">
        <f>SUMIFS('7.  Persistence Report'!Z$27:Z$500,'7.  Persistence Report'!$D$27:$D$500,$B256,'7.  Persistence Report'!$J$27:$J$500,"Current year savings",'7.  Persistence Report'!$H$27:$H$500,"2016")</f>
        <v>0</v>
      </c>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289</v>
      </c>
      <c r="C257" s="291" t="s">
        <v>163</v>
      </c>
      <c r="D257" s="295">
        <f>SUMIFS('7.  Persistence Report'!AV$27:AV$500,'7.  Persistence Report'!$D$27:$D$500,$B256,'7.  Persistence Report'!$J$27:$J$500,"Adjustment",'7.  Persistence Report'!$H$27:$H$500,"2016")</f>
        <v>0</v>
      </c>
      <c r="E257" s="295">
        <f>SUMIFS('7.  Persistence Report'!AW$27:AW$500,'7.  Persistence Report'!$D$27:$D$500,$B256,'7.  Persistence Report'!$J$27:$J$500,"Adjustment",'7.  Persistence Report'!$H$27:$H$500,"2016")</f>
        <v>0</v>
      </c>
      <c r="F257" s="295">
        <f>SUMIFS('7.  Persistence Report'!AX$27:AX$500,'7.  Persistence Report'!$D$27:$D$500,$B256,'7.  Persistence Report'!$J$27:$J$500,"Adjustment",'7.  Persistence Report'!$H$27:$H$500,"2016")</f>
        <v>0</v>
      </c>
      <c r="G257" s="295">
        <f>SUMIFS('7.  Persistence Report'!AY$27:AY$500,'7.  Persistence Report'!$D$27:$D$500,$B256,'7.  Persistence Report'!$J$27:$J$500,"Adjustment",'7.  Persistence Report'!$H$27:$H$500,"2016")</f>
        <v>0</v>
      </c>
      <c r="H257" s="295">
        <f>SUMIFS('7.  Persistence Report'!AZ$27:AZ$500,'7.  Persistence Report'!$D$27:$D$500,$B256,'7.  Persistence Report'!$J$27:$J$500,"Adjustment",'7.  Persistence Report'!$H$27:$H$500,"2016")</f>
        <v>0</v>
      </c>
      <c r="I257" s="295">
        <f>SUMIFS('7.  Persistence Report'!BA$27:BA$500,'7.  Persistence Report'!$D$27:$D$500,$B256,'7.  Persistence Report'!$J$27:$J$500,"Adjustment",'7.  Persistence Report'!$H$27:$H$500,"2016")</f>
        <v>0</v>
      </c>
      <c r="J257" s="295">
        <f>SUMIFS('7.  Persistence Report'!BB$27:BB$500,'7.  Persistence Report'!$D$27:$D$500,$B256,'7.  Persistence Report'!$J$27:$J$500,"Adjustment",'7.  Persistence Report'!$H$27:$H$500,"2016")</f>
        <v>0</v>
      </c>
      <c r="K257" s="295">
        <f>SUMIFS('7.  Persistence Report'!BC$27:BC$500,'7.  Persistence Report'!$D$27:$D$500,$B256,'7.  Persistence Report'!$J$27:$J$500,"Adjustment",'7.  Persistence Report'!$H$27:$H$500,"2016")</f>
        <v>0</v>
      </c>
      <c r="L257" s="295">
        <f>SUMIFS('7.  Persistence Report'!BD$27:BD$500,'7.  Persistence Report'!$D$27:$D$500,$B256,'7.  Persistence Report'!$J$27:$J$500,"Adjustment",'7.  Persistence Report'!$H$27:$H$500,"2016")</f>
        <v>0</v>
      </c>
      <c r="M257" s="295">
        <f>SUMIFS('7.  Persistence Report'!BE$27:BE$500,'7.  Persistence Report'!$D$27:$D$500,$B256,'7.  Persistence Report'!$J$27:$J$500,"Adjustment",'7.  Persistence Report'!$H$27:$H$500,"2016")</f>
        <v>0</v>
      </c>
      <c r="N257" s="295">
        <f>N256</f>
        <v>12</v>
      </c>
      <c r="O257" s="295">
        <f>SUMIFS('7.  Persistence Report'!Q$27:Q$500,'7.  Persistence Report'!$D$27:$D$500,$B256,'7.  Persistence Report'!$J$27:$J$500,"Adjustment",'7.  Persistence Report'!$H$27:$H$500,"2016")</f>
        <v>0</v>
      </c>
      <c r="P257" s="295">
        <f>SUMIFS('7.  Persistence Report'!R$27:R$500,'7.  Persistence Report'!$D$27:$D$500,$B256,'7.  Persistence Report'!$J$27:$J$500,"Adjustment",'7.  Persistence Report'!$H$27:$H$500,"2016")</f>
        <v>0</v>
      </c>
      <c r="Q257" s="295">
        <f>SUMIFS('7.  Persistence Report'!S$27:S$500,'7.  Persistence Report'!$D$27:$D$500,$B256,'7.  Persistence Report'!$J$27:$J$500,"Adjustment",'7.  Persistence Report'!$H$27:$H$500,"2016")</f>
        <v>0</v>
      </c>
      <c r="R257" s="295">
        <f>SUMIFS('7.  Persistence Report'!T$27:T$500,'7.  Persistence Report'!$D$27:$D$500,$B256,'7.  Persistence Report'!$J$27:$J$500,"Adjustment",'7.  Persistence Report'!$H$27:$H$500,"2016")</f>
        <v>0</v>
      </c>
      <c r="S257" s="295">
        <f>SUMIFS('7.  Persistence Report'!U$27:U$500,'7.  Persistence Report'!$D$27:$D$500,$B256,'7.  Persistence Report'!$J$27:$J$500,"Adjustment",'7.  Persistence Report'!$H$27:$H$500,"2016")</f>
        <v>0</v>
      </c>
      <c r="T257" s="295">
        <f>SUMIFS('7.  Persistence Report'!V$27:V$500,'7.  Persistence Report'!$D$27:$D$500,$B256,'7.  Persistence Report'!$J$27:$J$500,"Adjustment",'7.  Persistence Report'!$H$27:$H$500,"2016")</f>
        <v>0</v>
      </c>
      <c r="U257" s="295">
        <f>SUMIFS('7.  Persistence Report'!W$27:W$500,'7.  Persistence Report'!$D$27:$D$500,$B256,'7.  Persistence Report'!$J$27:$J$500,"Adjustment",'7.  Persistence Report'!$H$27:$H$500,"2016")</f>
        <v>0</v>
      </c>
      <c r="V257" s="295">
        <f>SUMIFS('7.  Persistence Report'!X$27:X$500,'7.  Persistence Report'!$D$27:$D$500,$B256,'7.  Persistence Report'!$J$27:$J$500,"Adjustment",'7.  Persistence Report'!$H$27:$H$500,"2016")</f>
        <v>0</v>
      </c>
      <c r="W257" s="295">
        <f>SUMIFS('7.  Persistence Report'!Y$27:Y$500,'7.  Persistence Report'!$D$27:$D$500,$B256,'7.  Persistence Report'!$J$27:$J$500,"Adjustment",'7.  Persistence Report'!$H$27:$H$500,"2016")</f>
        <v>0</v>
      </c>
      <c r="X257" s="295">
        <f>SUMIFS('7.  Persistence Report'!Z$27:Z$500,'7.  Persistence Report'!$D$27:$D$500,$B256,'7.  Persistence Report'!$J$27:$J$500,"Adjustment",'7.  Persistence Report'!$H$27:$H$500,"2016")</f>
        <v>0</v>
      </c>
      <c r="Y257" s="411">
        <f>Y256</f>
        <v>0</v>
      </c>
      <c r="Z257" s="411">
        <f t="shared" ref="Z257" si="700">Z256</f>
        <v>0</v>
      </c>
      <c r="AA257" s="411">
        <f t="shared" ref="AA257" si="701">AA256</f>
        <v>0</v>
      </c>
      <c r="AB257" s="411">
        <f t="shared" ref="AB257" si="702">AB256</f>
        <v>0</v>
      </c>
      <c r="AC257" s="411">
        <f t="shared" ref="AC257" si="703">AC256</f>
        <v>0</v>
      </c>
      <c r="AD257" s="411">
        <f t="shared" ref="AD257" si="704">AD256</f>
        <v>0</v>
      </c>
      <c r="AE257" s="411">
        <f t="shared" ref="AE257" si="705">AE256</f>
        <v>0</v>
      </c>
      <c r="AF257" s="411">
        <f t="shared" ref="AF257" si="706">AF256</f>
        <v>0</v>
      </c>
      <c r="AG257" s="411">
        <f t="shared" ref="AG257" si="707">AG256</f>
        <v>0</v>
      </c>
      <c r="AH257" s="411">
        <f t="shared" ref="AH257" si="708">AH256</f>
        <v>0</v>
      </c>
      <c r="AI257" s="411">
        <f t="shared" ref="AI257" si="709">AI256</f>
        <v>0</v>
      </c>
      <c r="AJ257" s="411">
        <f t="shared" ref="AJ257" si="710">AJ256</f>
        <v>0</v>
      </c>
      <c r="AK257" s="411">
        <f t="shared" ref="AK257" si="711">AK256</f>
        <v>0</v>
      </c>
      <c r="AL257" s="411">
        <f t="shared" ref="AL257" si="712">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f>SUMIFS('7.  Persistence Report'!AV$27:AV$500,'7.  Persistence Report'!$D$27:$D$500,$B259,'7.  Persistence Report'!$J$27:$J$500,"Current year savings",'7.  Persistence Report'!$H$27:$H$500,"2016")</f>
        <v>0</v>
      </c>
      <c r="E259" s="295">
        <f>SUMIFS('7.  Persistence Report'!AW$27:AW$500,'7.  Persistence Report'!$D$27:$D$500,$B259,'7.  Persistence Report'!$J$27:$J$500,"Current year savings",'7.  Persistence Report'!$H$27:$H$500,"2016")</f>
        <v>0</v>
      </c>
      <c r="F259" s="295">
        <f>SUMIFS('7.  Persistence Report'!AX$27:AX$500,'7.  Persistence Report'!$D$27:$D$500,$B259,'7.  Persistence Report'!$J$27:$J$500,"Current year savings",'7.  Persistence Report'!$H$27:$H$500,"2016")</f>
        <v>0</v>
      </c>
      <c r="G259" s="295">
        <f>SUMIFS('7.  Persistence Report'!AY$27:AY$500,'7.  Persistence Report'!$D$27:$D$500,$B259,'7.  Persistence Report'!$J$27:$J$500,"Current year savings",'7.  Persistence Report'!$H$27:$H$500,"2016")</f>
        <v>0</v>
      </c>
      <c r="H259" s="295">
        <f>SUMIFS('7.  Persistence Report'!AZ$27:AZ$500,'7.  Persistence Report'!$D$27:$D$500,$B259,'7.  Persistence Report'!$J$27:$J$500,"Current year savings",'7.  Persistence Report'!$H$27:$H$500,"2016")</f>
        <v>0</v>
      </c>
      <c r="I259" s="295">
        <f>SUMIFS('7.  Persistence Report'!BA$27:BA$500,'7.  Persistence Report'!$D$27:$D$500,$B259,'7.  Persistence Report'!$J$27:$J$500,"Current year savings",'7.  Persistence Report'!$H$27:$H$500,"2016")</f>
        <v>0</v>
      </c>
      <c r="J259" s="295">
        <f>SUMIFS('7.  Persistence Report'!BB$27:BB$500,'7.  Persistence Report'!$D$27:$D$500,$B259,'7.  Persistence Report'!$J$27:$J$500,"Current year savings",'7.  Persistence Report'!$H$27:$H$500,"2016")</f>
        <v>0</v>
      </c>
      <c r="K259" s="295">
        <f>SUMIFS('7.  Persistence Report'!BC$27:BC$500,'7.  Persistence Report'!$D$27:$D$500,$B259,'7.  Persistence Report'!$J$27:$J$500,"Current year savings",'7.  Persistence Report'!$H$27:$H$500,"2016")</f>
        <v>0</v>
      </c>
      <c r="L259" s="295">
        <f>SUMIFS('7.  Persistence Report'!BD$27:BD$500,'7.  Persistence Report'!$D$27:$D$500,$B259,'7.  Persistence Report'!$J$27:$J$500,"Current year savings",'7.  Persistence Report'!$H$27:$H$500,"2016")</f>
        <v>0</v>
      </c>
      <c r="M259" s="295">
        <f>SUMIFS('7.  Persistence Report'!BE$27:BE$500,'7.  Persistence Report'!$D$27:$D$500,$B259,'7.  Persistence Report'!$J$27:$J$500,"Current year savings",'7.  Persistence Report'!$H$27:$H$500,"2016")</f>
        <v>0</v>
      </c>
      <c r="N259" s="295">
        <v>12</v>
      </c>
      <c r="O259" s="295">
        <f>SUMIFS('7.  Persistence Report'!Q$27:Q$500,'7.  Persistence Report'!$D$27:$D$500,$B259,'7.  Persistence Report'!$J$27:$J$500,"Current year savings",'7.  Persistence Report'!$H$27:$H$500,"2016")</f>
        <v>0</v>
      </c>
      <c r="P259" s="295">
        <f>SUMIFS('7.  Persistence Report'!R$27:R$500,'7.  Persistence Report'!$D$27:$D$500,$B259,'7.  Persistence Report'!$J$27:$J$500,"Current year savings",'7.  Persistence Report'!$H$27:$H$500,"2016")</f>
        <v>0</v>
      </c>
      <c r="Q259" s="295">
        <f>SUMIFS('7.  Persistence Report'!S$27:S$500,'7.  Persistence Report'!$D$27:$D$500,$B259,'7.  Persistence Report'!$J$27:$J$500,"Current year savings",'7.  Persistence Report'!$H$27:$H$500,"2016")</f>
        <v>0</v>
      </c>
      <c r="R259" s="295">
        <f>SUMIFS('7.  Persistence Report'!T$27:T$500,'7.  Persistence Report'!$D$27:$D$500,$B259,'7.  Persistence Report'!$J$27:$J$500,"Current year savings",'7.  Persistence Report'!$H$27:$H$500,"2016")</f>
        <v>0</v>
      </c>
      <c r="S259" s="295">
        <f>SUMIFS('7.  Persistence Report'!U$27:U$500,'7.  Persistence Report'!$D$27:$D$500,$B259,'7.  Persistence Report'!$J$27:$J$500,"Current year savings",'7.  Persistence Report'!$H$27:$H$500,"2016")</f>
        <v>0</v>
      </c>
      <c r="T259" s="295">
        <f>SUMIFS('7.  Persistence Report'!V$27:V$500,'7.  Persistence Report'!$D$27:$D$500,$B259,'7.  Persistence Report'!$J$27:$J$500,"Current year savings",'7.  Persistence Report'!$H$27:$H$500,"2016")</f>
        <v>0</v>
      </c>
      <c r="U259" s="295">
        <f>SUMIFS('7.  Persistence Report'!W$27:W$500,'7.  Persistence Report'!$D$27:$D$500,$B259,'7.  Persistence Report'!$J$27:$J$500,"Current year savings",'7.  Persistence Report'!$H$27:$H$500,"2016")</f>
        <v>0</v>
      </c>
      <c r="V259" s="295">
        <f>SUMIFS('7.  Persistence Report'!X$27:X$500,'7.  Persistence Report'!$D$27:$D$500,$B259,'7.  Persistence Report'!$J$27:$J$500,"Current year savings",'7.  Persistence Report'!$H$27:$H$500,"2016")</f>
        <v>0</v>
      </c>
      <c r="W259" s="295">
        <f>SUMIFS('7.  Persistence Report'!Y$27:Y$500,'7.  Persistence Report'!$D$27:$D$500,$B259,'7.  Persistence Report'!$J$27:$J$500,"Current year savings",'7.  Persistence Report'!$H$27:$H$500,"2016")</f>
        <v>0</v>
      </c>
      <c r="X259" s="295">
        <f>SUMIFS('7.  Persistence Report'!Z$27:Z$500,'7.  Persistence Report'!$D$27:$D$500,$B259,'7.  Persistence Report'!$J$27:$J$500,"Current year savings",'7.  Persistence Report'!$H$27:$H$500,"2016")</f>
        <v>0</v>
      </c>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289</v>
      </c>
      <c r="C260" s="291" t="s">
        <v>163</v>
      </c>
      <c r="D260" s="295">
        <f>SUMIFS('7.  Persistence Report'!AV$27:AV$500,'7.  Persistence Report'!$D$27:$D$500,$B259,'7.  Persistence Report'!$J$27:$J$500,"Adjustment",'7.  Persistence Report'!$H$27:$H$500,"2016")</f>
        <v>0</v>
      </c>
      <c r="E260" s="295">
        <f>SUMIFS('7.  Persistence Report'!AW$27:AW$500,'7.  Persistence Report'!$D$27:$D$500,$B259,'7.  Persistence Report'!$J$27:$J$500,"Adjustment",'7.  Persistence Report'!$H$27:$H$500,"2016")</f>
        <v>0</v>
      </c>
      <c r="F260" s="295">
        <f>SUMIFS('7.  Persistence Report'!AX$27:AX$500,'7.  Persistence Report'!$D$27:$D$500,$B259,'7.  Persistence Report'!$J$27:$J$500,"Adjustment",'7.  Persistence Report'!$H$27:$H$500,"2016")</f>
        <v>0</v>
      </c>
      <c r="G260" s="295">
        <f>SUMIFS('7.  Persistence Report'!AY$27:AY$500,'7.  Persistence Report'!$D$27:$D$500,$B259,'7.  Persistence Report'!$J$27:$J$500,"Adjustment",'7.  Persistence Report'!$H$27:$H$500,"2016")</f>
        <v>0</v>
      </c>
      <c r="H260" s="295">
        <f>SUMIFS('7.  Persistence Report'!AZ$27:AZ$500,'7.  Persistence Report'!$D$27:$D$500,$B259,'7.  Persistence Report'!$J$27:$J$500,"Adjustment",'7.  Persistence Report'!$H$27:$H$500,"2016")</f>
        <v>0</v>
      </c>
      <c r="I260" s="295">
        <f>SUMIFS('7.  Persistence Report'!BA$27:BA$500,'7.  Persistence Report'!$D$27:$D$500,$B259,'7.  Persistence Report'!$J$27:$J$500,"Adjustment",'7.  Persistence Report'!$H$27:$H$500,"2016")</f>
        <v>0</v>
      </c>
      <c r="J260" s="295">
        <f>SUMIFS('7.  Persistence Report'!BB$27:BB$500,'7.  Persistence Report'!$D$27:$D$500,$B259,'7.  Persistence Report'!$J$27:$J$500,"Adjustment",'7.  Persistence Report'!$H$27:$H$500,"2016")</f>
        <v>0</v>
      </c>
      <c r="K260" s="295">
        <f>SUMIFS('7.  Persistence Report'!BC$27:BC$500,'7.  Persistence Report'!$D$27:$D$500,$B259,'7.  Persistence Report'!$J$27:$J$500,"Adjustment",'7.  Persistence Report'!$H$27:$H$500,"2016")</f>
        <v>0</v>
      </c>
      <c r="L260" s="295">
        <f>SUMIFS('7.  Persistence Report'!BD$27:BD$500,'7.  Persistence Report'!$D$27:$D$500,$B259,'7.  Persistence Report'!$J$27:$J$500,"Adjustment",'7.  Persistence Report'!$H$27:$H$500,"2016")</f>
        <v>0</v>
      </c>
      <c r="M260" s="295">
        <f>SUMIFS('7.  Persistence Report'!BE$27:BE$500,'7.  Persistence Report'!$D$27:$D$500,$B259,'7.  Persistence Report'!$J$27:$J$500,"Adjustment",'7.  Persistence Report'!$H$27:$H$500,"2016")</f>
        <v>0</v>
      </c>
      <c r="N260" s="295">
        <f>N259</f>
        <v>12</v>
      </c>
      <c r="O260" s="295">
        <f>SUMIFS('7.  Persistence Report'!Q$27:Q$500,'7.  Persistence Report'!$D$27:$D$500,$B259,'7.  Persistence Report'!$J$27:$J$500,"Adjustment",'7.  Persistence Report'!$H$27:$H$500,"2016")</f>
        <v>0</v>
      </c>
      <c r="P260" s="295">
        <f>SUMIFS('7.  Persistence Report'!R$27:R$500,'7.  Persistence Report'!$D$27:$D$500,$B259,'7.  Persistence Report'!$J$27:$J$500,"Adjustment",'7.  Persistence Report'!$H$27:$H$500,"2016")</f>
        <v>0</v>
      </c>
      <c r="Q260" s="295">
        <f>SUMIFS('7.  Persistence Report'!S$27:S$500,'7.  Persistence Report'!$D$27:$D$500,$B259,'7.  Persistence Report'!$J$27:$J$500,"Adjustment",'7.  Persistence Report'!$H$27:$H$500,"2016")</f>
        <v>0</v>
      </c>
      <c r="R260" s="295">
        <f>SUMIFS('7.  Persistence Report'!T$27:T$500,'7.  Persistence Report'!$D$27:$D$500,$B259,'7.  Persistence Report'!$J$27:$J$500,"Adjustment",'7.  Persistence Report'!$H$27:$H$500,"2016")</f>
        <v>0</v>
      </c>
      <c r="S260" s="295">
        <f>SUMIFS('7.  Persistence Report'!U$27:U$500,'7.  Persistence Report'!$D$27:$D$500,$B259,'7.  Persistence Report'!$J$27:$J$500,"Adjustment",'7.  Persistence Report'!$H$27:$H$500,"2016")</f>
        <v>0</v>
      </c>
      <c r="T260" s="295">
        <f>SUMIFS('7.  Persistence Report'!V$27:V$500,'7.  Persistence Report'!$D$27:$D$500,$B259,'7.  Persistence Report'!$J$27:$J$500,"Adjustment",'7.  Persistence Report'!$H$27:$H$500,"2016")</f>
        <v>0</v>
      </c>
      <c r="U260" s="295">
        <f>SUMIFS('7.  Persistence Report'!W$27:W$500,'7.  Persistence Report'!$D$27:$D$500,$B259,'7.  Persistence Report'!$J$27:$J$500,"Adjustment",'7.  Persistence Report'!$H$27:$H$500,"2016")</f>
        <v>0</v>
      </c>
      <c r="V260" s="295">
        <f>SUMIFS('7.  Persistence Report'!X$27:X$500,'7.  Persistence Report'!$D$27:$D$500,$B259,'7.  Persistence Report'!$J$27:$J$500,"Adjustment",'7.  Persistence Report'!$H$27:$H$500,"2016")</f>
        <v>0</v>
      </c>
      <c r="W260" s="295">
        <f>SUMIFS('7.  Persistence Report'!Y$27:Y$500,'7.  Persistence Report'!$D$27:$D$500,$B259,'7.  Persistence Report'!$J$27:$J$500,"Adjustment",'7.  Persistence Report'!$H$27:$H$500,"2016")</f>
        <v>0</v>
      </c>
      <c r="X260" s="295">
        <f>SUMIFS('7.  Persistence Report'!Z$27:Z$500,'7.  Persistence Report'!$D$27:$D$500,$B259,'7.  Persistence Report'!$J$27:$J$500,"Adjustment",'7.  Persistence Report'!$H$27:$H$500,"2016")</f>
        <v>0</v>
      </c>
      <c r="Y260" s="411">
        <f>Y259</f>
        <v>0</v>
      </c>
      <c r="Z260" s="411">
        <f t="shared" ref="Z260" si="713">Z259</f>
        <v>0</v>
      </c>
      <c r="AA260" s="411">
        <f t="shared" ref="AA260" si="714">AA259</f>
        <v>0</v>
      </c>
      <c r="AB260" s="411">
        <f t="shared" ref="AB260" si="715">AB259</f>
        <v>0</v>
      </c>
      <c r="AC260" s="411">
        <f t="shared" ref="AC260" si="716">AC259</f>
        <v>0</v>
      </c>
      <c r="AD260" s="411">
        <f t="shared" ref="AD260" si="717">AD259</f>
        <v>0</v>
      </c>
      <c r="AE260" s="411">
        <f t="shared" ref="AE260" si="718">AE259</f>
        <v>0</v>
      </c>
      <c r="AF260" s="411">
        <f t="shared" ref="AF260" si="719">AF259</f>
        <v>0</v>
      </c>
      <c r="AG260" s="411">
        <f t="shared" ref="AG260" si="720">AG259</f>
        <v>0</v>
      </c>
      <c r="AH260" s="411">
        <f t="shared" ref="AH260" si="721">AH259</f>
        <v>0</v>
      </c>
      <c r="AI260" s="411">
        <f t="shared" ref="AI260" si="722">AI259</f>
        <v>0</v>
      </c>
      <c r="AJ260" s="411">
        <f t="shared" ref="AJ260" si="723">AJ259</f>
        <v>0</v>
      </c>
      <c r="AK260" s="411">
        <f t="shared" ref="AK260" si="724">AK259</f>
        <v>0</v>
      </c>
      <c r="AL260" s="411">
        <f t="shared" ref="AL260" si="725">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f>SUMIFS('7.  Persistence Report'!AV$27:AV$500,'7.  Persistence Report'!$D$27:$D$500,$B263,'7.  Persistence Report'!$J$27:$J$500,"Current year savings",'7.  Persistence Report'!$H$27:$H$500,"2016")</f>
        <v>0</v>
      </c>
      <c r="E263" s="295">
        <f>SUMIFS('7.  Persistence Report'!AW$27:AW$500,'7.  Persistence Report'!$D$27:$D$500,$B263,'7.  Persistence Report'!$J$27:$J$500,"Current year savings",'7.  Persistence Report'!$H$27:$H$500,"2016")</f>
        <v>0</v>
      </c>
      <c r="F263" s="295">
        <f>SUMIFS('7.  Persistence Report'!AX$27:AX$500,'7.  Persistence Report'!$D$27:$D$500,$B263,'7.  Persistence Report'!$J$27:$J$500,"Current year savings",'7.  Persistence Report'!$H$27:$H$500,"2016")</f>
        <v>0</v>
      </c>
      <c r="G263" s="295">
        <f>SUMIFS('7.  Persistence Report'!AY$27:AY$500,'7.  Persistence Report'!$D$27:$D$500,$B263,'7.  Persistence Report'!$J$27:$J$500,"Current year savings",'7.  Persistence Report'!$H$27:$H$500,"2016")</f>
        <v>0</v>
      </c>
      <c r="H263" s="295">
        <f>SUMIFS('7.  Persistence Report'!AZ$27:AZ$500,'7.  Persistence Report'!$D$27:$D$500,$B263,'7.  Persistence Report'!$J$27:$J$500,"Current year savings",'7.  Persistence Report'!$H$27:$H$500,"2016")</f>
        <v>0</v>
      </c>
      <c r="I263" s="295">
        <f>SUMIFS('7.  Persistence Report'!BA$27:BA$500,'7.  Persistence Report'!$D$27:$D$500,$B263,'7.  Persistence Report'!$J$27:$J$500,"Current year savings",'7.  Persistence Report'!$H$27:$H$500,"2016")</f>
        <v>0</v>
      </c>
      <c r="J263" s="295">
        <f>SUMIFS('7.  Persistence Report'!BB$27:BB$500,'7.  Persistence Report'!$D$27:$D$500,$B263,'7.  Persistence Report'!$J$27:$J$500,"Current year savings",'7.  Persistence Report'!$H$27:$H$500,"2016")</f>
        <v>0</v>
      </c>
      <c r="K263" s="295">
        <f>SUMIFS('7.  Persistence Report'!BC$27:BC$500,'7.  Persistence Report'!$D$27:$D$500,$B263,'7.  Persistence Report'!$J$27:$J$500,"Current year savings",'7.  Persistence Report'!$H$27:$H$500,"2016")</f>
        <v>0</v>
      </c>
      <c r="L263" s="295">
        <f>SUMIFS('7.  Persistence Report'!BD$27:BD$500,'7.  Persistence Report'!$D$27:$D$500,$B263,'7.  Persistence Report'!$J$27:$J$500,"Current year savings",'7.  Persistence Report'!$H$27:$H$500,"2016")</f>
        <v>0</v>
      </c>
      <c r="M263" s="295">
        <f>SUMIFS('7.  Persistence Report'!BE$27:BE$500,'7.  Persistence Report'!$D$27:$D$500,$B263,'7.  Persistence Report'!$J$27:$J$500,"Current year savings",'7.  Persistence Report'!$H$27:$H$500,"2016")</f>
        <v>0</v>
      </c>
      <c r="N263" s="295">
        <v>12</v>
      </c>
      <c r="O263" s="295">
        <f>SUMIFS('7.  Persistence Report'!Q$27:Q$500,'7.  Persistence Report'!$D$27:$D$500,$B263,'7.  Persistence Report'!$J$27:$J$500,"Current year savings",'7.  Persistence Report'!$H$27:$H$500,"2016")</f>
        <v>0</v>
      </c>
      <c r="P263" s="295">
        <f>SUMIFS('7.  Persistence Report'!R$27:R$500,'7.  Persistence Report'!$D$27:$D$500,$B263,'7.  Persistence Report'!$J$27:$J$500,"Current year savings",'7.  Persistence Report'!$H$27:$H$500,"2016")</f>
        <v>0</v>
      </c>
      <c r="Q263" s="295">
        <f>SUMIFS('7.  Persistence Report'!S$27:S$500,'7.  Persistence Report'!$D$27:$D$500,$B263,'7.  Persistence Report'!$J$27:$J$500,"Current year savings",'7.  Persistence Report'!$H$27:$H$500,"2016")</f>
        <v>0</v>
      </c>
      <c r="R263" s="295">
        <f>SUMIFS('7.  Persistence Report'!T$27:T$500,'7.  Persistence Report'!$D$27:$D$500,$B263,'7.  Persistence Report'!$J$27:$J$500,"Current year savings",'7.  Persistence Report'!$H$27:$H$500,"2016")</f>
        <v>0</v>
      </c>
      <c r="S263" s="295">
        <f>SUMIFS('7.  Persistence Report'!U$27:U$500,'7.  Persistence Report'!$D$27:$D$500,$B263,'7.  Persistence Report'!$J$27:$J$500,"Current year savings",'7.  Persistence Report'!$H$27:$H$500,"2016")</f>
        <v>0</v>
      </c>
      <c r="T263" s="295">
        <f>SUMIFS('7.  Persistence Report'!V$27:V$500,'7.  Persistence Report'!$D$27:$D$500,$B263,'7.  Persistence Report'!$J$27:$J$500,"Current year savings",'7.  Persistence Report'!$H$27:$H$500,"2016")</f>
        <v>0</v>
      </c>
      <c r="U263" s="295">
        <f>SUMIFS('7.  Persistence Report'!W$27:W$500,'7.  Persistence Report'!$D$27:$D$500,$B263,'7.  Persistence Report'!$J$27:$J$500,"Current year savings",'7.  Persistence Report'!$H$27:$H$500,"2016")</f>
        <v>0</v>
      </c>
      <c r="V263" s="295">
        <f>SUMIFS('7.  Persistence Report'!X$27:X$500,'7.  Persistence Report'!$D$27:$D$500,$B263,'7.  Persistence Report'!$J$27:$J$500,"Current year savings",'7.  Persistence Report'!$H$27:$H$500,"2016")</f>
        <v>0</v>
      </c>
      <c r="W263" s="295">
        <f>SUMIFS('7.  Persistence Report'!Y$27:Y$500,'7.  Persistence Report'!$D$27:$D$500,$B263,'7.  Persistence Report'!$J$27:$J$500,"Current year savings",'7.  Persistence Report'!$H$27:$H$500,"2016")</f>
        <v>0</v>
      </c>
      <c r="X263" s="295">
        <f>SUMIFS('7.  Persistence Report'!Z$27:Z$500,'7.  Persistence Report'!$D$27:$D$500,$B263,'7.  Persistence Report'!$J$27:$J$500,"Current year savings",'7.  Persistence Report'!$H$27:$H$500,"2016")</f>
        <v>0</v>
      </c>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289</v>
      </c>
      <c r="C264" s="291" t="s">
        <v>163</v>
      </c>
      <c r="D264" s="295">
        <f>SUMIFS('7.  Persistence Report'!AV$27:AV$500,'7.  Persistence Report'!$D$27:$D$500,$B263,'7.  Persistence Report'!$J$27:$J$500,"Adjustment",'7.  Persistence Report'!$H$27:$H$500,"2016")</f>
        <v>0</v>
      </c>
      <c r="E264" s="295">
        <f>SUMIFS('7.  Persistence Report'!AW$27:AW$500,'7.  Persistence Report'!$D$27:$D$500,$B263,'7.  Persistence Report'!$J$27:$J$500,"Adjustment",'7.  Persistence Report'!$H$27:$H$500,"2016")</f>
        <v>0</v>
      </c>
      <c r="F264" s="295">
        <f>SUMIFS('7.  Persistence Report'!AX$27:AX$500,'7.  Persistence Report'!$D$27:$D$500,$B263,'7.  Persistence Report'!$J$27:$J$500,"Adjustment",'7.  Persistence Report'!$H$27:$H$500,"2016")</f>
        <v>0</v>
      </c>
      <c r="G264" s="295">
        <f>SUMIFS('7.  Persistence Report'!AY$27:AY$500,'7.  Persistence Report'!$D$27:$D$500,$B263,'7.  Persistence Report'!$J$27:$J$500,"Adjustment",'7.  Persistence Report'!$H$27:$H$500,"2016")</f>
        <v>0</v>
      </c>
      <c r="H264" s="295">
        <f>SUMIFS('7.  Persistence Report'!AZ$27:AZ$500,'7.  Persistence Report'!$D$27:$D$500,$B263,'7.  Persistence Report'!$J$27:$J$500,"Adjustment",'7.  Persistence Report'!$H$27:$H$500,"2016")</f>
        <v>0</v>
      </c>
      <c r="I264" s="295">
        <f>SUMIFS('7.  Persistence Report'!BA$27:BA$500,'7.  Persistence Report'!$D$27:$D$500,$B263,'7.  Persistence Report'!$J$27:$J$500,"Adjustment",'7.  Persistence Report'!$H$27:$H$500,"2016")</f>
        <v>0</v>
      </c>
      <c r="J264" s="295">
        <f>SUMIFS('7.  Persistence Report'!BB$27:BB$500,'7.  Persistence Report'!$D$27:$D$500,$B263,'7.  Persistence Report'!$J$27:$J$500,"Adjustment",'7.  Persistence Report'!$H$27:$H$500,"2016")</f>
        <v>0</v>
      </c>
      <c r="K264" s="295">
        <f>SUMIFS('7.  Persistence Report'!BC$27:BC$500,'7.  Persistence Report'!$D$27:$D$500,$B263,'7.  Persistence Report'!$J$27:$J$500,"Adjustment",'7.  Persistence Report'!$H$27:$H$500,"2016")</f>
        <v>0</v>
      </c>
      <c r="L264" s="295">
        <f>SUMIFS('7.  Persistence Report'!BD$27:BD$500,'7.  Persistence Report'!$D$27:$D$500,$B263,'7.  Persistence Report'!$J$27:$J$500,"Adjustment",'7.  Persistence Report'!$H$27:$H$500,"2016")</f>
        <v>0</v>
      </c>
      <c r="M264" s="295">
        <f>SUMIFS('7.  Persistence Report'!BE$27:BE$500,'7.  Persistence Report'!$D$27:$D$500,$B263,'7.  Persistence Report'!$J$27:$J$500,"Adjustment",'7.  Persistence Report'!$H$27:$H$500,"2016")</f>
        <v>0</v>
      </c>
      <c r="N264" s="295">
        <f>N263</f>
        <v>12</v>
      </c>
      <c r="O264" s="295">
        <f>SUMIFS('7.  Persistence Report'!Q$27:Q$500,'7.  Persistence Report'!$D$27:$D$500,$B263,'7.  Persistence Report'!$J$27:$J$500,"Adjustment",'7.  Persistence Report'!$H$27:$H$500,"2016")</f>
        <v>0</v>
      </c>
      <c r="P264" s="295">
        <f>SUMIFS('7.  Persistence Report'!R$27:R$500,'7.  Persistence Report'!$D$27:$D$500,$B263,'7.  Persistence Report'!$J$27:$J$500,"Adjustment",'7.  Persistence Report'!$H$27:$H$500,"2016")</f>
        <v>0</v>
      </c>
      <c r="Q264" s="295">
        <f>SUMIFS('7.  Persistence Report'!S$27:S$500,'7.  Persistence Report'!$D$27:$D$500,$B263,'7.  Persistence Report'!$J$27:$J$500,"Adjustment",'7.  Persistence Report'!$H$27:$H$500,"2016")</f>
        <v>0</v>
      </c>
      <c r="R264" s="295">
        <f>SUMIFS('7.  Persistence Report'!T$27:T$500,'7.  Persistence Report'!$D$27:$D$500,$B263,'7.  Persistence Report'!$J$27:$J$500,"Adjustment",'7.  Persistence Report'!$H$27:$H$500,"2016")</f>
        <v>0</v>
      </c>
      <c r="S264" s="295">
        <f>SUMIFS('7.  Persistence Report'!U$27:U$500,'7.  Persistence Report'!$D$27:$D$500,$B263,'7.  Persistence Report'!$J$27:$J$500,"Adjustment",'7.  Persistence Report'!$H$27:$H$500,"2016")</f>
        <v>0</v>
      </c>
      <c r="T264" s="295">
        <f>SUMIFS('7.  Persistence Report'!V$27:V$500,'7.  Persistence Report'!$D$27:$D$500,$B263,'7.  Persistence Report'!$J$27:$J$500,"Adjustment",'7.  Persistence Report'!$H$27:$H$500,"2016")</f>
        <v>0</v>
      </c>
      <c r="U264" s="295">
        <f>SUMIFS('7.  Persistence Report'!W$27:W$500,'7.  Persistence Report'!$D$27:$D$500,$B263,'7.  Persistence Report'!$J$27:$J$500,"Adjustment",'7.  Persistence Report'!$H$27:$H$500,"2016")</f>
        <v>0</v>
      </c>
      <c r="V264" s="295">
        <f>SUMIFS('7.  Persistence Report'!X$27:X$500,'7.  Persistence Report'!$D$27:$D$500,$B263,'7.  Persistence Report'!$J$27:$J$500,"Adjustment",'7.  Persistence Report'!$H$27:$H$500,"2016")</f>
        <v>0</v>
      </c>
      <c r="W264" s="295">
        <f>SUMIFS('7.  Persistence Report'!Y$27:Y$500,'7.  Persistence Report'!$D$27:$D$500,$B263,'7.  Persistence Report'!$J$27:$J$500,"Adjustment",'7.  Persistence Report'!$H$27:$H$500,"2016")</f>
        <v>0</v>
      </c>
      <c r="X264" s="295">
        <f>SUMIFS('7.  Persistence Report'!Z$27:Z$500,'7.  Persistence Report'!$D$27:$D$500,$B263,'7.  Persistence Report'!$J$27:$J$500,"Adjustment",'7.  Persistence Report'!$H$27:$H$500,"2016")</f>
        <v>0</v>
      </c>
      <c r="Y264" s="411">
        <f>Y263</f>
        <v>0</v>
      </c>
      <c r="Z264" s="411">
        <f t="shared" ref="Z264" si="726">Z263</f>
        <v>0</v>
      </c>
      <c r="AA264" s="411">
        <f t="shared" ref="AA264" si="727">AA263</f>
        <v>0</v>
      </c>
      <c r="AB264" s="411">
        <f t="shared" ref="AB264" si="728">AB263</f>
        <v>0</v>
      </c>
      <c r="AC264" s="411">
        <f t="shared" ref="AC264" si="729">AC263</f>
        <v>0</v>
      </c>
      <c r="AD264" s="411">
        <f t="shared" ref="AD264" si="730">AD263</f>
        <v>0</v>
      </c>
      <c r="AE264" s="411">
        <f t="shared" ref="AE264" si="731">AE263</f>
        <v>0</v>
      </c>
      <c r="AF264" s="411">
        <f t="shared" ref="AF264" si="732">AF263</f>
        <v>0</v>
      </c>
      <c r="AG264" s="411">
        <f t="shared" ref="AG264" si="733">AG263</f>
        <v>0</v>
      </c>
      <c r="AH264" s="411">
        <f t="shared" ref="AH264" si="734">AH263</f>
        <v>0</v>
      </c>
      <c r="AI264" s="411">
        <f t="shared" ref="AI264" si="735">AI263</f>
        <v>0</v>
      </c>
      <c r="AJ264" s="411">
        <f t="shared" ref="AJ264" si="736">AJ263</f>
        <v>0</v>
      </c>
      <c r="AK264" s="411">
        <f t="shared" ref="AK264" si="737">AK263</f>
        <v>0</v>
      </c>
      <c r="AL264" s="411">
        <f t="shared" ref="AL264" si="738">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75" outlineLevel="1">
      <c r="A266" s="523"/>
      <c r="B266" s="288" t="s">
        <v>489</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outlineLevel="1">
      <c r="A267" s="522">
        <v>15</v>
      </c>
      <c r="B267" s="294" t="s">
        <v>494</v>
      </c>
      <c r="C267" s="291" t="s">
        <v>25</v>
      </c>
      <c r="D267" s="295">
        <f>SUMIFS('7.  Persistence Report'!AV$27:AV$500,'7.  Persistence Report'!$D$27:$D$500,$B267,'7.  Persistence Report'!$J$27:$J$500,"Current year savings",'7.  Persistence Report'!$H$27:$H$500,"2016")</f>
        <v>0</v>
      </c>
      <c r="E267" s="295">
        <f>SUMIFS('7.  Persistence Report'!AW$27:AW$500,'7.  Persistence Report'!$D$27:$D$500,$B267,'7.  Persistence Report'!$J$27:$J$500,"Current year savings",'7.  Persistence Report'!$H$27:$H$500,"2016")</f>
        <v>0</v>
      </c>
      <c r="F267" s="295">
        <f>SUMIFS('7.  Persistence Report'!AX$27:AX$500,'7.  Persistence Report'!$D$27:$D$500,$B267,'7.  Persistence Report'!$J$27:$J$500,"Current year savings",'7.  Persistence Report'!$H$27:$H$500,"2016")</f>
        <v>0</v>
      </c>
      <c r="G267" s="295">
        <f>SUMIFS('7.  Persistence Report'!AY$27:AY$500,'7.  Persistence Report'!$D$27:$D$500,$B267,'7.  Persistence Report'!$J$27:$J$500,"Current year savings",'7.  Persistence Report'!$H$27:$H$500,"2016")</f>
        <v>0</v>
      </c>
      <c r="H267" s="295">
        <f>SUMIFS('7.  Persistence Report'!AZ$27:AZ$500,'7.  Persistence Report'!$D$27:$D$500,$B267,'7.  Persistence Report'!$J$27:$J$500,"Current year savings",'7.  Persistence Report'!$H$27:$H$500,"2016")</f>
        <v>0</v>
      </c>
      <c r="I267" s="295">
        <f>SUMIFS('7.  Persistence Report'!BA$27:BA$500,'7.  Persistence Report'!$D$27:$D$500,$B267,'7.  Persistence Report'!$J$27:$J$500,"Current year savings",'7.  Persistence Report'!$H$27:$H$500,"2016")</f>
        <v>0</v>
      </c>
      <c r="J267" s="295">
        <f>SUMIFS('7.  Persistence Report'!BB$27:BB$500,'7.  Persistence Report'!$D$27:$D$500,$B267,'7.  Persistence Report'!$J$27:$J$500,"Current year savings",'7.  Persistence Report'!$H$27:$H$500,"2016")</f>
        <v>0</v>
      </c>
      <c r="K267" s="295">
        <f>SUMIFS('7.  Persistence Report'!BC$27:BC$500,'7.  Persistence Report'!$D$27:$D$500,$B267,'7.  Persistence Report'!$J$27:$J$500,"Current year savings",'7.  Persistence Report'!$H$27:$H$500,"2016")</f>
        <v>0</v>
      </c>
      <c r="L267" s="295">
        <f>SUMIFS('7.  Persistence Report'!BD$27:BD$500,'7.  Persistence Report'!$D$27:$D$500,$B267,'7.  Persistence Report'!$J$27:$J$500,"Current year savings",'7.  Persistence Report'!$H$27:$H$500,"2016")</f>
        <v>0</v>
      </c>
      <c r="M267" s="295">
        <f>SUMIFS('7.  Persistence Report'!BE$27:BE$500,'7.  Persistence Report'!$D$27:$D$500,$B267,'7.  Persistence Report'!$J$27:$J$500,"Current year savings",'7.  Persistence Report'!$H$27:$H$500,"2016")</f>
        <v>0</v>
      </c>
      <c r="N267" s="295">
        <v>0</v>
      </c>
      <c r="O267" s="295">
        <f>SUMIFS('7.  Persistence Report'!Q$27:Q$500,'7.  Persistence Report'!$D$27:$D$500,$B267,'7.  Persistence Report'!$J$27:$J$500,"Current year savings",'7.  Persistence Report'!$H$27:$H$500,"2016")</f>
        <v>0</v>
      </c>
      <c r="P267" s="295">
        <f>SUMIFS('7.  Persistence Report'!R$27:R$500,'7.  Persistence Report'!$D$27:$D$500,$B267,'7.  Persistence Report'!$J$27:$J$500,"Current year savings",'7.  Persistence Report'!$H$27:$H$500,"2016")</f>
        <v>0</v>
      </c>
      <c r="Q267" s="295">
        <f>SUMIFS('7.  Persistence Report'!S$27:S$500,'7.  Persistence Report'!$D$27:$D$500,$B267,'7.  Persistence Report'!$J$27:$J$500,"Current year savings",'7.  Persistence Report'!$H$27:$H$500,"2016")</f>
        <v>0</v>
      </c>
      <c r="R267" s="295">
        <f>SUMIFS('7.  Persistence Report'!T$27:T$500,'7.  Persistence Report'!$D$27:$D$500,$B267,'7.  Persistence Report'!$J$27:$J$500,"Current year savings",'7.  Persistence Report'!$H$27:$H$500,"2016")</f>
        <v>0</v>
      </c>
      <c r="S267" s="295">
        <f>SUMIFS('7.  Persistence Report'!U$27:U$500,'7.  Persistence Report'!$D$27:$D$500,$B267,'7.  Persistence Report'!$J$27:$J$500,"Current year savings",'7.  Persistence Report'!$H$27:$H$500,"2016")</f>
        <v>0</v>
      </c>
      <c r="T267" s="295">
        <f>SUMIFS('7.  Persistence Report'!V$27:V$500,'7.  Persistence Report'!$D$27:$D$500,$B267,'7.  Persistence Report'!$J$27:$J$500,"Current year savings",'7.  Persistence Report'!$H$27:$H$500,"2016")</f>
        <v>0</v>
      </c>
      <c r="U267" s="295">
        <f>SUMIFS('7.  Persistence Report'!W$27:W$500,'7.  Persistence Report'!$D$27:$D$500,$B267,'7.  Persistence Report'!$J$27:$J$500,"Current year savings",'7.  Persistence Report'!$H$27:$H$500,"2016")</f>
        <v>0</v>
      </c>
      <c r="V267" s="295">
        <f>SUMIFS('7.  Persistence Report'!X$27:X$500,'7.  Persistence Report'!$D$27:$D$500,$B267,'7.  Persistence Report'!$J$27:$J$500,"Current year savings",'7.  Persistence Report'!$H$27:$H$500,"2016")</f>
        <v>0</v>
      </c>
      <c r="W267" s="295">
        <f>SUMIFS('7.  Persistence Report'!Y$27:Y$500,'7.  Persistence Report'!$D$27:$D$500,$B267,'7.  Persistence Report'!$J$27:$J$500,"Current year savings",'7.  Persistence Report'!$H$27:$H$500,"2016")</f>
        <v>0</v>
      </c>
      <c r="X267" s="295">
        <f>SUMIFS('7.  Persistence Report'!Z$27:Z$500,'7.  Persistence Report'!$D$27:$D$500,$B267,'7.  Persistence Report'!$J$27:$J$500,"Current year savings",'7.  Persistence Report'!$H$27:$H$500,"2016")</f>
        <v>0</v>
      </c>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289</v>
      </c>
      <c r="C268" s="291" t="s">
        <v>163</v>
      </c>
      <c r="D268" s="295">
        <f>SUMIFS('7.  Persistence Report'!AV$27:AV$500,'7.  Persistence Report'!$D$27:$D$500,$B267,'7.  Persistence Report'!$J$27:$J$500,"Adjustment",'7.  Persistence Report'!$H$27:$H$500,"2016")</f>
        <v>0</v>
      </c>
      <c r="E268" s="295">
        <f>SUMIFS('7.  Persistence Report'!AW$27:AW$500,'7.  Persistence Report'!$D$27:$D$500,$B267,'7.  Persistence Report'!$J$27:$J$500,"Adjustment",'7.  Persistence Report'!$H$27:$H$500,"2016")</f>
        <v>0</v>
      </c>
      <c r="F268" s="295">
        <f>SUMIFS('7.  Persistence Report'!AX$27:AX$500,'7.  Persistence Report'!$D$27:$D$500,$B267,'7.  Persistence Report'!$J$27:$J$500,"Adjustment",'7.  Persistence Report'!$H$27:$H$500,"2016")</f>
        <v>0</v>
      </c>
      <c r="G268" s="295">
        <f>SUMIFS('7.  Persistence Report'!AY$27:AY$500,'7.  Persistence Report'!$D$27:$D$500,$B267,'7.  Persistence Report'!$J$27:$J$500,"Adjustment",'7.  Persistence Report'!$H$27:$H$500,"2016")</f>
        <v>0</v>
      </c>
      <c r="H268" s="295">
        <f>SUMIFS('7.  Persistence Report'!AZ$27:AZ$500,'7.  Persistence Report'!$D$27:$D$500,$B267,'7.  Persistence Report'!$J$27:$J$500,"Adjustment",'7.  Persistence Report'!$H$27:$H$500,"2016")</f>
        <v>0</v>
      </c>
      <c r="I268" s="295">
        <f>SUMIFS('7.  Persistence Report'!BA$27:BA$500,'7.  Persistence Report'!$D$27:$D$500,$B267,'7.  Persistence Report'!$J$27:$J$500,"Adjustment",'7.  Persistence Report'!$H$27:$H$500,"2016")</f>
        <v>0</v>
      </c>
      <c r="J268" s="295">
        <f>SUMIFS('7.  Persistence Report'!BB$27:BB$500,'7.  Persistence Report'!$D$27:$D$500,$B267,'7.  Persistence Report'!$J$27:$J$500,"Adjustment",'7.  Persistence Report'!$H$27:$H$500,"2016")</f>
        <v>0</v>
      </c>
      <c r="K268" s="295">
        <f>SUMIFS('7.  Persistence Report'!BC$27:BC$500,'7.  Persistence Report'!$D$27:$D$500,$B267,'7.  Persistence Report'!$J$27:$J$500,"Adjustment",'7.  Persistence Report'!$H$27:$H$500,"2016")</f>
        <v>0</v>
      </c>
      <c r="L268" s="295">
        <f>SUMIFS('7.  Persistence Report'!BD$27:BD$500,'7.  Persistence Report'!$D$27:$D$500,$B267,'7.  Persistence Report'!$J$27:$J$500,"Adjustment",'7.  Persistence Report'!$H$27:$H$500,"2016")</f>
        <v>0</v>
      </c>
      <c r="M268" s="295">
        <f>SUMIFS('7.  Persistence Report'!BE$27:BE$500,'7.  Persistence Report'!$D$27:$D$500,$B267,'7.  Persistence Report'!$J$27:$J$500,"Adjustment",'7.  Persistence Report'!$H$27:$H$500,"2016")</f>
        <v>0</v>
      </c>
      <c r="N268" s="295">
        <f>N267</f>
        <v>0</v>
      </c>
      <c r="O268" s="295">
        <f>SUMIFS('7.  Persistence Report'!Q$27:Q$500,'7.  Persistence Report'!$D$27:$D$500,$B267,'7.  Persistence Report'!$J$27:$J$500,"Adjustment",'7.  Persistence Report'!$H$27:$H$500,"2016")</f>
        <v>0</v>
      </c>
      <c r="P268" s="295">
        <f>SUMIFS('7.  Persistence Report'!R$27:R$500,'7.  Persistence Report'!$D$27:$D$500,$B267,'7.  Persistence Report'!$J$27:$J$500,"Adjustment",'7.  Persistence Report'!$H$27:$H$500,"2016")</f>
        <v>0</v>
      </c>
      <c r="Q268" s="295">
        <f>SUMIFS('7.  Persistence Report'!S$27:S$500,'7.  Persistence Report'!$D$27:$D$500,$B267,'7.  Persistence Report'!$J$27:$J$500,"Adjustment",'7.  Persistence Report'!$H$27:$H$500,"2016")</f>
        <v>0</v>
      </c>
      <c r="R268" s="295">
        <f>SUMIFS('7.  Persistence Report'!T$27:T$500,'7.  Persistence Report'!$D$27:$D$500,$B267,'7.  Persistence Report'!$J$27:$J$500,"Adjustment",'7.  Persistence Report'!$H$27:$H$500,"2016")</f>
        <v>0</v>
      </c>
      <c r="S268" s="295">
        <f>SUMIFS('7.  Persistence Report'!U$27:U$500,'7.  Persistence Report'!$D$27:$D$500,$B267,'7.  Persistence Report'!$J$27:$J$500,"Adjustment",'7.  Persistence Report'!$H$27:$H$500,"2016")</f>
        <v>0</v>
      </c>
      <c r="T268" s="295">
        <f>SUMIFS('7.  Persistence Report'!V$27:V$500,'7.  Persistence Report'!$D$27:$D$500,$B267,'7.  Persistence Report'!$J$27:$J$500,"Adjustment",'7.  Persistence Report'!$H$27:$H$500,"2016")</f>
        <v>0</v>
      </c>
      <c r="U268" s="295">
        <f>SUMIFS('7.  Persistence Report'!W$27:W$500,'7.  Persistence Report'!$D$27:$D$500,$B267,'7.  Persistence Report'!$J$27:$J$500,"Adjustment",'7.  Persistence Report'!$H$27:$H$500,"2016")</f>
        <v>0</v>
      </c>
      <c r="V268" s="295">
        <f>SUMIFS('7.  Persistence Report'!X$27:X$500,'7.  Persistence Report'!$D$27:$D$500,$B267,'7.  Persistence Report'!$J$27:$J$500,"Adjustment",'7.  Persistence Report'!$H$27:$H$500,"2016")</f>
        <v>0</v>
      </c>
      <c r="W268" s="295">
        <f>SUMIFS('7.  Persistence Report'!Y$27:Y$500,'7.  Persistence Report'!$D$27:$D$500,$B267,'7.  Persistence Report'!$J$27:$J$500,"Adjustment",'7.  Persistence Report'!$H$27:$H$500,"2016")</f>
        <v>0</v>
      </c>
      <c r="X268" s="295">
        <f>SUMIFS('7.  Persistence Report'!Z$27:Z$500,'7.  Persistence Report'!$D$27:$D$500,$B267,'7.  Persistence Report'!$J$27:$J$500,"Adjustment",'7.  Persistence Report'!$H$27:$H$500,"2016")</f>
        <v>0</v>
      </c>
      <c r="Y268" s="411">
        <f>Y267</f>
        <v>0</v>
      </c>
      <c r="Z268" s="411">
        <f t="shared" ref="Z268:AL268" si="739">Z267</f>
        <v>0</v>
      </c>
      <c r="AA268" s="411">
        <f t="shared" si="739"/>
        <v>0</v>
      </c>
      <c r="AB268" s="411">
        <f t="shared" si="739"/>
        <v>0</v>
      </c>
      <c r="AC268" s="411">
        <f t="shared" si="739"/>
        <v>0</v>
      </c>
      <c r="AD268" s="411">
        <f t="shared" si="739"/>
        <v>0</v>
      </c>
      <c r="AE268" s="411">
        <f t="shared" si="739"/>
        <v>0</v>
      </c>
      <c r="AF268" s="411">
        <f t="shared" si="739"/>
        <v>0</v>
      </c>
      <c r="AG268" s="411">
        <f t="shared" si="739"/>
        <v>0</v>
      </c>
      <c r="AH268" s="411">
        <f t="shared" si="739"/>
        <v>0</v>
      </c>
      <c r="AI268" s="411">
        <f t="shared" si="739"/>
        <v>0</v>
      </c>
      <c r="AJ268" s="411">
        <f t="shared" si="739"/>
        <v>0</v>
      </c>
      <c r="AK268" s="411">
        <f t="shared" si="739"/>
        <v>0</v>
      </c>
      <c r="AL268" s="411">
        <f t="shared" si="739"/>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490</v>
      </c>
      <c r="C270" s="291" t="s">
        <v>25</v>
      </c>
      <c r="D270" s="295">
        <f>SUMIFS('7.  Persistence Report'!AV$27:AV$500,'7.  Persistence Report'!$D$27:$D$500,$B270,'7.  Persistence Report'!$J$27:$J$500,"Current year savings",'7.  Persistence Report'!$H$27:$H$500,"2016")</f>
        <v>0</v>
      </c>
      <c r="E270" s="295">
        <f>SUMIFS('7.  Persistence Report'!AW$27:AW$500,'7.  Persistence Report'!$D$27:$D$500,$B270,'7.  Persistence Report'!$J$27:$J$500,"Current year savings",'7.  Persistence Report'!$H$27:$H$500,"2016")</f>
        <v>0</v>
      </c>
      <c r="F270" s="295">
        <f>SUMIFS('7.  Persistence Report'!AX$27:AX$500,'7.  Persistence Report'!$D$27:$D$500,$B270,'7.  Persistence Report'!$J$27:$J$500,"Current year savings",'7.  Persistence Report'!$H$27:$H$500,"2016")</f>
        <v>0</v>
      </c>
      <c r="G270" s="295">
        <f>SUMIFS('7.  Persistence Report'!AY$27:AY$500,'7.  Persistence Report'!$D$27:$D$500,$B270,'7.  Persistence Report'!$J$27:$J$500,"Current year savings",'7.  Persistence Report'!$H$27:$H$500,"2016")</f>
        <v>0</v>
      </c>
      <c r="H270" s="295">
        <f>SUMIFS('7.  Persistence Report'!AZ$27:AZ$500,'7.  Persistence Report'!$D$27:$D$500,$B270,'7.  Persistence Report'!$J$27:$J$500,"Current year savings",'7.  Persistence Report'!$H$27:$H$500,"2016")</f>
        <v>0</v>
      </c>
      <c r="I270" s="295">
        <f>SUMIFS('7.  Persistence Report'!BA$27:BA$500,'7.  Persistence Report'!$D$27:$D$500,$B270,'7.  Persistence Report'!$J$27:$J$500,"Current year savings",'7.  Persistence Report'!$H$27:$H$500,"2016")</f>
        <v>0</v>
      </c>
      <c r="J270" s="295">
        <f>SUMIFS('7.  Persistence Report'!BB$27:BB$500,'7.  Persistence Report'!$D$27:$D$500,$B270,'7.  Persistence Report'!$J$27:$J$500,"Current year savings",'7.  Persistence Report'!$H$27:$H$500,"2016")</f>
        <v>0</v>
      </c>
      <c r="K270" s="295">
        <f>SUMIFS('7.  Persistence Report'!BC$27:BC$500,'7.  Persistence Report'!$D$27:$D$500,$B270,'7.  Persistence Report'!$J$27:$J$500,"Current year savings",'7.  Persistence Report'!$H$27:$H$500,"2016")</f>
        <v>0</v>
      </c>
      <c r="L270" s="295">
        <f>SUMIFS('7.  Persistence Report'!BD$27:BD$500,'7.  Persistence Report'!$D$27:$D$500,$B270,'7.  Persistence Report'!$J$27:$J$500,"Current year savings",'7.  Persistence Report'!$H$27:$H$500,"2016")</f>
        <v>0</v>
      </c>
      <c r="M270" s="295">
        <f>SUMIFS('7.  Persistence Report'!BE$27:BE$500,'7.  Persistence Report'!$D$27:$D$500,$B270,'7.  Persistence Report'!$J$27:$J$500,"Current year savings",'7.  Persistence Report'!$H$27:$H$500,"2016")</f>
        <v>0</v>
      </c>
      <c r="N270" s="295">
        <v>0</v>
      </c>
      <c r="O270" s="295">
        <f>SUMIFS('7.  Persistence Report'!Q$27:Q$500,'7.  Persistence Report'!$D$27:$D$500,$B270,'7.  Persistence Report'!$J$27:$J$500,"Current year savings",'7.  Persistence Report'!$H$27:$H$500,"2016")</f>
        <v>0</v>
      </c>
      <c r="P270" s="295">
        <f>SUMIFS('7.  Persistence Report'!R$27:R$500,'7.  Persistence Report'!$D$27:$D$500,$B270,'7.  Persistence Report'!$J$27:$J$500,"Current year savings",'7.  Persistence Report'!$H$27:$H$500,"2016")</f>
        <v>0</v>
      </c>
      <c r="Q270" s="295">
        <f>SUMIFS('7.  Persistence Report'!S$27:S$500,'7.  Persistence Report'!$D$27:$D$500,$B270,'7.  Persistence Report'!$J$27:$J$500,"Current year savings",'7.  Persistence Report'!$H$27:$H$500,"2016")</f>
        <v>0</v>
      </c>
      <c r="R270" s="295">
        <f>SUMIFS('7.  Persistence Report'!T$27:T$500,'7.  Persistence Report'!$D$27:$D$500,$B270,'7.  Persistence Report'!$J$27:$J$500,"Current year savings",'7.  Persistence Report'!$H$27:$H$500,"2016")</f>
        <v>0</v>
      </c>
      <c r="S270" s="295">
        <f>SUMIFS('7.  Persistence Report'!U$27:U$500,'7.  Persistence Report'!$D$27:$D$500,$B270,'7.  Persistence Report'!$J$27:$J$500,"Current year savings",'7.  Persistence Report'!$H$27:$H$500,"2016")</f>
        <v>0</v>
      </c>
      <c r="T270" s="295">
        <f>SUMIFS('7.  Persistence Report'!V$27:V$500,'7.  Persistence Report'!$D$27:$D$500,$B270,'7.  Persistence Report'!$J$27:$J$500,"Current year savings",'7.  Persistence Report'!$H$27:$H$500,"2016")</f>
        <v>0</v>
      </c>
      <c r="U270" s="295">
        <f>SUMIFS('7.  Persistence Report'!W$27:W$500,'7.  Persistence Report'!$D$27:$D$500,$B270,'7.  Persistence Report'!$J$27:$J$500,"Current year savings",'7.  Persistence Report'!$H$27:$H$500,"2016")</f>
        <v>0</v>
      </c>
      <c r="V270" s="295">
        <f>SUMIFS('7.  Persistence Report'!X$27:X$500,'7.  Persistence Report'!$D$27:$D$500,$B270,'7.  Persistence Report'!$J$27:$J$500,"Current year savings",'7.  Persistence Report'!$H$27:$H$500,"2016")</f>
        <v>0</v>
      </c>
      <c r="W270" s="295">
        <f>SUMIFS('7.  Persistence Report'!Y$27:Y$500,'7.  Persistence Report'!$D$27:$D$500,$B270,'7.  Persistence Report'!$J$27:$J$500,"Current year savings",'7.  Persistence Report'!$H$27:$H$500,"2016")</f>
        <v>0</v>
      </c>
      <c r="X270" s="295">
        <f>SUMIFS('7.  Persistence Report'!Z$27:Z$500,'7.  Persistence Report'!$D$27:$D$500,$B270,'7.  Persistence Report'!$J$27:$J$500,"Current year savings",'7.  Persistence Report'!$H$27:$H$500,"2016")</f>
        <v>0</v>
      </c>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289</v>
      </c>
      <c r="C271" s="291" t="s">
        <v>163</v>
      </c>
      <c r="D271" s="295">
        <f>SUMIFS('7.  Persistence Report'!AV$27:AV$500,'7.  Persistence Report'!$D$27:$D$500,$B270,'7.  Persistence Report'!$J$27:$J$500,"Adjustment",'7.  Persistence Report'!$H$27:$H$500,"2016")</f>
        <v>0</v>
      </c>
      <c r="E271" s="295">
        <f>SUMIFS('7.  Persistence Report'!AW$27:AW$500,'7.  Persistence Report'!$D$27:$D$500,$B270,'7.  Persistence Report'!$J$27:$J$500,"Adjustment",'7.  Persistence Report'!$H$27:$H$500,"2016")</f>
        <v>0</v>
      </c>
      <c r="F271" s="295">
        <f>SUMIFS('7.  Persistence Report'!AX$27:AX$500,'7.  Persistence Report'!$D$27:$D$500,$B270,'7.  Persistence Report'!$J$27:$J$500,"Adjustment",'7.  Persistence Report'!$H$27:$H$500,"2016")</f>
        <v>0</v>
      </c>
      <c r="G271" s="295">
        <f>SUMIFS('7.  Persistence Report'!AY$27:AY$500,'7.  Persistence Report'!$D$27:$D$500,$B270,'7.  Persistence Report'!$J$27:$J$500,"Adjustment",'7.  Persistence Report'!$H$27:$H$500,"2016")</f>
        <v>0</v>
      </c>
      <c r="H271" s="295">
        <f>SUMIFS('7.  Persistence Report'!AZ$27:AZ$500,'7.  Persistence Report'!$D$27:$D$500,$B270,'7.  Persistence Report'!$J$27:$J$500,"Adjustment",'7.  Persistence Report'!$H$27:$H$500,"2016")</f>
        <v>0</v>
      </c>
      <c r="I271" s="295">
        <f>SUMIFS('7.  Persistence Report'!BA$27:BA$500,'7.  Persistence Report'!$D$27:$D$500,$B270,'7.  Persistence Report'!$J$27:$J$500,"Adjustment",'7.  Persistence Report'!$H$27:$H$500,"2016")</f>
        <v>0</v>
      </c>
      <c r="J271" s="295">
        <f>SUMIFS('7.  Persistence Report'!BB$27:BB$500,'7.  Persistence Report'!$D$27:$D$500,$B270,'7.  Persistence Report'!$J$27:$J$500,"Adjustment",'7.  Persistence Report'!$H$27:$H$500,"2016")</f>
        <v>0</v>
      </c>
      <c r="K271" s="295">
        <f>SUMIFS('7.  Persistence Report'!BC$27:BC$500,'7.  Persistence Report'!$D$27:$D$500,$B270,'7.  Persistence Report'!$J$27:$J$500,"Adjustment",'7.  Persistence Report'!$H$27:$H$500,"2016")</f>
        <v>0</v>
      </c>
      <c r="L271" s="295">
        <f>SUMIFS('7.  Persistence Report'!BD$27:BD$500,'7.  Persistence Report'!$D$27:$D$500,$B270,'7.  Persistence Report'!$J$27:$J$500,"Adjustment",'7.  Persistence Report'!$H$27:$H$500,"2016")</f>
        <v>0</v>
      </c>
      <c r="M271" s="295">
        <f>SUMIFS('7.  Persistence Report'!BE$27:BE$500,'7.  Persistence Report'!$D$27:$D$500,$B270,'7.  Persistence Report'!$J$27:$J$500,"Adjustment",'7.  Persistence Report'!$H$27:$H$500,"2016")</f>
        <v>0</v>
      </c>
      <c r="N271" s="295">
        <f>N270</f>
        <v>0</v>
      </c>
      <c r="O271" s="295">
        <f>SUMIFS('7.  Persistence Report'!Q$27:Q$500,'7.  Persistence Report'!$D$27:$D$500,$B270,'7.  Persistence Report'!$J$27:$J$500,"Adjustment",'7.  Persistence Report'!$H$27:$H$500,"2016")</f>
        <v>0</v>
      </c>
      <c r="P271" s="295">
        <f>SUMIFS('7.  Persistence Report'!R$27:R$500,'7.  Persistence Report'!$D$27:$D$500,$B270,'7.  Persistence Report'!$J$27:$J$500,"Adjustment",'7.  Persistence Report'!$H$27:$H$500,"2016")</f>
        <v>0</v>
      </c>
      <c r="Q271" s="295">
        <f>SUMIFS('7.  Persistence Report'!S$27:S$500,'7.  Persistence Report'!$D$27:$D$500,$B270,'7.  Persistence Report'!$J$27:$J$500,"Adjustment",'7.  Persistence Report'!$H$27:$H$500,"2016")</f>
        <v>0</v>
      </c>
      <c r="R271" s="295">
        <f>SUMIFS('7.  Persistence Report'!T$27:T$500,'7.  Persistence Report'!$D$27:$D$500,$B270,'7.  Persistence Report'!$J$27:$J$500,"Adjustment",'7.  Persistence Report'!$H$27:$H$500,"2016")</f>
        <v>0</v>
      </c>
      <c r="S271" s="295">
        <f>SUMIFS('7.  Persistence Report'!U$27:U$500,'7.  Persistence Report'!$D$27:$D$500,$B270,'7.  Persistence Report'!$J$27:$J$500,"Adjustment",'7.  Persistence Report'!$H$27:$H$500,"2016")</f>
        <v>0</v>
      </c>
      <c r="T271" s="295">
        <f>SUMIFS('7.  Persistence Report'!V$27:V$500,'7.  Persistence Report'!$D$27:$D$500,$B270,'7.  Persistence Report'!$J$27:$J$500,"Adjustment",'7.  Persistence Report'!$H$27:$H$500,"2016")</f>
        <v>0</v>
      </c>
      <c r="U271" s="295">
        <f>SUMIFS('7.  Persistence Report'!W$27:W$500,'7.  Persistence Report'!$D$27:$D$500,$B270,'7.  Persistence Report'!$J$27:$J$500,"Adjustment",'7.  Persistence Report'!$H$27:$H$500,"2016")</f>
        <v>0</v>
      </c>
      <c r="V271" s="295">
        <f>SUMIFS('7.  Persistence Report'!X$27:X$500,'7.  Persistence Report'!$D$27:$D$500,$B270,'7.  Persistence Report'!$J$27:$J$500,"Adjustment",'7.  Persistence Report'!$H$27:$H$500,"2016")</f>
        <v>0</v>
      </c>
      <c r="W271" s="295">
        <f>SUMIFS('7.  Persistence Report'!Y$27:Y$500,'7.  Persistence Report'!$D$27:$D$500,$B270,'7.  Persistence Report'!$J$27:$J$500,"Adjustment",'7.  Persistence Report'!$H$27:$H$500,"2016")</f>
        <v>0</v>
      </c>
      <c r="X271" s="295">
        <f>SUMIFS('7.  Persistence Report'!Z$27:Z$500,'7.  Persistence Report'!$D$27:$D$500,$B270,'7.  Persistence Report'!$J$27:$J$500,"Adjustment",'7.  Persistence Report'!$H$27:$H$500,"2016")</f>
        <v>0</v>
      </c>
      <c r="Y271" s="411">
        <f>Y270</f>
        <v>0</v>
      </c>
      <c r="Z271" s="411">
        <f t="shared" ref="Z271:AL271" si="740">Z270</f>
        <v>0</v>
      </c>
      <c r="AA271" s="411">
        <f t="shared" si="740"/>
        <v>0</v>
      </c>
      <c r="AB271" s="411">
        <f t="shared" si="740"/>
        <v>0</v>
      </c>
      <c r="AC271" s="411">
        <f t="shared" si="740"/>
        <v>0</v>
      </c>
      <c r="AD271" s="411">
        <f t="shared" si="740"/>
        <v>0</v>
      </c>
      <c r="AE271" s="411">
        <f t="shared" si="740"/>
        <v>0</v>
      </c>
      <c r="AF271" s="411">
        <f t="shared" si="740"/>
        <v>0</v>
      </c>
      <c r="AG271" s="411">
        <f t="shared" si="740"/>
        <v>0</v>
      </c>
      <c r="AH271" s="411">
        <f t="shared" si="740"/>
        <v>0</v>
      </c>
      <c r="AI271" s="411">
        <f t="shared" si="740"/>
        <v>0</v>
      </c>
      <c r="AJ271" s="411">
        <f t="shared" si="740"/>
        <v>0</v>
      </c>
      <c r="AK271" s="411">
        <f t="shared" si="740"/>
        <v>0</v>
      </c>
      <c r="AL271" s="411">
        <f t="shared" si="740"/>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495</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f>SUMIFS('7.  Persistence Report'!AV$27:AV$500,'7.  Persistence Report'!$D$27:$D$500,$B274,'7.  Persistence Report'!$J$27:$J$500,"Current year savings",'7.  Persistence Report'!$H$27:$H$500,"2016")</f>
        <v>0</v>
      </c>
      <c r="E274" s="295">
        <f>SUMIFS('7.  Persistence Report'!AW$27:AW$500,'7.  Persistence Report'!$D$27:$D$500,$B274,'7.  Persistence Report'!$J$27:$J$500,"Current year savings",'7.  Persistence Report'!$H$27:$H$500,"2016")</f>
        <v>0</v>
      </c>
      <c r="F274" s="295">
        <f>SUMIFS('7.  Persistence Report'!AX$27:AX$500,'7.  Persistence Report'!$D$27:$D$500,$B274,'7.  Persistence Report'!$J$27:$J$500,"Current year savings",'7.  Persistence Report'!$H$27:$H$500,"2016")</f>
        <v>0</v>
      </c>
      <c r="G274" s="295">
        <f>SUMIFS('7.  Persistence Report'!AY$27:AY$500,'7.  Persistence Report'!$D$27:$D$500,$B274,'7.  Persistence Report'!$J$27:$J$500,"Current year savings",'7.  Persistence Report'!$H$27:$H$500,"2016")</f>
        <v>0</v>
      </c>
      <c r="H274" s="295">
        <f>SUMIFS('7.  Persistence Report'!AZ$27:AZ$500,'7.  Persistence Report'!$D$27:$D$500,$B274,'7.  Persistence Report'!$J$27:$J$500,"Current year savings",'7.  Persistence Report'!$H$27:$H$500,"2016")</f>
        <v>0</v>
      </c>
      <c r="I274" s="295">
        <f>SUMIFS('7.  Persistence Report'!BA$27:BA$500,'7.  Persistence Report'!$D$27:$D$500,$B274,'7.  Persistence Report'!$J$27:$J$500,"Current year savings",'7.  Persistence Report'!$H$27:$H$500,"2016")</f>
        <v>0</v>
      </c>
      <c r="J274" s="295">
        <f>SUMIFS('7.  Persistence Report'!BB$27:BB$500,'7.  Persistence Report'!$D$27:$D$500,$B274,'7.  Persistence Report'!$J$27:$J$500,"Current year savings",'7.  Persistence Report'!$H$27:$H$500,"2016")</f>
        <v>0</v>
      </c>
      <c r="K274" s="295">
        <f>SUMIFS('7.  Persistence Report'!BC$27:BC$500,'7.  Persistence Report'!$D$27:$D$500,$B274,'7.  Persistence Report'!$J$27:$J$500,"Current year savings",'7.  Persistence Report'!$H$27:$H$500,"2016")</f>
        <v>0</v>
      </c>
      <c r="L274" s="295">
        <f>SUMIFS('7.  Persistence Report'!BD$27:BD$500,'7.  Persistence Report'!$D$27:$D$500,$B274,'7.  Persistence Report'!$J$27:$J$500,"Current year savings",'7.  Persistence Report'!$H$27:$H$500,"2016")</f>
        <v>0</v>
      </c>
      <c r="M274" s="295">
        <f>SUMIFS('7.  Persistence Report'!BE$27:BE$500,'7.  Persistence Report'!$D$27:$D$500,$B274,'7.  Persistence Report'!$J$27:$J$500,"Current year savings",'7.  Persistence Report'!$H$27:$H$500,"2016")</f>
        <v>0</v>
      </c>
      <c r="N274" s="295">
        <v>12</v>
      </c>
      <c r="O274" s="295">
        <f>SUMIFS('7.  Persistence Report'!Q$27:Q$500,'7.  Persistence Report'!$D$27:$D$500,$B274,'7.  Persistence Report'!$J$27:$J$500,"Current year savings",'7.  Persistence Report'!$H$27:$H$500,"2016")</f>
        <v>0</v>
      </c>
      <c r="P274" s="295">
        <f>SUMIFS('7.  Persistence Report'!R$27:R$500,'7.  Persistence Report'!$D$27:$D$500,$B274,'7.  Persistence Report'!$J$27:$J$500,"Current year savings",'7.  Persistence Report'!$H$27:$H$500,"2016")</f>
        <v>0</v>
      </c>
      <c r="Q274" s="295">
        <f>SUMIFS('7.  Persistence Report'!S$27:S$500,'7.  Persistence Report'!$D$27:$D$500,$B274,'7.  Persistence Report'!$J$27:$J$500,"Current year savings",'7.  Persistence Report'!$H$27:$H$500,"2016")</f>
        <v>0</v>
      </c>
      <c r="R274" s="295">
        <f>SUMIFS('7.  Persistence Report'!T$27:T$500,'7.  Persistence Report'!$D$27:$D$500,$B274,'7.  Persistence Report'!$J$27:$J$500,"Current year savings",'7.  Persistence Report'!$H$27:$H$500,"2016")</f>
        <v>0</v>
      </c>
      <c r="S274" s="295">
        <f>SUMIFS('7.  Persistence Report'!U$27:U$500,'7.  Persistence Report'!$D$27:$D$500,$B274,'7.  Persistence Report'!$J$27:$J$500,"Current year savings",'7.  Persistence Report'!$H$27:$H$500,"2016")</f>
        <v>0</v>
      </c>
      <c r="T274" s="295">
        <f>SUMIFS('7.  Persistence Report'!V$27:V$500,'7.  Persistence Report'!$D$27:$D$500,$B274,'7.  Persistence Report'!$J$27:$J$500,"Current year savings",'7.  Persistence Report'!$H$27:$H$500,"2016")</f>
        <v>0</v>
      </c>
      <c r="U274" s="295">
        <f>SUMIFS('7.  Persistence Report'!W$27:W$500,'7.  Persistence Report'!$D$27:$D$500,$B274,'7.  Persistence Report'!$J$27:$J$500,"Current year savings",'7.  Persistence Report'!$H$27:$H$500,"2016")</f>
        <v>0</v>
      </c>
      <c r="V274" s="295">
        <f>SUMIFS('7.  Persistence Report'!X$27:X$500,'7.  Persistence Report'!$D$27:$D$500,$B274,'7.  Persistence Report'!$J$27:$J$500,"Current year savings",'7.  Persistence Report'!$H$27:$H$500,"2016")</f>
        <v>0</v>
      </c>
      <c r="W274" s="295">
        <f>SUMIFS('7.  Persistence Report'!Y$27:Y$500,'7.  Persistence Report'!$D$27:$D$500,$B274,'7.  Persistence Report'!$J$27:$J$500,"Current year savings",'7.  Persistence Report'!$H$27:$H$500,"2016")</f>
        <v>0</v>
      </c>
      <c r="X274" s="295">
        <f>SUMIFS('7.  Persistence Report'!Z$27:Z$500,'7.  Persistence Report'!$D$27:$D$500,$B274,'7.  Persistence Report'!$J$27:$J$500,"Current year savings",'7.  Persistence Report'!$H$27:$H$500,"2016")</f>
        <v>0</v>
      </c>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289</v>
      </c>
      <c r="C275" s="291" t="s">
        <v>163</v>
      </c>
      <c r="D275" s="295">
        <f>SUMIFS('7.  Persistence Report'!AV$27:AV$500,'7.  Persistence Report'!$D$27:$D$500,$B274,'7.  Persistence Report'!$J$27:$J$500,"Adjustment",'7.  Persistence Report'!$H$27:$H$500,"2016")</f>
        <v>0</v>
      </c>
      <c r="E275" s="295">
        <f>SUMIFS('7.  Persistence Report'!AW$27:AW$500,'7.  Persistence Report'!$D$27:$D$500,$B274,'7.  Persistence Report'!$J$27:$J$500,"Adjustment",'7.  Persistence Report'!$H$27:$H$500,"2016")</f>
        <v>0</v>
      </c>
      <c r="F275" s="295">
        <f>SUMIFS('7.  Persistence Report'!AX$27:AX$500,'7.  Persistence Report'!$D$27:$D$500,$B274,'7.  Persistence Report'!$J$27:$J$500,"Adjustment",'7.  Persistence Report'!$H$27:$H$500,"2016")</f>
        <v>0</v>
      </c>
      <c r="G275" s="295">
        <f>SUMIFS('7.  Persistence Report'!AY$27:AY$500,'7.  Persistence Report'!$D$27:$D$500,$B274,'7.  Persistence Report'!$J$27:$J$500,"Adjustment",'7.  Persistence Report'!$H$27:$H$500,"2016")</f>
        <v>0</v>
      </c>
      <c r="H275" s="295">
        <f>SUMIFS('7.  Persistence Report'!AZ$27:AZ$500,'7.  Persistence Report'!$D$27:$D$500,$B274,'7.  Persistence Report'!$J$27:$J$500,"Adjustment",'7.  Persistence Report'!$H$27:$H$500,"2016")</f>
        <v>0</v>
      </c>
      <c r="I275" s="295">
        <f>SUMIFS('7.  Persistence Report'!BA$27:BA$500,'7.  Persistence Report'!$D$27:$D$500,$B274,'7.  Persistence Report'!$J$27:$J$500,"Adjustment",'7.  Persistence Report'!$H$27:$H$500,"2016")</f>
        <v>0</v>
      </c>
      <c r="J275" s="295">
        <f>SUMIFS('7.  Persistence Report'!BB$27:BB$500,'7.  Persistence Report'!$D$27:$D$500,$B274,'7.  Persistence Report'!$J$27:$J$500,"Adjustment",'7.  Persistence Report'!$H$27:$H$500,"2016")</f>
        <v>0</v>
      </c>
      <c r="K275" s="295">
        <f>SUMIFS('7.  Persistence Report'!BC$27:BC$500,'7.  Persistence Report'!$D$27:$D$500,$B274,'7.  Persistence Report'!$J$27:$J$500,"Adjustment",'7.  Persistence Report'!$H$27:$H$500,"2016")</f>
        <v>0</v>
      </c>
      <c r="L275" s="295">
        <f>SUMIFS('7.  Persistence Report'!BD$27:BD$500,'7.  Persistence Report'!$D$27:$D$500,$B274,'7.  Persistence Report'!$J$27:$J$500,"Adjustment",'7.  Persistence Report'!$H$27:$H$500,"2016")</f>
        <v>0</v>
      </c>
      <c r="M275" s="295">
        <f>SUMIFS('7.  Persistence Report'!BE$27:BE$500,'7.  Persistence Report'!$D$27:$D$500,$B274,'7.  Persistence Report'!$J$27:$J$500,"Adjustment",'7.  Persistence Report'!$H$27:$H$500,"2016")</f>
        <v>0</v>
      </c>
      <c r="N275" s="295">
        <f>N274</f>
        <v>12</v>
      </c>
      <c r="O275" s="295">
        <f>SUMIFS('7.  Persistence Report'!Q$27:Q$500,'7.  Persistence Report'!$D$27:$D$500,$B274,'7.  Persistence Report'!$J$27:$J$500,"Adjustment",'7.  Persistence Report'!$H$27:$H$500,"2016")</f>
        <v>0</v>
      </c>
      <c r="P275" s="295">
        <f>SUMIFS('7.  Persistence Report'!R$27:R$500,'7.  Persistence Report'!$D$27:$D$500,$B274,'7.  Persistence Report'!$J$27:$J$500,"Adjustment",'7.  Persistence Report'!$H$27:$H$500,"2016")</f>
        <v>0</v>
      </c>
      <c r="Q275" s="295">
        <f>SUMIFS('7.  Persistence Report'!S$27:S$500,'7.  Persistence Report'!$D$27:$D$500,$B274,'7.  Persistence Report'!$J$27:$J$500,"Adjustment",'7.  Persistence Report'!$H$27:$H$500,"2016")</f>
        <v>0</v>
      </c>
      <c r="R275" s="295">
        <f>SUMIFS('7.  Persistence Report'!T$27:T$500,'7.  Persistence Report'!$D$27:$D$500,$B274,'7.  Persistence Report'!$J$27:$J$500,"Adjustment",'7.  Persistence Report'!$H$27:$H$500,"2016")</f>
        <v>0</v>
      </c>
      <c r="S275" s="295">
        <f>SUMIFS('7.  Persistence Report'!U$27:U$500,'7.  Persistence Report'!$D$27:$D$500,$B274,'7.  Persistence Report'!$J$27:$J$500,"Adjustment",'7.  Persistence Report'!$H$27:$H$500,"2016")</f>
        <v>0</v>
      </c>
      <c r="T275" s="295">
        <f>SUMIFS('7.  Persistence Report'!V$27:V$500,'7.  Persistence Report'!$D$27:$D$500,$B274,'7.  Persistence Report'!$J$27:$J$500,"Adjustment",'7.  Persistence Report'!$H$27:$H$500,"2016")</f>
        <v>0</v>
      </c>
      <c r="U275" s="295">
        <f>SUMIFS('7.  Persistence Report'!W$27:W$500,'7.  Persistence Report'!$D$27:$D$500,$B274,'7.  Persistence Report'!$J$27:$J$500,"Adjustment",'7.  Persistence Report'!$H$27:$H$500,"2016")</f>
        <v>0</v>
      </c>
      <c r="V275" s="295">
        <f>SUMIFS('7.  Persistence Report'!X$27:X$500,'7.  Persistence Report'!$D$27:$D$500,$B274,'7.  Persistence Report'!$J$27:$J$500,"Adjustment",'7.  Persistence Report'!$H$27:$H$500,"2016")</f>
        <v>0</v>
      </c>
      <c r="W275" s="295">
        <f>SUMIFS('7.  Persistence Report'!Y$27:Y$500,'7.  Persistence Report'!$D$27:$D$500,$B274,'7.  Persistence Report'!$J$27:$J$500,"Adjustment",'7.  Persistence Report'!$H$27:$H$500,"2016")</f>
        <v>0</v>
      </c>
      <c r="X275" s="295">
        <f>SUMIFS('7.  Persistence Report'!Z$27:Z$500,'7.  Persistence Report'!$D$27:$D$500,$B274,'7.  Persistence Report'!$J$27:$J$500,"Adjustment",'7.  Persistence Report'!$H$27:$H$500,"2016")</f>
        <v>0</v>
      </c>
      <c r="Y275" s="411">
        <f>Y274</f>
        <v>0</v>
      </c>
      <c r="Z275" s="411">
        <f t="shared" ref="Z275:AL275" si="741">Z274</f>
        <v>0</v>
      </c>
      <c r="AA275" s="411">
        <f t="shared" si="741"/>
        <v>0</v>
      </c>
      <c r="AB275" s="411">
        <f t="shared" si="741"/>
        <v>0</v>
      </c>
      <c r="AC275" s="411">
        <f t="shared" si="741"/>
        <v>0</v>
      </c>
      <c r="AD275" s="411">
        <f t="shared" si="741"/>
        <v>0</v>
      </c>
      <c r="AE275" s="411">
        <f t="shared" si="741"/>
        <v>0</v>
      </c>
      <c r="AF275" s="411">
        <f t="shared" si="741"/>
        <v>0</v>
      </c>
      <c r="AG275" s="411">
        <f t="shared" si="741"/>
        <v>0</v>
      </c>
      <c r="AH275" s="411">
        <f t="shared" si="741"/>
        <v>0</v>
      </c>
      <c r="AI275" s="411">
        <f t="shared" si="741"/>
        <v>0</v>
      </c>
      <c r="AJ275" s="411">
        <f t="shared" si="741"/>
        <v>0</v>
      </c>
      <c r="AK275" s="411">
        <f t="shared" si="741"/>
        <v>0</v>
      </c>
      <c r="AL275" s="411">
        <f t="shared" si="741"/>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f>SUMIFS('7.  Persistence Report'!AV$27:AV$500,'7.  Persistence Report'!$D$27:$D$500,$B277,'7.  Persistence Report'!$J$27:$J$500,"Current year savings",'7.  Persistence Report'!$H$27:$H$500,"2016")</f>
        <v>0</v>
      </c>
      <c r="E277" s="295">
        <f>SUMIFS('7.  Persistence Report'!AW$27:AW$500,'7.  Persistence Report'!$D$27:$D$500,$B277,'7.  Persistence Report'!$J$27:$J$500,"Current year savings",'7.  Persistence Report'!$H$27:$H$500,"2016")</f>
        <v>0</v>
      </c>
      <c r="F277" s="295">
        <f>SUMIFS('7.  Persistence Report'!AX$27:AX$500,'7.  Persistence Report'!$D$27:$D$500,$B277,'7.  Persistence Report'!$J$27:$J$500,"Current year savings",'7.  Persistence Report'!$H$27:$H$500,"2016")</f>
        <v>0</v>
      </c>
      <c r="G277" s="295">
        <f>SUMIFS('7.  Persistence Report'!AY$27:AY$500,'7.  Persistence Report'!$D$27:$D$500,$B277,'7.  Persistence Report'!$J$27:$J$500,"Current year savings",'7.  Persistence Report'!$H$27:$H$500,"2016")</f>
        <v>0</v>
      </c>
      <c r="H277" s="295">
        <f>SUMIFS('7.  Persistence Report'!AZ$27:AZ$500,'7.  Persistence Report'!$D$27:$D$500,$B277,'7.  Persistence Report'!$J$27:$J$500,"Current year savings",'7.  Persistence Report'!$H$27:$H$500,"2016")</f>
        <v>0</v>
      </c>
      <c r="I277" s="295">
        <f>SUMIFS('7.  Persistence Report'!BA$27:BA$500,'7.  Persistence Report'!$D$27:$D$500,$B277,'7.  Persistence Report'!$J$27:$J$500,"Current year savings",'7.  Persistence Report'!$H$27:$H$500,"2016")</f>
        <v>0</v>
      </c>
      <c r="J277" s="295">
        <f>SUMIFS('7.  Persistence Report'!BB$27:BB$500,'7.  Persistence Report'!$D$27:$D$500,$B277,'7.  Persistence Report'!$J$27:$J$500,"Current year savings",'7.  Persistence Report'!$H$27:$H$500,"2016")</f>
        <v>0</v>
      </c>
      <c r="K277" s="295">
        <f>SUMIFS('7.  Persistence Report'!BC$27:BC$500,'7.  Persistence Report'!$D$27:$D$500,$B277,'7.  Persistence Report'!$J$27:$J$500,"Current year savings",'7.  Persistence Report'!$H$27:$H$500,"2016")</f>
        <v>0</v>
      </c>
      <c r="L277" s="295">
        <f>SUMIFS('7.  Persistence Report'!BD$27:BD$500,'7.  Persistence Report'!$D$27:$D$500,$B277,'7.  Persistence Report'!$J$27:$J$500,"Current year savings",'7.  Persistence Report'!$H$27:$H$500,"2016")</f>
        <v>0</v>
      </c>
      <c r="M277" s="295">
        <f>SUMIFS('7.  Persistence Report'!BE$27:BE$500,'7.  Persistence Report'!$D$27:$D$500,$B277,'7.  Persistence Report'!$J$27:$J$500,"Current year savings",'7.  Persistence Report'!$H$27:$H$500,"2016")</f>
        <v>0</v>
      </c>
      <c r="N277" s="295">
        <v>12</v>
      </c>
      <c r="O277" s="295">
        <f>SUMIFS('7.  Persistence Report'!Q$27:Q$500,'7.  Persistence Report'!$D$27:$D$500,$B277,'7.  Persistence Report'!$J$27:$J$500,"Current year savings",'7.  Persistence Report'!$H$27:$H$500,"2016")</f>
        <v>0</v>
      </c>
      <c r="P277" s="295">
        <f>SUMIFS('7.  Persistence Report'!R$27:R$500,'7.  Persistence Report'!$D$27:$D$500,$B277,'7.  Persistence Report'!$J$27:$J$500,"Current year savings",'7.  Persistence Report'!$H$27:$H$500,"2016")</f>
        <v>0</v>
      </c>
      <c r="Q277" s="295">
        <f>SUMIFS('7.  Persistence Report'!S$27:S$500,'7.  Persistence Report'!$D$27:$D$500,$B277,'7.  Persistence Report'!$J$27:$J$500,"Current year savings",'7.  Persistence Report'!$H$27:$H$500,"2016")</f>
        <v>0</v>
      </c>
      <c r="R277" s="295">
        <f>SUMIFS('7.  Persistence Report'!T$27:T$500,'7.  Persistence Report'!$D$27:$D$500,$B277,'7.  Persistence Report'!$J$27:$J$500,"Current year savings",'7.  Persistence Report'!$H$27:$H$500,"2016")</f>
        <v>0</v>
      </c>
      <c r="S277" s="295">
        <f>SUMIFS('7.  Persistence Report'!U$27:U$500,'7.  Persistence Report'!$D$27:$D$500,$B277,'7.  Persistence Report'!$J$27:$J$500,"Current year savings",'7.  Persistence Report'!$H$27:$H$500,"2016")</f>
        <v>0</v>
      </c>
      <c r="T277" s="295">
        <f>SUMIFS('7.  Persistence Report'!V$27:V$500,'7.  Persistence Report'!$D$27:$D$500,$B277,'7.  Persistence Report'!$J$27:$J$500,"Current year savings",'7.  Persistence Report'!$H$27:$H$500,"2016")</f>
        <v>0</v>
      </c>
      <c r="U277" s="295">
        <f>SUMIFS('7.  Persistence Report'!W$27:W$500,'7.  Persistence Report'!$D$27:$D$500,$B277,'7.  Persistence Report'!$J$27:$J$500,"Current year savings",'7.  Persistence Report'!$H$27:$H$500,"2016")</f>
        <v>0</v>
      </c>
      <c r="V277" s="295">
        <f>SUMIFS('7.  Persistence Report'!X$27:X$500,'7.  Persistence Report'!$D$27:$D$500,$B277,'7.  Persistence Report'!$J$27:$J$500,"Current year savings",'7.  Persistence Report'!$H$27:$H$500,"2016")</f>
        <v>0</v>
      </c>
      <c r="W277" s="295">
        <f>SUMIFS('7.  Persistence Report'!Y$27:Y$500,'7.  Persistence Report'!$D$27:$D$500,$B277,'7.  Persistence Report'!$J$27:$J$500,"Current year savings",'7.  Persistence Report'!$H$27:$H$500,"2016")</f>
        <v>0</v>
      </c>
      <c r="X277" s="295">
        <f>SUMIFS('7.  Persistence Report'!Z$27:Z$500,'7.  Persistence Report'!$D$27:$D$500,$B277,'7.  Persistence Report'!$J$27:$J$500,"Current year savings",'7.  Persistence Report'!$H$27:$H$500,"2016")</f>
        <v>0</v>
      </c>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289</v>
      </c>
      <c r="C278" s="291" t="s">
        <v>163</v>
      </c>
      <c r="D278" s="295">
        <f>SUMIFS('7.  Persistence Report'!AV$27:AV$500,'7.  Persistence Report'!$D$27:$D$500,$B277,'7.  Persistence Report'!$J$27:$J$500,"Adjustment",'7.  Persistence Report'!$H$27:$H$500,"2016")</f>
        <v>0</v>
      </c>
      <c r="E278" s="295">
        <f>SUMIFS('7.  Persistence Report'!AW$27:AW$500,'7.  Persistence Report'!$D$27:$D$500,$B277,'7.  Persistence Report'!$J$27:$J$500,"Adjustment",'7.  Persistence Report'!$H$27:$H$500,"2016")</f>
        <v>0</v>
      </c>
      <c r="F278" s="295">
        <f>SUMIFS('7.  Persistence Report'!AX$27:AX$500,'7.  Persistence Report'!$D$27:$D$500,$B277,'7.  Persistence Report'!$J$27:$J$500,"Adjustment",'7.  Persistence Report'!$H$27:$H$500,"2016")</f>
        <v>0</v>
      </c>
      <c r="G278" s="295">
        <f>SUMIFS('7.  Persistence Report'!AY$27:AY$500,'7.  Persistence Report'!$D$27:$D$500,$B277,'7.  Persistence Report'!$J$27:$J$500,"Adjustment",'7.  Persistence Report'!$H$27:$H$500,"2016")</f>
        <v>0</v>
      </c>
      <c r="H278" s="295">
        <f>SUMIFS('7.  Persistence Report'!AZ$27:AZ$500,'7.  Persistence Report'!$D$27:$D$500,$B277,'7.  Persistence Report'!$J$27:$J$500,"Adjustment",'7.  Persistence Report'!$H$27:$H$500,"2016")</f>
        <v>0</v>
      </c>
      <c r="I278" s="295">
        <f>SUMIFS('7.  Persistence Report'!BA$27:BA$500,'7.  Persistence Report'!$D$27:$D$500,$B277,'7.  Persistence Report'!$J$27:$J$500,"Adjustment",'7.  Persistence Report'!$H$27:$H$500,"2016")</f>
        <v>0</v>
      </c>
      <c r="J278" s="295">
        <f>SUMIFS('7.  Persistence Report'!BB$27:BB$500,'7.  Persistence Report'!$D$27:$D$500,$B277,'7.  Persistence Report'!$J$27:$J$500,"Adjustment",'7.  Persistence Report'!$H$27:$H$500,"2016")</f>
        <v>0</v>
      </c>
      <c r="K278" s="295">
        <f>SUMIFS('7.  Persistence Report'!BC$27:BC$500,'7.  Persistence Report'!$D$27:$D$500,$B277,'7.  Persistence Report'!$J$27:$J$500,"Adjustment",'7.  Persistence Report'!$H$27:$H$500,"2016")</f>
        <v>0</v>
      </c>
      <c r="L278" s="295">
        <f>SUMIFS('7.  Persistence Report'!BD$27:BD$500,'7.  Persistence Report'!$D$27:$D$500,$B277,'7.  Persistence Report'!$J$27:$J$500,"Adjustment",'7.  Persistence Report'!$H$27:$H$500,"2016")</f>
        <v>0</v>
      </c>
      <c r="M278" s="295">
        <f>SUMIFS('7.  Persistence Report'!BE$27:BE$500,'7.  Persistence Report'!$D$27:$D$500,$B277,'7.  Persistence Report'!$J$27:$J$500,"Adjustment",'7.  Persistence Report'!$H$27:$H$500,"2016")</f>
        <v>0</v>
      </c>
      <c r="N278" s="295">
        <f>N277</f>
        <v>12</v>
      </c>
      <c r="O278" s="295">
        <f>SUMIFS('7.  Persistence Report'!Q$27:Q$500,'7.  Persistence Report'!$D$27:$D$500,$B277,'7.  Persistence Report'!$J$27:$J$500,"Adjustment",'7.  Persistence Report'!$H$27:$H$500,"2016")</f>
        <v>0</v>
      </c>
      <c r="P278" s="295">
        <f>SUMIFS('7.  Persistence Report'!R$27:R$500,'7.  Persistence Report'!$D$27:$D$500,$B277,'7.  Persistence Report'!$J$27:$J$500,"Adjustment",'7.  Persistence Report'!$H$27:$H$500,"2016")</f>
        <v>0</v>
      </c>
      <c r="Q278" s="295">
        <f>SUMIFS('7.  Persistence Report'!S$27:S$500,'7.  Persistence Report'!$D$27:$D$500,$B277,'7.  Persistence Report'!$J$27:$J$500,"Adjustment",'7.  Persistence Report'!$H$27:$H$500,"2016")</f>
        <v>0</v>
      </c>
      <c r="R278" s="295">
        <f>SUMIFS('7.  Persistence Report'!T$27:T$500,'7.  Persistence Report'!$D$27:$D$500,$B277,'7.  Persistence Report'!$J$27:$J$500,"Adjustment",'7.  Persistence Report'!$H$27:$H$500,"2016")</f>
        <v>0</v>
      </c>
      <c r="S278" s="295">
        <f>SUMIFS('7.  Persistence Report'!U$27:U$500,'7.  Persistence Report'!$D$27:$D$500,$B277,'7.  Persistence Report'!$J$27:$J$500,"Adjustment",'7.  Persistence Report'!$H$27:$H$500,"2016")</f>
        <v>0</v>
      </c>
      <c r="T278" s="295">
        <f>SUMIFS('7.  Persistence Report'!V$27:V$500,'7.  Persistence Report'!$D$27:$D$500,$B277,'7.  Persistence Report'!$J$27:$J$500,"Adjustment",'7.  Persistence Report'!$H$27:$H$500,"2016")</f>
        <v>0</v>
      </c>
      <c r="U278" s="295">
        <f>SUMIFS('7.  Persistence Report'!W$27:W$500,'7.  Persistence Report'!$D$27:$D$500,$B277,'7.  Persistence Report'!$J$27:$J$500,"Adjustment",'7.  Persistence Report'!$H$27:$H$500,"2016")</f>
        <v>0</v>
      </c>
      <c r="V278" s="295">
        <f>SUMIFS('7.  Persistence Report'!X$27:X$500,'7.  Persistence Report'!$D$27:$D$500,$B277,'7.  Persistence Report'!$J$27:$J$500,"Adjustment",'7.  Persistence Report'!$H$27:$H$500,"2016")</f>
        <v>0</v>
      </c>
      <c r="W278" s="295">
        <f>SUMIFS('7.  Persistence Report'!Y$27:Y$500,'7.  Persistence Report'!$D$27:$D$500,$B277,'7.  Persistence Report'!$J$27:$J$500,"Adjustment",'7.  Persistence Report'!$H$27:$H$500,"2016")</f>
        <v>0</v>
      </c>
      <c r="X278" s="295">
        <f>SUMIFS('7.  Persistence Report'!Z$27:Z$500,'7.  Persistence Report'!$D$27:$D$500,$B277,'7.  Persistence Report'!$J$27:$J$500,"Adjustment",'7.  Persistence Report'!$H$27:$H$500,"2016")</f>
        <v>0</v>
      </c>
      <c r="Y278" s="411">
        <f>Y277</f>
        <v>0</v>
      </c>
      <c r="Z278" s="411">
        <f t="shared" ref="Z278:AL278" si="742">Z277</f>
        <v>0</v>
      </c>
      <c r="AA278" s="411">
        <f t="shared" si="742"/>
        <v>0</v>
      </c>
      <c r="AB278" s="411">
        <f t="shared" si="742"/>
        <v>0</v>
      </c>
      <c r="AC278" s="411">
        <f t="shared" si="742"/>
        <v>0</v>
      </c>
      <c r="AD278" s="411">
        <f t="shared" si="742"/>
        <v>0</v>
      </c>
      <c r="AE278" s="411">
        <f t="shared" si="742"/>
        <v>0</v>
      </c>
      <c r="AF278" s="411">
        <f t="shared" si="742"/>
        <v>0</v>
      </c>
      <c r="AG278" s="411">
        <f t="shared" si="742"/>
        <v>0</v>
      </c>
      <c r="AH278" s="411">
        <f t="shared" si="742"/>
        <v>0</v>
      </c>
      <c r="AI278" s="411">
        <f t="shared" si="742"/>
        <v>0</v>
      </c>
      <c r="AJ278" s="411">
        <f t="shared" si="742"/>
        <v>0</v>
      </c>
      <c r="AK278" s="411">
        <f t="shared" si="742"/>
        <v>0</v>
      </c>
      <c r="AL278" s="411">
        <f t="shared" si="742"/>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f>SUMIFS('7.  Persistence Report'!AV$27:AV$500,'7.  Persistence Report'!$D$27:$D$500,$B280,'7.  Persistence Report'!$J$27:$J$500,"Current year savings",'7.  Persistence Report'!$H$27:$H$500,"2016")</f>
        <v>0</v>
      </c>
      <c r="E280" s="295">
        <f>SUMIFS('7.  Persistence Report'!AW$27:AW$500,'7.  Persistence Report'!$D$27:$D$500,$B280,'7.  Persistence Report'!$J$27:$J$500,"Current year savings",'7.  Persistence Report'!$H$27:$H$500,"2016")</f>
        <v>0</v>
      </c>
      <c r="F280" s="295">
        <f>SUMIFS('7.  Persistence Report'!AX$27:AX$500,'7.  Persistence Report'!$D$27:$D$500,$B280,'7.  Persistence Report'!$J$27:$J$500,"Current year savings",'7.  Persistence Report'!$H$27:$H$500,"2016")</f>
        <v>0</v>
      </c>
      <c r="G280" s="295">
        <f>SUMIFS('7.  Persistence Report'!AY$27:AY$500,'7.  Persistence Report'!$D$27:$D$500,$B280,'7.  Persistence Report'!$J$27:$J$500,"Current year savings",'7.  Persistence Report'!$H$27:$H$500,"2016")</f>
        <v>0</v>
      </c>
      <c r="H280" s="295">
        <f>SUMIFS('7.  Persistence Report'!AZ$27:AZ$500,'7.  Persistence Report'!$D$27:$D$500,$B280,'7.  Persistence Report'!$J$27:$J$500,"Current year savings",'7.  Persistence Report'!$H$27:$H$500,"2016")</f>
        <v>0</v>
      </c>
      <c r="I280" s="295">
        <f>SUMIFS('7.  Persistence Report'!BA$27:BA$500,'7.  Persistence Report'!$D$27:$D$500,$B280,'7.  Persistence Report'!$J$27:$J$500,"Current year savings",'7.  Persistence Report'!$H$27:$H$500,"2016")</f>
        <v>0</v>
      </c>
      <c r="J280" s="295">
        <f>SUMIFS('7.  Persistence Report'!BB$27:BB$500,'7.  Persistence Report'!$D$27:$D$500,$B280,'7.  Persistence Report'!$J$27:$J$500,"Current year savings",'7.  Persistence Report'!$H$27:$H$500,"2016")</f>
        <v>0</v>
      </c>
      <c r="K280" s="295">
        <f>SUMIFS('7.  Persistence Report'!BC$27:BC$500,'7.  Persistence Report'!$D$27:$D$500,$B280,'7.  Persistence Report'!$J$27:$J$500,"Current year savings",'7.  Persistence Report'!$H$27:$H$500,"2016")</f>
        <v>0</v>
      </c>
      <c r="L280" s="295">
        <f>SUMIFS('7.  Persistence Report'!BD$27:BD$500,'7.  Persistence Report'!$D$27:$D$500,$B280,'7.  Persistence Report'!$J$27:$J$500,"Current year savings",'7.  Persistence Report'!$H$27:$H$500,"2016")</f>
        <v>0</v>
      </c>
      <c r="M280" s="295">
        <f>SUMIFS('7.  Persistence Report'!BE$27:BE$500,'7.  Persistence Report'!$D$27:$D$500,$B280,'7.  Persistence Report'!$J$27:$J$500,"Current year savings",'7.  Persistence Report'!$H$27:$H$500,"2016")</f>
        <v>0</v>
      </c>
      <c r="N280" s="295">
        <v>12</v>
      </c>
      <c r="O280" s="295">
        <f>SUMIFS('7.  Persistence Report'!Q$27:Q$500,'7.  Persistence Report'!$D$27:$D$500,$B280,'7.  Persistence Report'!$J$27:$J$500,"Current year savings",'7.  Persistence Report'!$H$27:$H$500,"2016")</f>
        <v>0</v>
      </c>
      <c r="P280" s="295">
        <f>SUMIFS('7.  Persistence Report'!R$27:R$500,'7.  Persistence Report'!$D$27:$D$500,$B280,'7.  Persistence Report'!$J$27:$J$500,"Current year savings",'7.  Persistence Report'!$H$27:$H$500,"2016")</f>
        <v>0</v>
      </c>
      <c r="Q280" s="295">
        <f>SUMIFS('7.  Persistence Report'!S$27:S$500,'7.  Persistence Report'!$D$27:$D$500,$B280,'7.  Persistence Report'!$J$27:$J$500,"Current year savings",'7.  Persistence Report'!$H$27:$H$500,"2016")</f>
        <v>0</v>
      </c>
      <c r="R280" s="295">
        <f>SUMIFS('7.  Persistence Report'!T$27:T$500,'7.  Persistence Report'!$D$27:$D$500,$B280,'7.  Persistence Report'!$J$27:$J$500,"Current year savings",'7.  Persistence Report'!$H$27:$H$500,"2016")</f>
        <v>0</v>
      </c>
      <c r="S280" s="295">
        <f>SUMIFS('7.  Persistence Report'!U$27:U$500,'7.  Persistence Report'!$D$27:$D$500,$B280,'7.  Persistence Report'!$J$27:$J$500,"Current year savings",'7.  Persistence Report'!$H$27:$H$500,"2016")</f>
        <v>0</v>
      </c>
      <c r="T280" s="295">
        <f>SUMIFS('7.  Persistence Report'!V$27:V$500,'7.  Persistence Report'!$D$27:$D$500,$B280,'7.  Persistence Report'!$J$27:$J$500,"Current year savings",'7.  Persistence Report'!$H$27:$H$500,"2016")</f>
        <v>0</v>
      </c>
      <c r="U280" s="295">
        <f>SUMIFS('7.  Persistence Report'!W$27:W$500,'7.  Persistence Report'!$D$27:$D$500,$B280,'7.  Persistence Report'!$J$27:$J$500,"Current year savings",'7.  Persistence Report'!$H$27:$H$500,"2016")</f>
        <v>0</v>
      </c>
      <c r="V280" s="295">
        <f>SUMIFS('7.  Persistence Report'!X$27:X$500,'7.  Persistence Report'!$D$27:$D$500,$B280,'7.  Persistence Report'!$J$27:$J$500,"Current year savings",'7.  Persistence Report'!$H$27:$H$500,"2016")</f>
        <v>0</v>
      </c>
      <c r="W280" s="295">
        <f>SUMIFS('7.  Persistence Report'!Y$27:Y$500,'7.  Persistence Report'!$D$27:$D$500,$B280,'7.  Persistence Report'!$J$27:$J$500,"Current year savings",'7.  Persistence Report'!$H$27:$H$500,"2016")</f>
        <v>0</v>
      </c>
      <c r="X280" s="295">
        <f>SUMIFS('7.  Persistence Report'!Z$27:Z$500,'7.  Persistence Report'!$D$27:$D$500,$B280,'7.  Persistence Report'!$J$27:$J$500,"Current year savings",'7.  Persistence Report'!$H$27:$H$500,"2016")</f>
        <v>0</v>
      </c>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289</v>
      </c>
      <c r="C281" s="291" t="s">
        <v>163</v>
      </c>
      <c r="D281" s="295">
        <f>SUMIFS('7.  Persistence Report'!AV$27:AV$500,'7.  Persistence Report'!$D$27:$D$500,$B280,'7.  Persistence Report'!$J$27:$J$500,"Adjustment",'7.  Persistence Report'!$H$27:$H$500,"2016")</f>
        <v>0</v>
      </c>
      <c r="E281" s="295">
        <f>SUMIFS('7.  Persistence Report'!AW$27:AW$500,'7.  Persistence Report'!$D$27:$D$500,$B280,'7.  Persistence Report'!$J$27:$J$500,"Adjustment",'7.  Persistence Report'!$H$27:$H$500,"2016")</f>
        <v>0</v>
      </c>
      <c r="F281" s="295">
        <f>SUMIFS('7.  Persistence Report'!AX$27:AX$500,'7.  Persistence Report'!$D$27:$D$500,$B280,'7.  Persistence Report'!$J$27:$J$500,"Adjustment",'7.  Persistence Report'!$H$27:$H$500,"2016")</f>
        <v>0</v>
      </c>
      <c r="G281" s="295">
        <f>SUMIFS('7.  Persistence Report'!AY$27:AY$500,'7.  Persistence Report'!$D$27:$D$500,$B280,'7.  Persistence Report'!$J$27:$J$500,"Adjustment",'7.  Persistence Report'!$H$27:$H$500,"2016")</f>
        <v>0</v>
      </c>
      <c r="H281" s="295">
        <f>SUMIFS('7.  Persistence Report'!AZ$27:AZ$500,'7.  Persistence Report'!$D$27:$D$500,$B280,'7.  Persistence Report'!$J$27:$J$500,"Adjustment",'7.  Persistence Report'!$H$27:$H$500,"2016")</f>
        <v>0</v>
      </c>
      <c r="I281" s="295">
        <f>SUMIFS('7.  Persistence Report'!BA$27:BA$500,'7.  Persistence Report'!$D$27:$D$500,$B280,'7.  Persistence Report'!$J$27:$J$500,"Adjustment",'7.  Persistence Report'!$H$27:$H$500,"2016")</f>
        <v>0</v>
      </c>
      <c r="J281" s="295">
        <f>SUMIFS('7.  Persistence Report'!BB$27:BB$500,'7.  Persistence Report'!$D$27:$D$500,$B280,'7.  Persistence Report'!$J$27:$J$500,"Adjustment",'7.  Persistence Report'!$H$27:$H$500,"2016")</f>
        <v>0</v>
      </c>
      <c r="K281" s="295">
        <f>SUMIFS('7.  Persistence Report'!BC$27:BC$500,'7.  Persistence Report'!$D$27:$D$500,$B280,'7.  Persistence Report'!$J$27:$J$500,"Adjustment",'7.  Persistence Report'!$H$27:$H$500,"2016")</f>
        <v>0</v>
      </c>
      <c r="L281" s="295">
        <f>SUMIFS('7.  Persistence Report'!BD$27:BD$500,'7.  Persistence Report'!$D$27:$D$500,$B280,'7.  Persistence Report'!$J$27:$J$500,"Adjustment",'7.  Persistence Report'!$H$27:$H$500,"2016")</f>
        <v>0</v>
      </c>
      <c r="M281" s="295">
        <f>SUMIFS('7.  Persistence Report'!BE$27:BE$500,'7.  Persistence Report'!$D$27:$D$500,$B280,'7.  Persistence Report'!$J$27:$J$500,"Adjustment",'7.  Persistence Report'!$H$27:$H$500,"2016")</f>
        <v>0</v>
      </c>
      <c r="N281" s="295">
        <f>N280</f>
        <v>12</v>
      </c>
      <c r="O281" s="295">
        <f>SUMIFS('7.  Persistence Report'!Q$27:Q$500,'7.  Persistence Report'!$D$27:$D$500,$B280,'7.  Persistence Report'!$J$27:$J$500,"Adjustment",'7.  Persistence Report'!$H$27:$H$500,"2016")</f>
        <v>0</v>
      </c>
      <c r="P281" s="295">
        <f>SUMIFS('7.  Persistence Report'!R$27:R$500,'7.  Persistence Report'!$D$27:$D$500,$B280,'7.  Persistence Report'!$J$27:$J$500,"Adjustment",'7.  Persistence Report'!$H$27:$H$500,"2016")</f>
        <v>0</v>
      </c>
      <c r="Q281" s="295">
        <f>SUMIFS('7.  Persistence Report'!S$27:S$500,'7.  Persistence Report'!$D$27:$D$500,$B280,'7.  Persistence Report'!$J$27:$J$500,"Adjustment",'7.  Persistence Report'!$H$27:$H$500,"2016")</f>
        <v>0</v>
      </c>
      <c r="R281" s="295">
        <f>SUMIFS('7.  Persistence Report'!T$27:T$500,'7.  Persistence Report'!$D$27:$D$500,$B280,'7.  Persistence Report'!$J$27:$J$500,"Adjustment",'7.  Persistence Report'!$H$27:$H$500,"2016")</f>
        <v>0</v>
      </c>
      <c r="S281" s="295">
        <f>SUMIFS('7.  Persistence Report'!U$27:U$500,'7.  Persistence Report'!$D$27:$D$500,$B280,'7.  Persistence Report'!$J$27:$J$500,"Adjustment",'7.  Persistence Report'!$H$27:$H$500,"2016")</f>
        <v>0</v>
      </c>
      <c r="T281" s="295">
        <f>SUMIFS('7.  Persistence Report'!V$27:V$500,'7.  Persistence Report'!$D$27:$D$500,$B280,'7.  Persistence Report'!$J$27:$J$500,"Adjustment",'7.  Persistence Report'!$H$27:$H$500,"2016")</f>
        <v>0</v>
      </c>
      <c r="U281" s="295">
        <f>SUMIFS('7.  Persistence Report'!W$27:W$500,'7.  Persistence Report'!$D$27:$D$500,$B280,'7.  Persistence Report'!$J$27:$J$500,"Adjustment",'7.  Persistence Report'!$H$27:$H$500,"2016")</f>
        <v>0</v>
      </c>
      <c r="V281" s="295">
        <f>SUMIFS('7.  Persistence Report'!X$27:X$500,'7.  Persistence Report'!$D$27:$D$500,$B280,'7.  Persistence Report'!$J$27:$J$500,"Adjustment",'7.  Persistence Report'!$H$27:$H$500,"2016")</f>
        <v>0</v>
      </c>
      <c r="W281" s="295">
        <f>SUMIFS('7.  Persistence Report'!Y$27:Y$500,'7.  Persistence Report'!$D$27:$D$500,$B280,'7.  Persistence Report'!$J$27:$J$500,"Adjustment",'7.  Persistence Report'!$H$27:$H$500,"2016")</f>
        <v>0</v>
      </c>
      <c r="X281" s="295">
        <f>SUMIFS('7.  Persistence Report'!Z$27:Z$500,'7.  Persistence Report'!$D$27:$D$500,$B280,'7.  Persistence Report'!$J$27:$J$500,"Adjustment",'7.  Persistence Report'!$H$27:$H$500,"2016")</f>
        <v>0</v>
      </c>
      <c r="Y281" s="411">
        <f>Y280</f>
        <v>0</v>
      </c>
      <c r="Z281" s="411">
        <f t="shared" ref="Z281:AL281" si="743">Z280</f>
        <v>0</v>
      </c>
      <c r="AA281" s="411">
        <f t="shared" si="743"/>
        <v>0</v>
      </c>
      <c r="AB281" s="411">
        <f t="shared" si="743"/>
        <v>0</v>
      </c>
      <c r="AC281" s="411">
        <f t="shared" si="743"/>
        <v>0</v>
      </c>
      <c r="AD281" s="411">
        <f t="shared" si="743"/>
        <v>0</v>
      </c>
      <c r="AE281" s="411">
        <f t="shared" si="743"/>
        <v>0</v>
      </c>
      <c r="AF281" s="411">
        <f t="shared" si="743"/>
        <v>0</v>
      </c>
      <c r="AG281" s="411">
        <f t="shared" si="743"/>
        <v>0</v>
      </c>
      <c r="AH281" s="411">
        <f t="shared" si="743"/>
        <v>0</v>
      </c>
      <c r="AI281" s="411">
        <f t="shared" si="743"/>
        <v>0</v>
      </c>
      <c r="AJ281" s="411">
        <f t="shared" si="743"/>
        <v>0</v>
      </c>
      <c r="AK281" s="411">
        <f t="shared" si="743"/>
        <v>0</v>
      </c>
      <c r="AL281" s="411">
        <f t="shared" si="743"/>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f>SUMIFS('7.  Persistence Report'!AV$27:AV$500,'7.  Persistence Report'!$D$27:$D$500,$B283,'7.  Persistence Report'!$J$27:$J$500,"Current year savings",'7.  Persistence Report'!$H$27:$H$500,"2016")</f>
        <v>0</v>
      </c>
      <c r="E283" s="295">
        <f>SUMIFS('7.  Persistence Report'!AW$27:AW$500,'7.  Persistence Report'!$D$27:$D$500,$B283,'7.  Persistence Report'!$J$27:$J$500,"Current year savings",'7.  Persistence Report'!$H$27:$H$500,"2016")</f>
        <v>0</v>
      </c>
      <c r="F283" s="295">
        <f>SUMIFS('7.  Persistence Report'!AX$27:AX$500,'7.  Persistence Report'!$D$27:$D$500,$B283,'7.  Persistence Report'!$J$27:$J$500,"Current year savings",'7.  Persistence Report'!$H$27:$H$500,"2016")</f>
        <v>0</v>
      </c>
      <c r="G283" s="295">
        <f>SUMIFS('7.  Persistence Report'!AY$27:AY$500,'7.  Persistence Report'!$D$27:$D$500,$B283,'7.  Persistence Report'!$J$27:$J$500,"Current year savings",'7.  Persistence Report'!$H$27:$H$500,"2016")</f>
        <v>0</v>
      </c>
      <c r="H283" s="295">
        <f>SUMIFS('7.  Persistence Report'!AZ$27:AZ$500,'7.  Persistence Report'!$D$27:$D$500,$B283,'7.  Persistence Report'!$J$27:$J$500,"Current year savings",'7.  Persistence Report'!$H$27:$H$500,"2016")</f>
        <v>0</v>
      </c>
      <c r="I283" s="295">
        <f>SUMIFS('7.  Persistence Report'!BA$27:BA$500,'7.  Persistence Report'!$D$27:$D$500,$B283,'7.  Persistence Report'!$J$27:$J$500,"Current year savings",'7.  Persistence Report'!$H$27:$H$500,"2016")</f>
        <v>0</v>
      </c>
      <c r="J283" s="295">
        <f>SUMIFS('7.  Persistence Report'!BB$27:BB$500,'7.  Persistence Report'!$D$27:$D$500,$B283,'7.  Persistence Report'!$J$27:$J$500,"Current year savings",'7.  Persistence Report'!$H$27:$H$500,"2016")</f>
        <v>0</v>
      </c>
      <c r="K283" s="295">
        <f>SUMIFS('7.  Persistence Report'!BC$27:BC$500,'7.  Persistence Report'!$D$27:$D$500,$B283,'7.  Persistence Report'!$J$27:$J$500,"Current year savings",'7.  Persistence Report'!$H$27:$H$500,"2016")</f>
        <v>0</v>
      </c>
      <c r="L283" s="295">
        <f>SUMIFS('7.  Persistence Report'!BD$27:BD$500,'7.  Persistence Report'!$D$27:$D$500,$B283,'7.  Persistence Report'!$J$27:$J$500,"Current year savings",'7.  Persistence Report'!$H$27:$H$500,"2016")</f>
        <v>0</v>
      </c>
      <c r="M283" s="295">
        <f>SUMIFS('7.  Persistence Report'!BE$27:BE$500,'7.  Persistence Report'!$D$27:$D$500,$B283,'7.  Persistence Report'!$J$27:$J$500,"Current year savings",'7.  Persistence Report'!$H$27:$H$500,"2016")</f>
        <v>0</v>
      </c>
      <c r="N283" s="295">
        <v>12</v>
      </c>
      <c r="O283" s="295">
        <f>SUMIFS('7.  Persistence Report'!Q$27:Q$500,'7.  Persistence Report'!$D$27:$D$500,$B283,'7.  Persistence Report'!$J$27:$J$500,"Current year savings",'7.  Persistence Report'!$H$27:$H$500,"2016")</f>
        <v>0</v>
      </c>
      <c r="P283" s="295">
        <f>SUMIFS('7.  Persistence Report'!R$27:R$500,'7.  Persistence Report'!$D$27:$D$500,$B283,'7.  Persistence Report'!$J$27:$J$500,"Current year savings",'7.  Persistence Report'!$H$27:$H$500,"2016")</f>
        <v>0</v>
      </c>
      <c r="Q283" s="295">
        <f>SUMIFS('7.  Persistence Report'!S$27:S$500,'7.  Persistence Report'!$D$27:$D$500,$B283,'7.  Persistence Report'!$J$27:$J$500,"Current year savings",'7.  Persistence Report'!$H$27:$H$500,"2016")</f>
        <v>0</v>
      </c>
      <c r="R283" s="295">
        <f>SUMIFS('7.  Persistence Report'!T$27:T$500,'7.  Persistence Report'!$D$27:$D$500,$B283,'7.  Persistence Report'!$J$27:$J$500,"Current year savings",'7.  Persistence Report'!$H$27:$H$500,"2016")</f>
        <v>0</v>
      </c>
      <c r="S283" s="295">
        <f>SUMIFS('7.  Persistence Report'!U$27:U$500,'7.  Persistence Report'!$D$27:$D$500,$B283,'7.  Persistence Report'!$J$27:$J$500,"Current year savings",'7.  Persistence Report'!$H$27:$H$500,"2016")</f>
        <v>0</v>
      </c>
      <c r="T283" s="295">
        <f>SUMIFS('7.  Persistence Report'!V$27:V$500,'7.  Persistence Report'!$D$27:$D$500,$B283,'7.  Persistence Report'!$J$27:$J$500,"Current year savings",'7.  Persistence Report'!$H$27:$H$500,"2016")</f>
        <v>0</v>
      </c>
      <c r="U283" s="295">
        <f>SUMIFS('7.  Persistence Report'!W$27:W$500,'7.  Persistence Report'!$D$27:$D$500,$B283,'7.  Persistence Report'!$J$27:$J$500,"Current year savings",'7.  Persistence Report'!$H$27:$H$500,"2016")</f>
        <v>0</v>
      </c>
      <c r="V283" s="295">
        <f>SUMIFS('7.  Persistence Report'!X$27:X$500,'7.  Persistence Report'!$D$27:$D$500,$B283,'7.  Persistence Report'!$J$27:$J$500,"Current year savings",'7.  Persistence Report'!$H$27:$H$500,"2016")</f>
        <v>0</v>
      </c>
      <c r="W283" s="295">
        <f>SUMIFS('7.  Persistence Report'!Y$27:Y$500,'7.  Persistence Report'!$D$27:$D$500,$B283,'7.  Persistence Report'!$J$27:$J$500,"Current year savings",'7.  Persistence Report'!$H$27:$H$500,"2016")</f>
        <v>0</v>
      </c>
      <c r="X283" s="295">
        <f>SUMIFS('7.  Persistence Report'!Z$27:Z$500,'7.  Persistence Report'!$D$27:$D$500,$B283,'7.  Persistence Report'!$J$27:$J$500,"Current year savings",'7.  Persistence Report'!$H$27:$H$500,"2016")</f>
        <v>0</v>
      </c>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289</v>
      </c>
      <c r="C284" s="291" t="s">
        <v>163</v>
      </c>
      <c r="D284" s="295">
        <f>SUMIFS('7.  Persistence Report'!AV$27:AV$500,'7.  Persistence Report'!$D$27:$D$500,$B283,'7.  Persistence Report'!$J$27:$J$500,"Adjustment",'7.  Persistence Report'!$H$27:$H$500,"2016")</f>
        <v>0</v>
      </c>
      <c r="E284" s="295">
        <f>SUMIFS('7.  Persistence Report'!AW$27:AW$500,'7.  Persistence Report'!$D$27:$D$500,$B283,'7.  Persistence Report'!$J$27:$J$500,"Adjustment",'7.  Persistence Report'!$H$27:$H$500,"2016")</f>
        <v>0</v>
      </c>
      <c r="F284" s="295">
        <f>SUMIFS('7.  Persistence Report'!AX$27:AX$500,'7.  Persistence Report'!$D$27:$D$500,$B283,'7.  Persistence Report'!$J$27:$J$500,"Adjustment",'7.  Persistence Report'!$H$27:$H$500,"2016")</f>
        <v>0</v>
      </c>
      <c r="G284" s="295">
        <f>SUMIFS('7.  Persistence Report'!AY$27:AY$500,'7.  Persistence Report'!$D$27:$D$500,$B283,'7.  Persistence Report'!$J$27:$J$500,"Adjustment",'7.  Persistence Report'!$H$27:$H$500,"2016")</f>
        <v>0</v>
      </c>
      <c r="H284" s="295">
        <f>SUMIFS('7.  Persistence Report'!AZ$27:AZ$500,'7.  Persistence Report'!$D$27:$D$500,$B283,'7.  Persistence Report'!$J$27:$J$500,"Adjustment",'7.  Persistence Report'!$H$27:$H$500,"2016")</f>
        <v>0</v>
      </c>
      <c r="I284" s="295">
        <f>SUMIFS('7.  Persistence Report'!BA$27:BA$500,'7.  Persistence Report'!$D$27:$D$500,$B283,'7.  Persistence Report'!$J$27:$J$500,"Adjustment",'7.  Persistence Report'!$H$27:$H$500,"2016")</f>
        <v>0</v>
      </c>
      <c r="J284" s="295">
        <f>SUMIFS('7.  Persistence Report'!BB$27:BB$500,'7.  Persistence Report'!$D$27:$D$500,$B283,'7.  Persistence Report'!$J$27:$J$500,"Adjustment",'7.  Persistence Report'!$H$27:$H$500,"2016")</f>
        <v>0</v>
      </c>
      <c r="K284" s="295">
        <f>SUMIFS('7.  Persistence Report'!BC$27:BC$500,'7.  Persistence Report'!$D$27:$D$500,$B283,'7.  Persistence Report'!$J$27:$J$500,"Adjustment",'7.  Persistence Report'!$H$27:$H$500,"2016")</f>
        <v>0</v>
      </c>
      <c r="L284" s="295">
        <f>SUMIFS('7.  Persistence Report'!BD$27:BD$500,'7.  Persistence Report'!$D$27:$D$500,$B283,'7.  Persistence Report'!$J$27:$J$500,"Adjustment",'7.  Persistence Report'!$H$27:$H$500,"2016")</f>
        <v>0</v>
      </c>
      <c r="M284" s="295">
        <f>SUMIFS('7.  Persistence Report'!BE$27:BE$500,'7.  Persistence Report'!$D$27:$D$500,$B283,'7.  Persistence Report'!$J$27:$J$500,"Adjustment",'7.  Persistence Report'!$H$27:$H$500,"2016")</f>
        <v>0</v>
      </c>
      <c r="N284" s="295">
        <f>N283</f>
        <v>12</v>
      </c>
      <c r="O284" s="295">
        <f>SUMIFS('7.  Persistence Report'!Q$27:Q$500,'7.  Persistence Report'!$D$27:$D$500,$B283,'7.  Persistence Report'!$J$27:$J$500,"Adjustment",'7.  Persistence Report'!$H$27:$H$500,"2016")</f>
        <v>0</v>
      </c>
      <c r="P284" s="295">
        <f>SUMIFS('7.  Persistence Report'!R$27:R$500,'7.  Persistence Report'!$D$27:$D$500,$B283,'7.  Persistence Report'!$J$27:$J$500,"Adjustment",'7.  Persistence Report'!$H$27:$H$500,"2016")</f>
        <v>0</v>
      </c>
      <c r="Q284" s="295">
        <f>SUMIFS('7.  Persistence Report'!S$27:S$500,'7.  Persistence Report'!$D$27:$D$500,$B283,'7.  Persistence Report'!$J$27:$J$500,"Adjustment",'7.  Persistence Report'!$H$27:$H$500,"2016")</f>
        <v>0</v>
      </c>
      <c r="R284" s="295">
        <f>SUMIFS('7.  Persistence Report'!T$27:T$500,'7.  Persistence Report'!$D$27:$D$500,$B283,'7.  Persistence Report'!$J$27:$J$500,"Adjustment",'7.  Persistence Report'!$H$27:$H$500,"2016")</f>
        <v>0</v>
      </c>
      <c r="S284" s="295">
        <f>SUMIFS('7.  Persistence Report'!U$27:U$500,'7.  Persistence Report'!$D$27:$D$500,$B283,'7.  Persistence Report'!$J$27:$J$500,"Adjustment",'7.  Persistence Report'!$H$27:$H$500,"2016")</f>
        <v>0</v>
      </c>
      <c r="T284" s="295">
        <f>SUMIFS('7.  Persistence Report'!V$27:V$500,'7.  Persistence Report'!$D$27:$D$500,$B283,'7.  Persistence Report'!$J$27:$J$500,"Adjustment",'7.  Persistence Report'!$H$27:$H$500,"2016")</f>
        <v>0</v>
      </c>
      <c r="U284" s="295">
        <f>SUMIFS('7.  Persistence Report'!W$27:W$500,'7.  Persistence Report'!$D$27:$D$500,$B283,'7.  Persistence Report'!$J$27:$J$500,"Adjustment",'7.  Persistence Report'!$H$27:$H$500,"2016")</f>
        <v>0</v>
      </c>
      <c r="V284" s="295">
        <f>SUMIFS('7.  Persistence Report'!X$27:X$500,'7.  Persistence Report'!$D$27:$D$500,$B283,'7.  Persistence Report'!$J$27:$J$500,"Adjustment",'7.  Persistence Report'!$H$27:$H$500,"2016")</f>
        <v>0</v>
      </c>
      <c r="W284" s="295">
        <f>SUMIFS('7.  Persistence Report'!Y$27:Y$500,'7.  Persistence Report'!$D$27:$D$500,$B283,'7.  Persistence Report'!$J$27:$J$500,"Adjustment",'7.  Persistence Report'!$H$27:$H$500,"2016")</f>
        <v>0</v>
      </c>
      <c r="X284" s="295">
        <f>SUMIFS('7.  Persistence Report'!Z$27:Z$500,'7.  Persistence Report'!$D$27:$D$500,$B283,'7.  Persistence Report'!$J$27:$J$500,"Adjustment",'7.  Persistence Report'!$H$27:$H$500,"2016")</f>
        <v>0</v>
      </c>
      <c r="Y284" s="411">
        <f t="shared" ref="Y284:AL284" si="744">Y283</f>
        <v>0</v>
      </c>
      <c r="Z284" s="411">
        <f t="shared" si="744"/>
        <v>0</v>
      </c>
      <c r="AA284" s="411">
        <f t="shared" si="744"/>
        <v>0</v>
      </c>
      <c r="AB284" s="411">
        <f t="shared" si="744"/>
        <v>0</v>
      </c>
      <c r="AC284" s="411">
        <f t="shared" si="744"/>
        <v>0</v>
      </c>
      <c r="AD284" s="411">
        <f t="shared" si="744"/>
        <v>0</v>
      </c>
      <c r="AE284" s="411">
        <f t="shared" si="744"/>
        <v>0</v>
      </c>
      <c r="AF284" s="411">
        <f t="shared" si="744"/>
        <v>0</v>
      </c>
      <c r="AG284" s="411">
        <f t="shared" si="744"/>
        <v>0</v>
      </c>
      <c r="AH284" s="411">
        <f t="shared" si="744"/>
        <v>0</v>
      </c>
      <c r="AI284" s="411">
        <f t="shared" si="744"/>
        <v>0</v>
      </c>
      <c r="AJ284" s="411">
        <f t="shared" si="744"/>
        <v>0</v>
      </c>
      <c r="AK284" s="411">
        <f t="shared" si="744"/>
        <v>0</v>
      </c>
      <c r="AL284" s="411">
        <f t="shared" si="744"/>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502</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498</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f>SUMIFS('7.  Persistence Report'!AV$27:AV$500,'7.  Persistence Report'!$D$27:$D$500,$B288,'7.  Persistence Report'!$J$27:$J$500,"Current year savings",'7.  Persistence Report'!$H$27:$H$500,"2016")</f>
        <v>25641815</v>
      </c>
      <c r="E288" s="295">
        <f>SUMIFS('7.  Persistence Report'!AW$27:AW$500,'7.  Persistence Report'!$D$27:$D$500,$B288,'7.  Persistence Report'!$J$27:$J$500,"Current year savings",'7.  Persistence Report'!$H$27:$H$500,"2016")</f>
        <v>25641815</v>
      </c>
      <c r="F288" s="295">
        <f>SUMIFS('7.  Persistence Report'!AX$27:AX$500,'7.  Persistence Report'!$D$27:$D$500,$B288,'7.  Persistence Report'!$J$27:$J$500,"Current year savings",'7.  Persistence Report'!$H$27:$H$500,"2016")</f>
        <v>25641815</v>
      </c>
      <c r="G288" s="295">
        <f>SUMIFS('7.  Persistence Report'!AY$27:AY$500,'7.  Persistence Report'!$D$27:$D$500,$B288,'7.  Persistence Report'!$J$27:$J$500,"Current year savings",'7.  Persistence Report'!$H$27:$H$500,"2016")</f>
        <v>25641815</v>
      </c>
      <c r="H288" s="295">
        <f>SUMIFS('7.  Persistence Report'!AZ$27:AZ$500,'7.  Persistence Report'!$D$27:$D$500,$B288,'7.  Persistence Report'!$J$27:$J$500,"Current year savings",'7.  Persistence Report'!$H$27:$H$500,"2016")</f>
        <v>25641815</v>
      </c>
      <c r="I288" s="295">
        <f>SUMIFS('7.  Persistence Report'!BA$27:BA$500,'7.  Persistence Report'!$D$27:$D$500,$B288,'7.  Persistence Report'!$J$27:$J$500,"Current year savings",'7.  Persistence Report'!$H$27:$H$500,"2016")</f>
        <v>25641815</v>
      </c>
      <c r="J288" s="295">
        <f>SUMIFS('7.  Persistence Report'!BB$27:BB$500,'7.  Persistence Report'!$D$27:$D$500,$B288,'7.  Persistence Report'!$J$27:$J$500,"Current year savings",'7.  Persistence Report'!$H$27:$H$500,"2016")</f>
        <v>25641815</v>
      </c>
      <c r="K288" s="295">
        <f>SUMIFS('7.  Persistence Report'!BC$27:BC$500,'7.  Persistence Report'!$D$27:$D$500,$B288,'7.  Persistence Report'!$J$27:$J$500,"Current year savings",'7.  Persistence Report'!$H$27:$H$500,"2016")</f>
        <v>25637829</v>
      </c>
      <c r="L288" s="295">
        <f>SUMIFS('7.  Persistence Report'!BD$27:BD$500,'7.  Persistence Report'!$D$27:$D$500,$B288,'7.  Persistence Report'!$J$27:$J$500,"Current year savings",'7.  Persistence Report'!$H$27:$H$500,"2016")</f>
        <v>25637829</v>
      </c>
      <c r="M288" s="295">
        <f>SUMIFS('7.  Persistence Report'!BE$27:BE$500,'7.  Persistence Report'!$D$27:$D$500,$B288,'7.  Persistence Report'!$J$27:$J$500,"Current year savings",'7.  Persistence Report'!$H$27:$H$500,"2016")</f>
        <v>25527658</v>
      </c>
      <c r="N288" s="291"/>
      <c r="O288" s="295">
        <f>SUMIFS('7.  Persistence Report'!Q$27:Q$500,'7.  Persistence Report'!$D$27:$D$500,$B288,'7.  Persistence Report'!$J$27:$J$500,"Current year savings",'7.  Persistence Report'!$H$27:$H$500,"2016")</f>
        <v>1666</v>
      </c>
      <c r="P288" s="295">
        <f>SUMIFS('7.  Persistence Report'!R$27:R$500,'7.  Persistence Report'!$D$27:$D$500,$B288,'7.  Persistence Report'!$J$27:$J$500,"Current year savings",'7.  Persistence Report'!$H$27:$H$500,"2016")</f>
        <v>1666</v>
      </c>
      <c r="Q288" s="295">
        <f>SUMIFS('7.  Persistence Report'!S$27:S$500,'7.  Persistence Report'!$D$27:$D$500,$B288,'7.  Persistence Report'!$J$27:$J$500,"Current year savings",'7.  Persistence Report'!$H$27:$H$500,"2016")</f>
        <v>1666</v>
      </c>
      <c r="R288" s="295">
        <f>SUMIFS('7.  Persistence Report'!T$27:T$500,'7.  Persistence Report'!$D$27:$D$500,$B288,'7.  Persistence Report'!$J$27:$J$500,"Current year savings",'7.  Persistence Report'!$H$27:$H$500,"2016")</f>
        <v>1666</v>
      </c>
      <c r="S288" s="295">
        <f>SUMIFS('7.  Persistence Report'!U$27:U$500,'7.  Persistence Report'!$D$27:$D$500,$B288,'7.  Persistence Report'!$J$27:$J$500,"Current year savings",'7.  Persistence Report'!$H$27:$H$500,"2016")</f>
        <v>1666</v>
      </c>
      <c r="T288" s="295">
        <f>SUMIFS('7.  Persistence Report'!V$27:V$500,'7.  Persistence Report'!$D$27:$D$500,$B288,'7.  Persistence Report'!$J$27:$J$500,"Current year savings",'7.  Persistence Report'!$H$27:$H$500,"2016")</f>
        <v>1666</v>
      </c>
      <c r="U288" s="295">
        <f>SUMIFS('7.  Persistence Report'!W$27:W$500,'7.  Persistence Report'!$D$27:$D$500,$B288,'7.  Persistence Report'!$J$27:$J$500,"Current year savings",'7.  Persistence Report'!$H$27:$H$500,"2016")</f>
        <v>1666</v>
      </c>
      <c r="V288" s="295">
        <f>SUMIFS('7.  Persistence Report'!X$27:X$500,'7.  Persistence Report'!$D$27:$D$500,$B288,'7.  Persistence Report'!$J$27:$J$500,"Current year savings",'7.  Persistence Report'!$H$27:$H$500,"2016")</f>
        <v>1666</v>
      </c>
      <c r="W288" s="295">
        <f>SUMIFS('7.  Persistence Report'!Y$27:Y$500,'7.  Persistence Report'!$D$27:$D$500,$B288,'7.  Persistence Report'!$J$27:$J$500,"Current year savings",'7.  Persistence Report'!$H$27:$H$500,"2016")</f>
        <v>1666</v>
      </c>
      <c r="X288" s="295">
        <f>SUMIFS('7.  Persistence Report'!Z$27:Z$500,'7.  Persistence Report'!$D$27:$D$500,$B288,'7.  Persistence Report'!$J$27:$J$500,"Current year savings",'7.  Persistence Report'!$H$27:$H$500,"2016")</f>
        <v>1659</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289</v>
      </c>
      <c r="C289" s="291" t="s">
        <v>163</v>
      </c>
      <c r="D289" s="295">
        <f>SUMIFS('7.  Persistence Report'!AV$27:AV$500,'7.  Persistence Report'!$D$27:$D$500,$B288,'7.  Persistence Report'!$J$27:$J$500,"Adjustment",'7.  Persistence Report'!$H$27:$H$500,"2016")</f>
        <v>3013527</v>
      </c>
      <c r="E289" s="295">
        <f>SUMIFS('7.  Persistence Report'!AW$27:AW$500,'7.  Persistence Report'!$D$27:$D$500,$B288,'7.  Persistence Report'!$J$27:$J$500,"Adjustment",'7.  Persistence Report'!$H$27:$H$500,"2016")</f>
        <v>3013527</v>
      </c>
      <c r="F289" s="295">
        <f>SUMIFS('7.  Persistence Report'!AX$27:AX$500,'7.  Persistence Report'!$D$27:$D$500,$B288,'7.  Persistence Report'!$J$27:$J$500,"Adjustment",'7.  Persistence Report'!$H$27:$H$500,"2016")</f>
        <v>3013527</v>
      </c>
      <c r="G289" s="295">
        <f>SUMIFS('7.  Persistence Report'!AY$27:AY$500,'7.  Persistence Report'!$D$27:$D$500,$B288,'7.  Persistence Report'!$J$27:$J$500,"Adjustment",'7.  Persistence Report'!$H$27:$H$500,"2016")</f>
        <v>3013527</v>
      </c>
      <c r="H289" s="295">
        <f>SUMIFS('7.  Persistence Report'!AZ$27:AZ$500,'7.  Persistence Report'!$D$27:$D$500,$B288,'7.  Persistence Report'!$J$27:$J$500,"Adjustment",'7.  Persistence Report'!$H$27:$H$500,"2016")</f>
        <v>3013527</v>
      </c>
      <c r="I289" s="295">
        <f>SUMIFS('7.  Persistence Report'!BA$27:BA$500,'7.  Persistence Report'!$D$27:$D$500,$B288,'7.  Persistence Report'!$J$27:$J$500,"Adjustment",'7.  Persistence Report'!$H$27:$H$500,"2016")</f>
        <v>3013527</v>
      </c>
      <c r="J289" s="295">
        <f>SUMIFS('7.  Persistence Report'!BB$27:BB$500,'7.  Persistence Report'!$D$27:$D$500,$B288,'7.  Persistence Report'!$J$27:$J$500,"Adjustment",'7.  Persistence Report'!$H$27:$H$500,"2016")</f>
        <v>3013527</v>
      </c>
      <c r="K289" s="295">
        <f>SUMIFS('7.  Persistence Report'!BC$27:BC$500,'7.  Persistence Report'!$D$27:$D$500,$B288,'7.  Persistence Report'!$J$27:$J$500,"Adjustment",'7.  Persistence Report'!$H$27:$H$500,"2016")</f>
        <v>3012980</v>
      </c>
      <c r="L289" s="295">
        <f>SUMIFS('7.  Persistence Report'!BD$27:BD$500,'7.  Persistence Report'!$D$27:$D$500,$B288,'7.  Persistence Report'!$J$27:$J$500,"Adjustment",'7.  Persistence Report'!$H$27:$H$500,"2016")</f>
        <v>3012980</v>
      </c>
      <c r="M289" s="295">
        <f>SUMIFS('7.  Persistence Report'!BE$27:BE$500,'7.  Persistence Report'!$D$27:$D$500,$B288,'7.  Persistence Report'!$J$27:$J$500,"Adjustment",'7.  Persistence Report'!$H$27:$H$500,"2016")</f>
        <v>3016579</v>
      </c>
      <c r="N289" s="291"/>
      <c r="O289" s="295">
        <f>SUMIFS('7.  Persistence Report'!Q$27:Q$500,'7.  Persistence Report'!$D$27:$D$500,$B288,'7.  Persistence Report'!$J$27:$J$500,"Adjustment",'7.  Persistence Report'!$H$27:$H$500,"2016")</f>
        <v>191</v>
      </c>
      <c r="P289" s="295">
        <f>SUMIFS('7.  Persistence Report'!R$27:R$500,'7.  Persistence Report'!$D$27:$D$500,$B288,'7.  Persistence Report'!$J$27:$J$500,"Adjustment",'7.  Persistence Report'!$H$27:$H$500,"2016")</f>
        <v>191</v>
      </c>
      <c r="Q289" s="295">
        <f>SUMIFS('7.  Persistence Report'!S$27:S$500,'7.  Persistence Report'!$D$27:$D$500,$B288,'7.  Persistence Report'!$J$27:$J$500,"Adjustment",'7.  Persistence Report'!$H$27:$H$500,"2016")</f>
        <v>191</v>
      </c>
      <c r="R289" s="295">
        <f>SUMIFS('7.  Persistence Report'!T$27:T$500,'7.  Persistence Report'!$D$27:$D$500,$B288,'7.  Persistence Report'!$J$27:$J$500,"Adjustment",'7.  Persistence Report'!$H$27:$H$500,"2016")</f>
        <v>191</v>
      </c>
      <c r="S289" s="295">
        <f>SUMIFS('7.  Persistence Report'!U$27:U$500,'7.  Persistence Report'!$D$27:$D$500,$B288,'7.  Persistence Report'!$J$27:$J$500,"Adjustment",'7.  Persistence Report'!$H$27:$H$500,"2016")</f>
        <v>191</v>
      </c>
      <c r="T289" s="295">
        <f>SUMIFS('7.  Persistence Report'!V$27:V$500,'7.  Persistence Report'!$D$27:$D$500,$B288,'7.  Persistence Report'!$J$27:$J$500,"Adjustment",'7.  Persistence Report'!$H$27:$H$500,"2016")</f>
        <v>191</v>
      </c>
      <c r="U289" s="295">
        <f>SUMIFS('7.  Persistence Report'!W$27:W$500,'7.  Persistence Report'!$D$27:$D$500,$B288,'7.  Persistence Report'!$J$27:$J$500,"Adjustment",'7.  Persistence Report'!$H$27:$H$500,"2016")</f>
        <v>191</v>
      </c>
      <c r="V289" s="295">
        <f>SUMIFS('7.  Persistence Report'!X$27:X$500,'7.  Persistence Report'!$D$27:$D$500,$B288,'7.  Persistence Report'!$J$27:$J$500,"Adjustment",'7.  Persistence Report'!$H$27:$H$500,"2016")</f>
        <v>191</v>
      </c>
      <c r="W289" s="295">
        <f>SUMIFS('7.  Persistence Report'!Y$27:Y$500,'7.  Persistence Report'!$D$27:$D$500,$B288,'7.  Persistence Report'!$J$27:$J$500,"Adjustment",'7.  Persistence Report'!$H$27:$H$500,"2016")</f>
        <v>191</v>
      </c>
      <c r="X289" s="295">
        <f>SUMIFS('7.  Persistence Report'!Z$27:Z$500,'7.  Persistence Report'!$D$27:$D$500,$B288,'7.  Persistence Report'!$J$27:$J$500,"Adjustment",'7.  Persistence Report'!$H$27:$H$500,"2016")</f>
        <v>192</v>
      </c>
      <c r="Y289" s="411">
        <f>Y288</f>
        <v>1</v>
      </c>
      <c r="Z289" s="411">
        <f t="shared" ref="Z289" si="745">Z288</f>
        <v>0</v>
      </c>
      <c r="AA289" s="411">
        <f t="shared" ref="AA289" si="746">AA288</f>
        <v>0</v>
      </c>
      <c r="AB289" s="411">
        <f t="shared" ref="AB289" si="747">AB288</f>
        <v>0</v>
      </c>
      <c r="AC289" s="411">
        <f t="shared" ref="AC289" si="748">AC288</f>
        <v>0</v>
      </c>
      <c r="AD289" s="411">
        <f t="shared" ref="AD289" si="749">AD288</f>
        <v>0</v>
      </c>
      <c r="AE289" s="411">
        <f t="shared" ref="AE289" si="750">AE288</f>
        <v>0</v>
      </c>
      <c r="AF289" s="411">
        <f t="shared" ref="AF289" si="751">AF288</f>
        <v>0</v>
      </c>
      <c r="AG289" s="411">
        <f t="shared" ref="AG289" si="752">AG288</f>
        <v>0</v>
      </c>
      <c r="AH289" s="411">
        <f t="shared" ref="AH289" si="753">AH288</f>
        <v>0</v>
      </c>
      <c r="AI289" s="411">
        <f t="shared" ref="AI289" si="754">AI288</f>
        <v>0</v>
      </c>
      <c r="AJ289" s="411">
        <f t="shared" ref="AJ289" si="755">AJ288</f>
        <v>0</v>
      </c>
      <c r="AK289" s="411">
        <f t="shared" ref="AK289" si="756">AK288</f>
        <v>0</v>
      </c>
      <c r="AL289" s="411">
        <f t="shared" ref="AL289" si="757">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SUMIFS('7.  Persistence Report'!AV$27:AV$500,'7.  Persistence Report'!$D$27:$D$500,$B291,'7.  Persistence Report'!$J$27:$J$500,"Current year savings",'7.  Persistence Report'!$H$27:$H$500,"2016")</f>
        <v>4899966</v>
      </c>
      <c r="E291" s="295">
        <f>SUMIFS('7.  Persistence Report'!AW$27:AW$500,'7.  Persistence Report'!$D$27:$D$500,$B291,'7.  Persistence Report'!$J$27:$J$500,"Current year savings",'7.  Persistence Report'!$H$27:$H$500,"2016")</f>
        <v>4899966</v>
      </c>
      <c r="F291" s="295">
        <f>SUMIFS('7.  Persistence Report'!AX$27:AX$500,'7.  Persistence Report'!$D$27:$D$500,$B291,'7.  Persistence Report'!$J$27:$J$500,"Current year savings",'7.  Persistence Report'!$H$27:$H$500,"2016")</f>
        <v>4899966</v>
      </c>
      <c r="G291" s="295">
        <f>SUMIFS('7.  Persistence Report'!AY$27:AY$500,'7.  Persistence Report'!$D$27:$D$500,$B291,'7.  Persistence Report'!$J$27:$J$500,"Current year savings",'7.  Persistence Report'!$H$27:$H$500,"2016")</f>
        <v>4899966</v>
      </c>
      <c r="H291" s="295">
        <f>SUMIFS('7.  Persistence Report'!AZ$27:AZ$500,'7.  Persistence Report'!$D$27:$D$500,$B291,'7.  Persistence Report'!$J$27:$J$500,"Current year savings",'7.  Persistence Report'!$H$27:$H$500,"2016")</f>
        <v>4899966</v>
      </c>
      <c r="I291" s="295">
        <f>SUMIFS('7.  Persistence Report'!BA$27:BA$500,'7.  Persistence Report'!$D$27:$D$500,$B291,'7.  Persistence Report'!$J$27:$J$500,"Current year savings",'7.  Persistence Report'!$H$27:$H$500,"2016")</f>
        <v>4899966</v>
      </c>
      <c r="J291" s="295">
        <f>SUMIFS('7.  Persistence Report'!BB$27:BB$500,'7.  Persistence Report'!$D$27:$D$500,$B291,'7.  Persistence Report'!$J$27:$J$500,"Current year savings",'7.  Persistence Report'!$H$27:$H$500,"2016")</f>
        <v>4899966</v>
      </c>
      <c r="K291" s="295">
        <f>SUMIFS('7.  Persistence Report'!BC$27:BC$500,'7.  Persistence Report'!$D$27:$D$500,$B291,'7.  Persistence Report'!$J$27:$J$500,"Current year savings",'7.  Persistence Report'!$H$27:$H$500,"2016")</f>
        <v>4899966</v>
      </c>
      <c r="L291" s="295">
        <f>SUMIFS('7.  Persistence Report'!BD$27:BD$500,'7.  Persistence Report'!$D$27:$D$500,$B291,'7.  Persistence Report'!$J$27:$J$500,"Current year savings",'7.  Persistence Report'!$H$27:$H$500,"2016")</f>
        <v>4899966</v>
      </c>
      <c r="M291" s="295">
        <f>SUMIFS('7.  Persistence Report'!BE$27:BE$500,'7.  Persistence Report'!$D$27:$D$500,$B291,'7.  Persistence Report'!$J$27:$J$500,"Current year savings",'7.  Persistence Report'!$H$27:$H$500,"2016")</f>
        <v>4899966</v>
      </c>
      <c r="N291" s="291"/>
      <c r="O291" s="295">
        <f>SUMIFS('7.  Persistence Report'!Q$27:Q$500,'7.  Persistence Report'!$D$27:$D$500,$B291,'7.  Persistence Report'!$J$27:$J$500,"Current year savings",'7.  Persistence Report'!$H$27:$H$500,"2016")</f>
        <v>1424</v>
      </c>
      <c r="P291" s="295">
        <f>SUMIFS('7.  Persistence Report'!R$27:R$500,'7.  Persistence Report'!$D$27:$D$500,$B291,'7.  Persistence Report'!$J$27:$J$500,"Current year savings",'7.  Persistence Report'!$H$27:$H$500,"2016")</f>
        <v>1424</v>
      </c>
      <c r="Q291" s="295">
        <f>SUMIFS('7.  Persistence Report'!S$27:S$500,'7.  Persistence Report'!$D$27:$D$500,$B291,'7.  Persistence Report'!$J$27:$J$500,"Current year savings",'7.  Persistence Report'!$H$27:$H$500,"2016")</f>
        <v>1424</v>
      </c>
      <c r="R291" s="295">
        <f>SUMIFS('7.  Persistence Report'!T$27:T$500,'7.  Persistence Report'!$D$27:$D$500,$B291,'7.  Persistence Report'!$J$27:$J$500,"Current year savings",'7.  Persistence Report'!$H$27:$H$500,"2016")</f>
        <v>1424</v>
      </c>
      <c r="S291" s="295">
        <f>SUMIFS('7.  Persistence Report'!U$27:U$500,'7.  Persistence Report'!$D$27:$D$500,$B291,'7.  Persistence Report'!$J$27:$J$500,"Current year savings",'7.  Persistence Report'!$H$27:$H$500,"2016")</f>
        <v>1424</v>
      </c>
      <c r="T291" s="295">
        <f>SUMIFS('7.  Persistence Report'!V$27:V$500,'7.  Persistence Report'!$D$27:$D$500,$B291,'7.  Persistence Report'!$J$27:$J$500,"Current year savings",'7.  Persistence Report'!$H$27:$H$500,"2016")</f>
        <v>1424</v>
      </c>
      <c r="U291" s="295">
        <f>SUMIFS('7.  Persistence Report'!W$27:W$500,'7.  Persistence Report'!$D$27:$D$500,$B291,'7.  Persistence Report'!$J$27:$J$500,"Current year savings",'7.  Persistence Report'!$H$27:$H$500,"2016")</f>
        <v>1424</v>
      </c>
      <c r="V291" s="295">
        <f>SUMIFS('7.  Persistence Report'!X$27:X$500,'7.  Persistence Report'!$D$27:$D$500,$B291,'7.  Persistence Report'!$J$27:$J$500,"Current year savings",'7.  Persistence Report'!$H$27:$H$500,"2016")</f>
        <v>1424</v>
      </c>
      <c r="W291" s="295">
        <f>SUMIFS('7.  Persistence Report'!Y$27:Y$500,'7.  Persistence Report'!$D$27:$D$500,$B291,'7.  Persistence Report'!$J$27:$J$500,"Current year savings",'7.  Persistence Report'!$H$27:$H$500,"2016")</f>
        <v>1424</v>
      </c>
      <c r="X291" s="295">
        <f>SUMIFS('7.  Persistence Report'!Z$27:Z$500,'7.  Persistence Report'!$D$27:$D$500,$B291,'7.  Persistence Report'!$J$27:$J$500,"Current year savings",'7.  Persistence Report'!$H$27:$H$500,"2016")</f>
        <v>1424</v>
      </c>
      <c r="Y291" s="410">
        <v>1</v>
      </c>
      <c r="Z291" s="410"/>
      <c r="AA291" s="410"/>
      <c r="AB291" s="410"/>
      <c r="AC291" s="410"/>
      <c r="AD291" s="410"/>
      <c r="AE291" s="410"/>
      <c r="AF291" s="410"/>
      <c r="AG291" s="410"/>
      <c r="AH291" s="410"/>
      <c r="AI291" s="410"/>
      <c r="AJ291" s="410"/>
      <c r="AK291" s="410"/>
      <c r="AL291" s="410"/>
      <c r="AM291" s="296">
        <f>SUM(Y291:AL291)</f>
        <v>1</v>
      </c>
    </row>
    <row r="292" spans="1:39" outlineLevel="1">
      <c r="B292" s="294" t="s">
        <v>289</v>
      </c>
      <c r="C292" s="291" t="s">
        <v>163</v>
      </c>
      <c r="D292" s="295">
        <f>SUMIFS('7.  Persistence Report'!AV$27:AV$500,'7.  Persistence Report'!$D$27:$D$500,$B291,'7.  Persistence Report'!$J$27:$J$500,"Adjustment",'7.  Persistence Report'!$H$27:$H$500,"2016")</f>
        <v>54937.467666706303</v>
      </c>
      <c r="E292" s="295">
        <f>SUMIFS('7.  Persistence Report'!AW$27:AW$500,'7.  Persistence Report'!$D$27:$D$500,$B291,'7.  Persistence Report'!$J$27:$J$500,"Adjustment",'7.  Persistence Report'!$H$27:$H$500,"2016")</f>
        <v>54937.467666706303</v>
      </c>
      <c r="F292" s="295">
        <f>SUMIFS('7.  Persistence Report'!AX$27:AX$500,'7.  Persistence Report'!$D$27:$D$500,$B291,'7.  Persistence Report'!$J$27:$J$500,"Adjustment",'7.  Persistence Report'!$H$27:$H$500,"2016")</f>
        <v>54937.467666706303</v>
      </c>
      <c r="G292" s="295">
        <f>SUMIFS('7.  Persistence Report'!AY$27:AY$500,'7.  Persistence Report'!$D$27:$D$500,$B291,'7.  Persistence Report'!$J$27:$J$500,"Adjustment",'7.  Persistence Report'!$H$27:$H$500,"2016")</f>
        <v>54937.467666706303</v>
      </c>
      <c r="H292" s="295">
        <f>SUMIFS('7.  Persistence Report'!AZ$27:AZ$500,'7.  Persistence Report'!$D$27:$D$500,$B291,'7.  Persistence Report'!$J$27:$J$500,"Adjustment",'7.  Persistence Report'!$H$27:$H$500,"2016")</f>
        <v>52333</v>
      </c>
      <c r="I292" s="295">
        <f>SUMIFS('7.  Persistence Report'!BA$27:BA$500,'7.  Persistence Report'!$D$27:$D$500,$B291,'7.  Persistence Report'!$J$27:$J$500,"Adjustment",'7.  Persistence Report'!$H$27:$H$500,"2016")</f>
        <v>52333</v>
      </c>
      <c r="J292" s="295">
        <f>SUMIFS('7.  Persistence Report'!BB$27:BB$500,'7.  Persistence Report'!$D$27:$D$500,$B291,'7.  Persistence Report'!$J$27:$J$500,"Adjustment",'7.  Persistence Report'!$H$27:$H$500,"2016")</f>
        <v>52333</v>
      </c>
      <c r="K292" s="295">
        <f>SUMIFS('7.  Persistence Report'!BC$27:BC$500,'7.  Persistence Report'!$D$27:$D$500,$B291,'7.  Persistence Report'!$J$27:$J$500,"Adjustment",'7.  Persistence Report'!$H$27:$H$500,"2016")</f>
        <v>52333</v>
      </c>
      <c r="L292" s="295">
        <f>SUMIFS('7.  Persistence Report'!BD$27:BD$500,'7.  Persistence Report'!$D$27:$D$500,$B291,'7.  Persistence Report'!$J$27:$J$500,"Adjustment",'7.  Persistence Report'!$H$27:$H$500,"2016")</f>
        <v>52333</v>
      </c>
      <c r="M292" s="295">
        <f>SUMIFS('7.  Persistence Report'!BE$27:BE$500,'7.  Persistence Report'!$D$27:$D$500,$B291,'7.  Persistence Report'!$J$27:$J$500,"Adjustment",'7.  Persistence Report'!$H$27:$H$500,"2016")</f>
        <v>52333</v>
      </c>
      <c r="N292" s="291"/>
      <c r="O292" s="295">
        <f>SUMIFS('7.  Persistence Report'!Q$27:Q$500,'7.  Persistence Report'!$D$27:$D$500,$B291,'7.  Persistence Report'!$J$27:$J$500,"Adjustment",'7.  Persistence Report'!$H$27:$H$500,"2016")</f>
        <v>15</v>
      </c>
      <c r="P292" s="295">
        <f>SUMIFS('7.  Persistence Report'!R$27:R$500,'7.  Persistence Report'!$D$27:$D$500,$B291,'7.  Persistence Report'!$J$27:$J$500,"Adjustment",'7.  Persistence Report'!$H$27:$H$500,"2016")</f>
        <v>15</v>
      </c>
      <c r="Q292" s="295">
        <f>SUMIFS('7.  Persistence Report'!S$27:S$500,'7.  Persistence Report'!$D$27:$D$500,$B291,'7.  Persistence Report'!$J$27:$J$500,"Adjustment",'7.  Persistence Report'!$H$27:$H$500,"2016")</f>
        <v>15</v>
      </c>
      <c r="R292" s="295">
        <f>SUMIFS('7.  Persistence Report'!T$27:T$500,'7.  Persistence Report'!$D$27:$D$500,$B291,'7.  Persistence Report'!$J$27:$J$500,"Adjustment",'7.  Persistence Report'!$H$27:$H$500,"2016")</f>
        <v>15</v>
      </c>
      <c r="S292" s="295">
        <f>SUMIFS('7.  Persistence Report'!U$27:U$500,'7.  Persistence Report'!$D$27:$D$500,$B291,'7.  Persistence Report'!$J$27:$J$500,"Adjustment",'7.  Persistence Report'!$H$27:$H$500,"2016")</f>
        <v>15</v>
      </c>
      <c r="T292" s="295">
        <f>SUMIFS('7.  Persistence Report'!V$27:V$500,'7.  Persistence Report'!$D$27:$D$500,$B291,'7.  Persistence Report'!$J$27:$J$500,"Adjustment",'7.  Persistence Report'!$H$27:$H$500,"2016")</f>
        <v>15</v>
      </c>
      <c r="U292" s="295">
        <f>SUMIFS('7.  Persistence Report'!W$27:W$500,'7.  Persistence Report'!$D$27:$D$500,$B291,'7.  Persistence Report'!$J$27:$J$500,"Adjustment",'7.  Persistence Report'!$H$27:$H$500,"2016")</f>
        <v>15</v>
      </c>
      <c r="V292" s="295">
        <f>SUMIFS('7.  Persistence Report'!X$27:X$500,'7.  Persistence Report'!$D$27:$D$500,$B291,'7.  Persistence Report'!$J$27:$J$500,"Adjustment",'7.  Persistence Report'!$H$27:$H$500,"2016")</f>
        <v>15</v>
      </c>
      <c r="W292" s="295">
        <f>SUMIFS('7.  Persistence Report'!Y$27:Y$500,'7.  Persistence Report'!$D$27:$D$500,$B291,'7.  Persistence Report'!$J$27:$J$500,"Adjustment",'7.  Persistence Report'!$H$27:$H$500,"2016")</f>
        <v>15</v>
      </c>
      <c r="X292" s="295">
        <f>SUMIFS('7.  Persistence Report'!Z$27:Z$500,'7.  Persistence Report'!$D$27:$D$500,$B291,'7.  Persistence Report'!$J$27:$J$500,"Adjustment",'7.  Persistence Report'!$H$27:$H$500,"2016")</f>
        <v>15</v>
      </c>
      <c r="Y292" s="411">
        <f>Y291</f>
        <v>1</v>
      </c>
      <c r="Z292" s="411">
        <f t="shared" ref="Z292" si="758">Z291</f>
        <v>0</v>
      </c>
      <c r="AA292" s="411">
        <f t="shared" ref="AA292" si="759">AA291</f>
        <v>0</v>
      </c>
      <c r="AB292" s="411">
        <f t="shared" ref="AB292" si="760">AB291</f>
        <v>0</v>
      </c>
      <c r="AC292" s="411">
        <f t="shared" ref="AC292" si="761">AC291</f>
        <v>0</v>
      </c>
      <c r="AD292" s="411">
        <f t="shared" ref="AD292" si="762">AD291</f>
        <v>0</v>
      </c>
      <c r="AE292" s="411">
        <f t="shared" ref="AE292" si="763">AE291</f>
        <v>0</v>
      </c>
      <c r="AF292" s="411">
        <f t="shared" ref="AF292" si="764">AF291</f>
        <v>0</v>
      </c>
      <c r="AG292" s="411">
        <f t="shared" ref="AG292" si="765">AG291</f>
        <v>0</v>
      </c>
      <c r="AH292" s="411">
        <f t="shared" ref="AH292" si="766">AH291</f>
        <v>0</v>
      </c>
      <c r="AI292" s="411">
        <f t="shared" ref="AI292" si="767">AI291</f>
        <v>0</v>
      </c>
      <c r="AJ292" s="411">
        <f t="shared" ref="AJ292" si="768">AJ291</f>
        <v>0</v>
      </c>
      <c r="AK292" s="411">
        <f t="shared" ref="AK292" si="769">AK291</f>
        <v>0</v>
      </c>
      <c r="AL292" s="411">
        <f t="shared" ref="AL292" si="770">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f>SUMIFS('7.  Persistence Report'!AV$27:AV$500,'7.  Persistence Report'!$D$27:$D$500,$B294,'7.  Persistence Report'!$J$27:$J$500,"Current year savings",'7.  Persistence Report'!$H$27:$H$500,"2016")</f>
        <v>0</v>
      </c>
      <c r="E294" s="295">
        <f>SUMIFS('7.  Persistence Report'!AW$27:AW$500,'7.  Persistence Report'!$D$27:$D$500,$B294,'7.  Persistence Report'!$J$27:$J$500,"Current year savings",'7.  Persistence Report'!$H$27:$H$500,"2016")</f>
        <v>0</v>
      </c>
      <c r="F294" s="295">
        <f>SUMIFS('7.  Persistence Report'!AX$27:AX$500,'7.  Persistence Report'!$D$27:$D$500,$B294,'7.  Persistence Report'!$J$27:$J$500,"Current year savings",'7.  Persistence Report'!$H$27:$H$500,"2016")</f>
        <v>0</v>
      </c>
      <c r="G294" s="295">
        <f>SUMIFS('7.  Persistence Report'!AY$27:AY$500,'7.  Persistence Report'!$D$27:$D$500,$B294,'7.  Persistence Report'!$J$27:$J$500,"Current year savings",'7.  Persistence Report'!$H$27:$H$500,"2016")</f>
        <v>0</v>
      </c>
      <c r="H294" s="295">
        <f>SUMIFS('7.  Persistence Report'!AZ$27:AZ$500,'7.  Persistence Report'!$D$27:$D$500,$B294,'7.  Persistence Report'!$J$27:$J$500,"Current year savings",'7.  Persistence Report'!$H$27:$H$500,"2016")</f>
        <v>0</v>
      </c>
      <c r="I294" s="295">
        <f>SUMIFS('7.  Persistence Report'!BA$27:BA$500,'7.  Persistence Report'!$D$27:$D$500,$B294,'7.  Persistence Report'!$J$27:$J$500,"Current year savings",'7.  Persistence Report'!$H$27:$H$500,"2016")</f>
        <v>0</v>
      </c>
      <c r="J294" s="295">
        <f>SUMIFS('7.  Persistence Report'!BB$27:BB$500,'7.  Persistence Report'!$D$27:$D$500,$B294,'7.  Persistence Report'!$J$27:$J$500,"Current year savings",'7.  Persistence Report'!$H$27:$H$500,"2016")</f>
        <v>0</v>
      </c>
      <c r="K294" s="295">
        <f>SUMIFS('7.  Persistence Report'!BC$27:BC$500,'7.  Persistence Report'!$D$27:$D$500,$B294,'7.  Persistence Report'!$J$27:$J$500,"Current year savings",'7.  Persistence Report'!$H$27:$H$500,"2016")</f>
        <v>0</v>
      </c>
      <c r="L294" s="295">
        <f>SUMIFS('7.  Persistence Report'!BD$27:BD$500,'7.  Persistence Report'!$D$27:$D$500,$B294,'7.  Persistence Report'!$J$27:$J$500,"Current year savings",'7.  Persistence Report'!$H$27:$H$500,"2016")</f>
        <v>0</v>
      </c>
      <c r="M294" s="295">
        <f>SUMIFS('7.  Persistence Report'!BE$27:BE$500,'7.  Persistence Report'!$D$27:$D$500,$B294,'7.  Persistence Report'!$J$27:$J$500,"Current year savings",'7.  Persistence Report'!$H$27:$H$500,"2016")</f>
        <v>0</v>
      </c>
      <c r="N294" s="291"/>
      <c r="O294" s="295">
        <f>SUMIFS('7.  Persistence Report'!Q$27:Q$500,'7.  Persistence Report'!$D$27:$D$500,$B294,'7.  Persistence Report'!$J$27:$J$500,"Current year savings",'7.  Persistence Report'!$H$27:$H$500,"2016")</f>
        <v>0</v>
      </c>
      <c r="P294" s="295">
        <f>SUMIFS('7.  Persistence Report'!R$27:R$500,'7.  Persistence Report'!$D$27:$D$500,$B294,'7.  Persistence Report'!$J$27:$J$500,"Current year savings",'7.  Persistence Report'!$H$27:$H$500,"2016")</f>
        <v>0</v>
      </c>
      <c r="Q294" s="295">
        <f>SUMIFS('7.  Persistence Report'!S$27:S$500,'7.  Persistence Report'!$D$27:$D$500,$B294,'7.  Persistence Report'!$J$27:$J$500,"Current year savings",'7.  Persistence Report'!$H$27:$H$500,"2016")</f>
        <v>0</v>
      </c>
      <c r="R294" s="295">
        <f>SUMIFS('7.  Persistence Report'!T$27:T$500,'7.  Persistence Report'!$D$27:$D$500,$B294,'7.  Persistence Report'!$J$27:$J$500,"Current year savings",'7.  Persistence Report'!$H$27:$H$500,"2016")</f>
        <v>0</v>
      </c>
      <c r="S294" s="295">
        <f>SUMIFS('7.  Persistence Report'!U$27:U$500,'7.  Persistence Report'!$D$27:$D$500,$B294,'7.  Persistence Report'!$J$27:$J$500,"Current year savings",'7.  Persistence Report'!$H$27:$H$500,"2016")</f>
        <v>0</v>
      </c>
      <c r="T294" s="295">
        <f>SUMIFS('7.  Persistence Report'!V$27:V$500,'7.  Persistence Report'!$D$27:$D$500,$B294,'7.  Persistence Report'!$J$27:$J$500,"Current year savings",'7.  Persistence Report'!$H$27:$H$500,"2016")</f>
        <v>0</v>
      </c>
      <c r="U294" s="295">
        <f>SUMIFS('7.  Persistence Report'!W$27:W$500,'7.  Persistence Report'!$D$27:$D$500,$B294,'7.  Persistence Report'!$J$27:$J$500,"Current year savings",'7.  Persistence Report'!$H$27:$H$500,"2016")</f>
        <v>0</v>
      </c>
      <c r="V294" s="295">
        <f>SUMIFS('7.  Persistence Report'!X$27:X$500,'7.  Persistence Report'!$D$27:$D$500,$B294,'7.  Persistence Report'!$J$27:$J$500,"Current year savings",'7.  Persistence Report'!$H$27:$H$500,"2016")</f>
        <v>0</v>
      </c>
      <c r="W294" s="295">
        <f>SUMIFS('7.  Persistence Report'!Y$27:Y$500,'7.  Persistence Report'!$D$27:$D$500,$B294,'7.  Persistence Report'!$J$27:$J$500,"Current year savings",'7.  Persistence Report'!$H$27:$H$500,"2016")</f>
        <v>0</v>
      </c>
      <c r="X294" s="295">
        <f>SUMIFS('7.  Persistence Report'!Z$27:Z$500,'7.  Persistence Report'!$D$27:$D$500,$B294,'7.  Persistence Report'!$J$27:$J$500,"Current year savings",'7.  Persistence Report'!$H$27:$H$500,"2016")</f>
        <v>0</v>
      </c>
      <c r="Y294" s="410">
        <v>1</v>
      </c>
      <c r="Z294" s="410"/>
      <c r="AA294" s="410"/>
      <c r="AB294" s="410"/>
      <c r="AC294" s="410"/>
      <c r="AD294" s="410"/>
      <c r="AE294" s="410"/>
      <c r="AF294" s="410"/>
      <c r="AG294" s="410"/>
      <c r="AH294" s="410"/>
      <c r="AI294" s="410"/>
      <c r="AJ294" s="410"/>
      <c r="AK294" s="410"/>
      <c r="AL294" s="410"/>
      <c r="AM294" s="296">
        <f>SUM(Y294:AL294)</f>
        <v>1</v>
      </c>
    </row>
    <row r="295" spans="1:39" outlineLevel="1">
      <c r="B295" s="294" t="s">
        <v>289</v>
      </c>
      <c r="C295" s="291" t="s">
        <v>163</v>
      </c>
      <c r="D295" s="295">
        <f>SUMIFS('7.  Persistence Report'!AV$27:AV$500,'7.  Persistence Report'!$D$27:$D$500,$B294,'7.  Persistence Report'!$J$27:$J$500,"Adjustment",'7.  Persistence Report'!$H$27:$H$500,"2016")</f>
        <v>0</v>
      </c>
      <c r="E295" s="295">
        <f>SUMIFS('7.  Persistence Report'!AW$27:AW$500,'7.  Persistence Report'!$D$27:$D$500,$B294,'7.  Persistence Report'!$J$27:$J$500,"Adjustment",'7.  Persistence Report'!$H$27:$H$500,"2016")</f>
        <v>0</v>
      </c>
      <c r="F295" s="295">
        <f>SUMIFS('7.  Persistence Report'!AX$27:AX$500,'7.  Persistence Report'!$D$27:$D$500,$B294,'7.  Persistence Report'!$J$27:$J$500,"Adjustment",'7.  Persistence Report'!$H$27:$H$500,"2016")</f>
        <v>0</v>
      </c>
      <c r="G295" s="295">
        <f>SUMIFS('7.  Persistence Report'!AY$27:AY$500,'7.  Persistence Report'!$D$27:$D$500,$B294,'7.  Persistence Report'!$J$27:$J$500,"Adjustment",'7.  Persistence Report'!$H$27:$H$500,"2016")</f>
        <v>0</v>
      </c>
      <c r="H295" s="295">
        <f>SUMIFS('7.  Persistence Report'!AZ$27:AZ$500,'7.  Persistence Report'!$D$27:$D$500,$B294,'7.  Persistence Report'!$J$27:$J$500,"Adjustment",'7.  Persistence Report'!$H$27:$H$500,"2016")</f>
        <v>0</v>
      </c>
      <c r="I295" s="295">
        <f>SUMIFS('7.  Persistence Report'!BA$27:BA$500,'7.  Persistence Report'!$D$27:$D$500,$B294,'7.  Persistence Report'!$J$27:$J$500,"Adjustment",'7.  Persistence Report'!$H$27:$H$500,"2016")</f>
        <v>0</v>
      </c>
      <c r="J295" s="295">
        <f>SUMIFS('7.  Persistence Report'!BB$27:BB$500,'7.  Persistence Report'!$D$27:$D$500,$B294,'7.  Persistence Report'!$J$27:$J$500,"Adjustment",'7.  Persistence Report'!$H$27:$H$500,"2016")</f>
        <v>0</v>
      </c>
      <c r="K295" s="295">
        <f>SUMIFS('7.  Persistence Report'!BC$27:BC$500,'7.  Persistence Report'!$D$27:$D$500,$B294,'7.  Persistence Report'!$J$27:$J$500,"Adjustment",'7.  Persistence Report'!$H$27:$H$500,"2016")</f>
        <v>0</v>
      </c>
      <c r="L295" s="295">
        <f>SUMIFS('7.  Persistence Report'!BD$27:BD$500,'7.  Persistence Report'!$D$27:$D$500,$B294,'7.  Persistence Report'!$J$27:$J$500,"Adjustment",'7.  Persistence Report'!$H$27:$H$500,"2016")</f>
        <v>0</v>
      </c>
      <c r="M295" s="295">
        <f>SUMIFS('7.  Persistence Report'!BE$27:BE$500,'7.  Persistence Report'!$D$27:$D$500,$B294,'7.  Persistence Report'!$J$27:$J$500,"Adjustment",'7.  Persistence Report'!$H$27:$H$500,"2016")</f>
        <v>0</v>
      </c>
      <c r="N295" s="291"/>
      <c r="O295" s="295">
        <f>SUMIFS('7.  Persistence Report'!Q$27:Q$500,'7.  Persistence Report'!$D$27:$D$500,$B294,'7.  Persistence Report'!$J$27:$J$500,"Adjustment",'7.  Persistence Report'!$H$27:$H$500,"2016")</f>
        <v>0</v>
      </c>
      <c r="P295" s="295">
        <f>SUMIFS('7.  Persistence Report'!R$27:R$500,'7.  Persistence Report'!$D$27:$D$500,$B294,'7.  Persistence Report'!$J$27:$J$500,"Adjustment",'7.  Persistence Report'!$H$27:$H$500,"2016")</f>
        <v>0</v>
      </c>
      <c r="Q295" s="295">
        <f>SUMIFS('7.  Persistence Report'!S$27:S$500,'7.  Persistence Report'!$D$27:$D$500,$B294,'7.  Persistence Report'!$J$27:$J$500,"Adjustment",'7.  Persistence Report'!$H$27:$H$500,"2016")</f>
        <v>0</v>
      </c>
      <c r="R295" s="295">
        <f>SUMIFS('7.  Persistence Report'!T$27:T$500,'7.  Persistence Report'!$D$27:$D$500,$B294,'7.  Persistence Report'!$J$27:$J$500,"Adjustment",'7.  Persistence Report'!$H$27:$H$500,"2016")</f>
        <v>0</v>
      </c>
      <c r="S295" s="295">
        <f>SUMIFS('7.  Persistence Report'!U$27:U$500,'7.  Persistence Report'!$D$27:$D$500,$B294,'7.  Persistence Report'!$J$27:$J$500,"Adjustment",'7.  Persistence Report'!$H$27:$H$500,"2016")</f>
        <v>0</v>
      </c>
      <c r="T295" s="295">
        <f>SUMIFS('7.  Persistence Report'!V$27:V$500,'7.  Persistence Report'!$D$27:$D$500,$B294,'7.  Persistence Report'!$J$27:$J$500,"Adjustment",'7.  Persistence Report'!$H$27:$H$500,"2016")</f>
        <v>0</v>
      </c>
      <c r="U295" s="295">
        <f>SUMIFS('7.  Persistence Report'!W$27:W$500,'7.  Persistence Report'!$D$27:$D$500,$B294,'7.  Persistence Report'!$J$27:$J$500,"Adjustment",'7.  Persistence Report'!$H$27:$H$500,"2016")</f>
        <v>0</v>
      </c>
      <c r="V295" s="295">
        <f>SUMIFS('7.  Persistence Report'!X$27:X$500,'7.  Persistence Report'!$D$27:$D$500,$B294,'7.  Persistence Report'!$J$27:$J$500,"Adjustment",'7.  Persistence Report'!$H$27:$H$500,"2016")</f>
        <v>0</v>
      </c>
      <c r="W295" s="295">
        <f>SUMIFS('7.  Persistence Report'!Y$27:Y$500,'7.  Persistence Report'!$D$27:$D$500,$B294,'7.  Persistence Report'!$J$27:$J$500,"Adjustment",'7.  Persistence Report'!$H$27:$H$500,"2016")</f>
        <v>0</v>
      </c>
      <c r="X295" s="295">
        <f>SUMIFS('7.  Persistence Report'!Z$27:Z$500,'7.  Persistence Report'!$D$27:$D$500,$B294,'7.  Persistence Report'!$J$27:$J$500,"Adjustment",'7.  Persistence Report'!$H$27:$H$500,"2016")</f>
        <v>0</v>
      </c>
      <c r="Y295" s="411">
        <f>Y294</f>
        <v>1</v>
      </c>
      <c r="Z295" s="411">
        <f t="shared" ref="Z295" si="771">Z294</f>
        <v>0</v>
      </c>
      <c r="AA295" s="411">
        <f t="shared" ref="AA295" si="772">AA294</f>
        <v>0</v>
      </c>
      <c r="AB295" s="411">
        <f t="shared" ref="AB295" si="773">AB294</f>
        <v>0</v>
      </c>
      <c r="AC295" s="411">
        <f t="shared" ref="AC295" si="774">AC294</f>
        <v>0</v>
      </c>
      <c r="AD295" s="411">
        <f t="shared" ref="AD295" si="775">AD294</f>
        <v>0</v>
      </c>
      <c r="AE295" s="411">
        <f t="shared" ref="AE295" si="776">AE294</f>
        <v>0</v>
      </c>
      <c r="AF295" s="411">
        <f t="shared" ref="AF295" si="777">AF294</f>
        <v>0</v>
      </c>
      <c r="AG295" s="411">
        <f t="shared" ref="AG295" si="778">AG294</f>
        <v>0</v>
      </c>
      <c r="AH295" s="411">
        <f t="shared" ref="AH295" si="779">AH294</f>
        <v>0</v>
      </c>
      <c r="AI295" s="411">
        <f t="shared" ref="AI295" si="780">AI294</f>
        <v>0</v>
      </c>
      <c r="AJ295" s="411">
        <f t="shared" ref="AJ295" si="781">AJ294</f>
        <v>0</v>
      </c>
      <c r="AK295" s="411">
        <f t="shared" ref="AK295" si="782">AK294</f>
        <v>0</v>
      </c>
      <c r="AL295" s="411">
        <f t="shared" ref="AL295" si="783">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f>SUMIFS('7.  Persistence Report'!AV$27:AV$500,'7.  Persistence Report'!$D$27:$D$500,$B297,'7.  Persistence Report'!$J$27:$J$500,"Current year savings",'7.  Persistence Report'!$H$27:$H$500,"2016")</f>
        <v>0</v>
      </c>
      <c r="E297" s="295">
        <f>SUMIFS('7.  Persistence Report'!AW$27:AW$500,'7.  Persistence Report'!$D$27:$D$500,$B297,'7.  Persistence Report'!$J$27:$J$500,"Current year savings",'7.  Persistence Report'!$H$27:$H$500,"2016")</f>
        <v>0</v>
      </c>
      <c r="F297" s="295">
        <f>SUMIFS('7.  Persistence Report'!AX$27:AX$500,'7.  Persistence Report'!$D$27:$D$500,$B297,'7.  Persistence Report'!$J$27:$J$500,"Current year savings",'7.  Persistence Report'!$H$27:$H$500,"2016")</f>
        <v>0</v>
      </c>
      <c r="G297" s="295">
        <f>SUMIFS('7.  Persistence Report'!AY$27:AY$500,'7.  Persistence Report'!$D$27:$D$500,$B297,'7.  Persistence Report'!$J$27:$J$500,"Current year savings",'7.  Persistence Report'!$H$27:$H$500,"2016")</f>
        <v>0</v>
      </c>
      <c r="H297" s="295">
        <f>SUMIFS('7.  Persistence Report'!AZ$27:AZ$500,'7.  Persistence Report'!$D$27:$D$500,$B297,'7.  Persistence Report'!$J$27:$J$500,"Current year savings",'7.  Persistence Report'!$H$27:$H$500,"2016")</f>
        <v>0</v>
      </c>
      <c r="I297" s="295">
        <f>SUMIFS('7.  Persistence Report'!BA$27:BA$500,'7.  Persistence Report'!$D$27:$D$500,$B297,'7.  Persistence Report'!$J$27:$J$500,"Current year savings",'7.  Persistence Report'!$H$27:$H$500,"2016")</f>
        <v>0</v>
      </c>
      <c r="J297" s="295">
        <f>SUMIFS('7.  Persistence Report'!BB$27:BB$500,'7.  Persistence Report'!$D$27:$D$500,$B297,'7.  Persistence Report'!$J$27:$J$500,"Current year savings",'7.  Persistence Report'!$H$27:$H$500,"2016")</f>
        <v>0</v>
      </c>
      <c r="K297" s="295">
        <f>SUMIFS('7.  Persistence Report'!BC$27:BC$500,'7.  Persistence Report'!$D$27:$D$500,$B297,'7.  Persistence Report'!$J$27:$J$500,"Current year savings",'7.  Persistence Report'!$H$27:$H$500,"2016")</f>
        <v>0</v>
      </c>
      <c r="L297" s="295">
        <f>SUMIFS('7.  Persistence Report'!BD$27:BD$500,'7.  Persistence Report'!$D$27:$D$500,$B297,'7.  Persistence Report'!$J$27:$J$500,"Current year savings",'7.  Persistence Report'!$H$27:$H$500,"2016")</f>
        <v>0</v>
      </c>
      <c r="M297" s="295">
        <f>SUMIFS('7.  Persistence Report'!BE$27:BE$500,'7.  Persistence Report'!$D$27:$D$500,$B297,'7.  Persistence Report'!$J$27:$J$500,"Current year savings",'7.  Persistence Report'!$H$27:$H$500,"2016")</f>
        <v>0</v>
      </c>
      <c r="N297" s="291"/>
      <c r="O297" s="295">
        <f>SUMIFS('7.  Persistence Report'!Q$27:Q$500,'7.  Persistence Report'!$D$27:$D$500,$B297,'7.  Persistence Report'!$J$27:$J$500,"Current year savings",'7.  Persistence Report'!$H$27:$H$500,"2016")</f>
        <v>0</v>
      </c>
      <c r="P297" s="295">
        <f>SUMIFS('7.  Persistence Report'!R$27:R$500,'7.  Persistence Report'!$D$27:$D$500,$B297,'7.  Persistence Report'!$J$27:$J$500,"Current year savings",'7.  Persistence Report'!$H$27:$H$500,"2016")</f>
        <v>0</v>
      </c>
      <c r="Q297" s="295">
        <f>SUMIFS('7.  Persistence Report'!S$27:S$500,'7.  Persistence Report'!$D$27:$D$500,$B297,'7.  Persistence Report'!$J$27:$J$500,"Current year savings",'7.  Persistence Report'!$H$27:$H$500,"2016")</f>
        <v>0</v>
      </c>
      <c r="R297" s="295">
        <f>SUMIFS('7.  Persistence Report'!T$27:T$500,'7.  Persistence Report'!$D$27:$D$500,$B297,'7.  Persistence Report'!$J$27:$J$500,"Current year savings",'7.  Persistence Report'!$H$27:$H$500,"2016")</f>
        <v>0</v>
      </c>
      <c r="S297" s="295">
        <f>SUMIFS('7.  Persistence Report'!U$27:U$500,'7.  Persistence Report'!$D$27:$D$500,$B297,'7.  Persistence Report'!$J$27:$J$500,"Current year savings",'7.  Persistence Report'!$H$27:$H$500,"2016")</f>
        <v>0</v>
      </c>
      <c r="T297" s="295">
        <f>SUMIFS('7.  Persistence Report'!V$27:V$500,'7.  Persistence Report'!$D$27:$D$500,$B297,'7.  Persistence Report'!$J$27:$J$500,"Current year savings",'7.  Persistence Report'!$H$27:$H$500,"2016")</f>
        <v>0</v>
      </c>
      <c r="U297" s="295">
        <f>SUMIFS('7.  Persistence Report'!W$27:W$500,'7.  Persistence Report'!$D$27:$D$500,$B297,'7.  Persistence Report'!$J$27:$J$500,"Current year savings",'7.  Persistence Report'!$H$27:$H$500,"2016")</f>
        <v>0</v>
      </c>
      <c r="V297" s="295">
        <f>SUMIFS('7.  Persistence Report'!X$27:X$500,'7.  Persistence Report'!$D$27:$D$500,$B297,'7.  Persistence Report'!$J$27:$J$500,"Current year savings",'7.  Persistence Report'!$H$27:$H$500,"2016")</f>
        <v>0</v>
      </c>
      <c r="W297" s="295">
        <f>SUMIFS('7.  Persistence Report'!Y$27:Y$500,'7.  Persistence Report'!$D$27:$D$500,$B297,'7.  Persistence Report'!$J$27:$J$500,"Current year savings",'7.  Persistence Report'!$H$27:$H$500,"2016")</f>
        <v>0</v>
      </c>
      <c r="X297" s="295">
        <f>SUMIFS('7.  Persistence Report'!Z$27:Z$500,'7.  Persistence Report'!$D$27:$D$500,$B297,'7.  Persistence Report'!$J$27:$J$500,"Current year savings",'7.  Persistence Report'!$H$27:$H$500,"2016")</f>
        <v>0</v>
      </c>
      <c r="Y297" s="410">
        <v>1</v>
      </c>
      <c r="Z297" s="410"/>
      <c r="AA297" s="410"/>
      <c r="AB297" s="410"/>
      <c r="AC297" s="410"/>
      <c r="AD297" s="410"/>
      <c r="AE297" s="410"/>
      <c r="AF297" s="410"/>
      <c r="AG297" s="410"/>
      <c r="AH297" s="410"/>
      <c r="AI297" s="410"/>
      <c r="AJ297" s="410"/>
      <c r="AK297" s="410"/>
      <c r="AL297" s="410"/>
      <c r="AM297" s="296">
        <f>SUM(Y297:AL297)</f>
        <v>1</v>
      </c>
    </row>
    <row r="298" spans="1:39" outlineLevel="1">
      <c r="B298" s="294" t="s">
        <v>289</v>
      </c>
      <c r="C298" s="291" t="s">
        <v>163</v>
      </c>
      <c r="D298" s="295">
        <f>SUMIFS('7.  Persistence Report'!AV$27:AV$500,'7.  Persistence Report'!$D$27:$D$500,$B297,'7.  Persistence Report'!$J$27:$J$500,"Adjustment",'7.  Persistence Report'!$H$27:$H$500,"2016")</f>
        <v>1255575.8284485959</v>
      </c>
      <c r="E298" s="295">
        <f>SUMIFS('7.  Persistence Report'!AW$27:AW$500,'7.  Persistence Report'!$D$27:$D$500,$B297,'7.  Persistence Report'!$J$27:$J$500,"Adjustment",'7.  Persistence Report'!$H$27:$H$500,"2016")</f>
        <v>1255575.8284485959</v>
      </c>
      <c r="F298" s="295">
        <f>SUMIFS('7.  Persistence Report'!AX$27:AX$500,'7.  Persistence Report'!$D$27:$D$500,$B297,'7.  Persistence Report'!$J$27:$J$500,"Adjustment",'7.  Persistence Report'!$H$27:$H$500,"2016")</f>
        <v>1255575.8284485959</v>
      </c>
      <c r="G298" s="295">
        <f>SUMIFS('7.  Persistence Report'!AY$27:AY$500,'7.  Persistence Report'!$D$27:$D$500,$B297,'7.  Persistence Report'!$J$27:$J$500,"Adjustment",'7.  Persistence Report'!$H$27:$H$500,"2016")</f>
        <v>1255575.8284485959</v>
      </c>
      <c r="H298" s="295">
        <f>SUMIFS('7.  Persistence Report'!AZ$27:AZ$500,'7.  Persistence Report'!$D$27:$D$500,$B297,'7.  Persistence Report'!$J$27:$J$500,"Adjustment",'7.  Persistence Report'!$H$27:$H$500,"2016")</f>
        <v>1258571</v>
      </c>
      <c r="I298" s="295">
        <f>SUMIFS('7.  Persistence Report'!BA$27:BA$500,'7.  Persistence Report'!$D$27:$D$500,$B297,'7.  Persistence Report'!$J$27:$J$500,"Adjustment",'7.  Persistence Report'!$H$27:$H$500,"2016")</f>
        <v>1256815</v>
      </c>
      <c r="J298" s="295">
        <f>SUMIFS('7.  Persistence Report'!BB$27:BB$500,'7.  Persistence Report'!$D$27:$D$500,$B297,'7.  Persistence Report'!$J$27:$J$500,"Adjustment",'7.  Persistence Report'!$H$27:$H$500,"2016")</f>
        <v>1256815</v>
      </c>
      <c r="K298" s="295">
        <f>SUMIFS('7.  Persistence Report'!BC$27:BC$500,'7.  Persistence Report'!$D$27:$D$500,$B297,'7.  Persistence Report'!$J$27:$J$500,"Adjustment",'7.  Persistence Report'!$H$27:$H$500,"2016")</f>
        <v>1256815</v>
      </c>
      <c r="L298" s="295">
        <f>SUMIFS('7.  Persistence Report'!BD$27:BD$500,'7.  Persistence Report'!$D$27:$D$500,$B297,'7.  Persistence Report'!$J$27:$J$500,"Adjustment",'7.  Persistence Report'!$H$27:$H$500,"2016")</f>
        <v>1256815</v>
      </c>
      <c r="M298" s="295">
        <f>SUMIFS('7.  Persistence Report'!BE$27:BE$500,'7.  Persistence Report'!$D$27:$D$500,$B297,'7.  Persistence Report'!$J$27:$J$500,"Adjustment",'7.  Persistence Report'!$H$27:$H$500,"2016")</f>
        <v>1078723</v>
      </c>
      <c r="N298" s="291"/>
      <c r="O298" s="295">
        <f>SUMIFS('7.  Persistence Report'!Q$27:Q$500,'7.  Persistence Report'!$D$27:$D$500,$B297,'7.  Persistence Report'!$J$27:$J$500,"Adjustment",'7.  Persistence Report'!$H$27:$H$500,"2016")</f>
        <v>98</v>
      </c>
      <c r="P298" s="295">
        <f>SUMIFS('7.  Persistence Report'!R$27:R$500,'7.  Persistence Report'!$D$27:$D$500,$B297,'7.  Persistence Report'!$J$27:$J$500,"Adjustment",'7.  Persistence Report'!$H$27:$H$500,"2016")</f>
        <v>98</v>
      </c>
      <c r="Q298" s="295">
        <f>SUMIFS('7.  Persistence Report'!S$27:S$500,'7.  Persistence Report'!$D$27:$D$500,$B297,'7.  Persistence Report'!$J$27:$J$500,"Adjustment",'7.  Persistence Report'!$H$27:$H$500,"2016")</f>
        <v>98</v>
      </c>
      <c r="R298" s="295">
        <f>SUMIFS('7.  Persistence Report'!T$27:T$500,'7.  Persistence Report'!$D$27:$D$500,$B297,'7.  Persistence Report'!$J$27:$J$500,"Adjustment",'7.  Persistence Report'!$H$27:$H$500,"2016")</f>
        <v>98</v>
      </c>
      <c r="S298" s="295">
        <f>SUMIFS('7.  Persistence Report'!U$27:U$500,'7.  Persistence Report'!$D$27:$D$500,$B297,'7.  Persistence Report'!$J$27:$J$500,"Adjustment",'7.  Persistence Report'!$H$27:$H$500,"2016")</f>
        <v>98</v>
      </c>
      <c r="T298" s="295">
        <f>SUMIFS('7.  Persistence Report'!V$27:V$500,'7.  Persistence Report'!$D$27:$D$500,$B297,'7.  Persistence Report'!$J$27:$J$500,"Adjustment",'7.  Persistence Report'!$H$27:$H$500,"2016")</f>
        <v>97</v>
      </c>
      <c r="U298" s="295">
        <f>SUMIFS('7.  Persistence Report'!W$27:W$500,'7.  Persistence Report'!$D$27:$D$500,$B297,'7.  Persistence Report'!$J$27:$J$500,"Adjustment",'7.  Persistence Report'!$H$27:$H$500,"2016")</f>
        <v>97</v>
      </c>
      <c r="V298" s="295">
        <f>SUMIFS('7.  Persistence Report'!X$27:X$500,'7.  Persistence Report'!$D$27:$D$500,$B297,'7.  Persistence Report'!$J$27:$J$500,"Adjustment",'7.  Persistence Report'!$H$27:$H$500,"2016")</f>
        <v>97</v>
      </c>
      <c r="W298" s="295">
        <f>SUMIFS('7.  Persistence Report'!Y$27:Y$500,'7.  Persistence Report'!$D$27:$D$500,$B297,'7.  Persistence Report'!$J$27:$J$500,"Adjustment",'7.  Persistence Report'!$H$27:$H$500,"2016")</f>
        <v>97</v>
      </c>
      <c r="X298" s="295">
        <f>SUMIFS('7.  Persistence Report'!Z$27:Z$500,'7.  Persistence Report'!$D$27:$D$500,$B297,'7.  Persistence Report'!$J$27:$J$500,"Adjustment",'7.  Persistence Report'!$H$27:$H$500,"2016")</f>
        <v>74</v>
      </c>
      <c r="Y298" s="411">
        <f>Y297</f>
        <v>1</v>
      </c>
      <c r="Z298" s="411">
        <f t="shared" ref="Z298" si="784">Z297</f>
        <v>0</v>
      </c>
      <c r="AA298" s="411">
        <f t="shared" ref="AA298" si="785">AA297</f>
        <v>0</v>
      </c>
      <c r="AB298" s="411">
        <f t="shared" ref="AB298" si="786">AB297</f>
        <v>0</v>
      </c>
      <c r="AC298" s="411">
        <f t="shared" ref="AC298" si="787">AC297</f>
        <v>0</v>
      </c>
      <c r="AD298" s="411">
        <f t="shared" ref="AD298" si="788">AD297</f>
        <v>0</v>
      </c>
      <c r="AE298" s="411">
        <f t="shared" ref="AE298" si="789">AE297</f>
        <v>0</v>
      </c>
      <c r="AF298" s="411">
        <f t="shared" ref="AF298" si="790">AF297</f>
        <v>0</v>
      </c>
      <c r="AG298" s="411">
        <f t="shared" ref="AG298" si="791">AG297</f>
        <v>0</v>
      </c>
      <c r="AH298" s="411">
        <f t="shared" ref="AH298" si="792">AH297</f>
        <v>0</v>
      </c>
      <c r="AI298" s="411">
        <f t="shared" ref="AI298" si="793">AI297</f>
        <v>0</v>
      </c>
      <c r="AJ298" s="411">
        <f t="shared" ref="AJ298" si="794">AJ297</f>
        <v>0</v>
      </c>
      <c r="AK298" s="411">
        <f t="shared" ref="AK298" si="795">AK297</f>
        <v>0</v>
      </c>
      <c r="AL298" s="411">
        <f t="shared" ref="AL298" si="796">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499</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f>SUMIFS('7.  Persistence Report'!AV$27:AV$500,'7.  Persistence Report'!$D$27:$D$500,$B301,'7.  Persistence Report'!$J$27:$J$500,"Current year savings",'7.  Persistence Report'!$H$27:$H$500,"2016")</f>
        <v>210282</v>
      </c>
      <c r="E301" s="295">
        <f>SUMIFS('7.  Persistence Report'!AW$27:AW$500,'7.  Persistence Report'!$D$27:$D$500,$B301,'7.  Persistence Report'!$J$27:$J$500,"Current year savings",'7.  Persistence Report'!$H$27:$H$500,"2016")</f>
        <v>210282</v>
      </c>
      <c r="F301" s="295">
        <f>SUMIFS('7.  Persistence Report'!AX$27:AX$500,'7.  Persistence Report'!$D$27:$D$500,$B301,'7.  Persistence Report'!$J$27:$J$500,"Current year savings",'7.  Persistence Report'!$H$27:$H$500,"2016")</f>
        <v>210282</v>
      </c>
      <c r="G301" s="295">
        <f>SUMIFS('7.  Persistence Report'!AY$27:AY$500,'7.  Persistence Report'!$D$27:$D$500,$B301,'7.  Persistence Report'!$J$27:$J$500,"Current year savings",'7.  Persistence Report'!$H$27:$H$500,"2016")</f>
        <v>210282</v>
      </c>
      <c r="H301" s="295">
        <f>SUMIFS('7.  Persistence Report'!AZ$27:AZ$500,'7.  Persistence Report'!$D$27:$D$500,$B301,'7.  Persistence Report'!$J$27:$J$500,"Current year savings",'7.  Persistence Report'!$H$27:$H$500,"2016")</f>
        <v>210282</v>
      </c>
      <c r="I301" s="295">
        <f>SUMIFS('7.  Persistence Report'!BA$27:BA$500,'7.  Persistence Report'!$D$27:$D$500,$B301,'7.  Persistence Report'!$J$27:$J$500,"Current year savings",'7.  Persistence Report'!$H$27:$H$500,"2016")</f>
        <v>210282</v>
      </c>
      <c r="J301" s="295">
        <f>SUMIFS('7.  Persistence Report'!BB$27:BB$500,'7.  Persistence Report'!$D$27:$D$500,$B301,'7.  Persistence Report'!$J$27:$J$500,"Current year savings",'7.  Persistence Report'!$H$27:$H$500,"2016")</f>
        <v>210282</v>
      </c>
      <c r="K301" s="295">
        <f>SUMIFS('7.  Persistence Report'!BC$27:BC$500,'7.  Persistence Report'!$D$27:$D$500,$B301,'7.  Persistence Report'!$J$27:$J$500,"Current year savings",'7.  Persistence Report'!$H$27:$H$500,"2016")</f>
        <v>210282</v>
      </c>
      <c r="L301" s="295">
        <f>SUMIFS('7.  Persistence Report'!BD$27:BD$500,'7.  Persistence Report'!$D$27:$D$500,$B301,'7.  Persistence Report'!$J$27:$J$500,"Current year savings",'7.  Persistence Report'!$H$27:$H$500,"2016")</f>
        <v>210282</v>
      </c>
      <c r="M301" s="295">
        <f>SUMIFS('7.  Persistence Report'!BE$27:BE$500,'7.  Persistence Report'!$D$27:$D$500,$B301,'7.  Persistence Report'!$J$27:$J$500,"Current year savings",'7.  Persistence Report'!$H$27:$H$500,"2016")</f>
        <v>210282</v>
      </c>
      <c r="N301" s="295">
        <v>12</v>
      </c>
      <c r="O301" s="295">
        <f>SUMIFS('7.  Persistence Report'!Q$27:Q$500,'7.  Persistence Report'!$D$27:$D$500,$B301,'7.  Persistence Report'!$J$27:$J$500,"Current year savings",'7.  Persistence Report'!$H$27:$H$500,"2016")</f>
        <v>27</v>
      </c>
      <c r="P301" s="295">
        <f>SUMIFS('7.  Persistence Report'!R$27:R$500,'7.  Persistence Report'!$D$27:$D$500,$B301,'7.  Persistence Report'!$J$27:$J$500,"Current year savings",'7.  Persistence Report'!$H$27:$H$500,"2016")</f>
        <v>27</v>
      </c>
      <c r="Q301" s="295">
        <f>SUMIFS('7.  Persistence Report'!S$27:S$500,'7.  Persistence Report'!$D$27:$D$500,$B301,'7.  Persistence Report'!$J$27:$J$500,"Current year savings",'7.  Persistence Report'!$H$27:$H$500,"2016")</f>
        <v>27</v>
      </c>
      <c r="R301" s="295">
        <f>SUMIFS('7.  Persistence Report'!T$27:T$500,'7.  Persistence Report'!$D$27:$D$500,$B301,'7.  Persistence Report'!$J$27:$J$500,"Current year savings",'7.  Persistence Report'!$H$27:$H$500,"2016")</f>
        <v>27</v>
      </c>
      <c r="S301" s="295">
        <f>SUMIFS('7.  Persistence Report'!U$27:U$500,'7.  Persistence Report'!$D$27:$D$500,$B301,'7.  Persistence Report'!$J$27:$J$500,"Current year savings",'7.  Persistence Report'!$H$27:$H$500,"2016")</f>
        <v>27</v>
      </c>
      <c r="T301" s="295">
        <f>SUMIFS('7.  Persistence Report'!V$27:V$500,'7.  Persistence Report'!$D$27:$D$500,$B301,'7.  Persistence Report'!$J$27:$J$500,"Current year savings",'7.  Persistence Report'!$H$27:$H$500,"2016")</f>
        <v>27</v>
      </c>
      <c r="U301" s="295">
        <f>SUMIFS('7.  Persistence Report'!W$27:W$500,'7.  Persistence Report'!$D$27:$D$500,$B301,'7.  Persistence Report'!$J$27:$J$500,"Current year savings",'7.  Persistence Report'!$H$27:$H$500,"2016")</f>
        <v>27</v>
      </c>
      <c r="V301" s="295">
        <f>SUMIFS('7.  Persistence Report'!X$27:X$500,'7.  Persistence Report'!$D$27:$D$500,$B301,'7.  Persistence Report'!$J$27:$J$500,"Current year savings",'7.  Persistence Report'!$H$27:$H$500,"2016")</f>
        <v>27</v>
      </c>
      <c r="W301" s="295">
        <f>SUMIFS('7.  Persistence Report'!Y$27:Y$500,'7.  Persistence Report'!$D$27:$D$500,$B301,'7.  Persistence Report'!$J$27:$J$500,"Current year savings",'7.  Persistence Report'!$H$27:$H$500,"2016")</f>
        <v>27</v>
      </c>
      <c r="X301" s="295">
        <f>SUMIFS('7.  Persistence Report'!Z$27:Z$500,'7.  Persistence Report'!$D$27:$D$500,$B301,'7.  Persistence Report'!$J$27:$J$500,"Current year savings",'7.  Persistence Report'!$H$27:$H$500,"2016")</f>
        <v>27</v>
      </c>
      <c r="Y301" s="426"/>
      <c r="Z301" s="410">
        <v>0.03</v>
      </c>
      <c r="AA301" s="410">
        <v>0.62</v>
      </c>
      <c r="AB301" s="410">
        <v>0.3</v>
      </c>
      <c r="AC301" s="410">
        <v>0.05</v>
      </c>
      <c r="AD301" s="410"/>
      <c r="AE301" s="410"/>
      <c r="AF301" s="410"/>
      <c r="AG301" s="415"/>
      <c r="AH301" s="415"/>
      <c r="AI301" s="415"/>
      <c r="AJ301" s="415"/>
      <c r="AK301" s="415"/>
      <c r="AL301" s="415"/>
      <c r="AM301" s="296">
        <f>SUM(Y301:AL301)</f>
        <v>1</v>
      </c>
    </row>
    <row r="302" spans="1:39" outlineLevel="1">
      <c r="B302" s="294" t="s">
        <v>289</v>
      </c>
      <c r="C302" s="291" t="s">
        <v>163</v>
      </c>
      <c r="D302" s="295">
        <f>SUMIFS('7.  Persistence Report'!AV$27:AV$500,'7.  Persistence Report'!$D$27:$D$500,$B301,'7.  Persistence Report'!$J$27:$J$500,"Adjustment",'7.  Persistence Report'!$H$27:$H$500,"2016")</f>
        <v>157712</v>
      </c>
      <c r="E302" s="295">
        <f>SUMIFS('7.  Persistence Report'!AW$27:AW$500,'7.  Persistence Report'!$D$27:$D$500,$B301,'7.  Persistence Report'!$J$27:$J$500,"Adjustment",'7.  Persistence Report'!$H$27:$H$500,"2016")</f>
        <v>157712</v>
      </c>
      <c r="F302" s="295">
        <f>SUMIFS('7.  Persistence Report'!AX$27:AX$500,'7.  Persistence Report'!$D$27:$D$500,$B301,'7.  Persistence Report'!$J$27:$J$500,"Adjustment",'7.  Persistence Report'!$H$27:$H$500,"2016")</f>
        <v>157712</v>
      </c>
      <c r="G302" s="295">
        <f>SUMIFS('7.  Persistence Report'!AY$27:AY$500,'7.  Persistence Report'!$D$27:$D$500,$B301,'7.  Persistence Report'!$J$27:$J$500,"Adjustment",'7.  Persistence Report'!$H$27:$H$500,"2016")</f>
        <v>157712</v>
      </c>
      <c r="H302" s="295">
        <f>SUMIFS('7.  Persistence Report'!AZ$27:AZ$500,'7.  Persistence Report'!$D$27:$D$500,$B301,'7.  Persistence Report'!$J$27:$J$500,"Adjustment",'7.  Persistence Report'!$H$27:$H$500,"2016")</f>
        <v>157712</v>
      </c>
      <c r="I302" s="295">
        <f>SUMIFS('7.  Persistence Report'!BA$27:BA$500,'7.  Persistence Report'!$D$27:$D$500,$B301,'7.  Persistence Report'!$J$27:$J$500,"Adjustment",'7.  Persistence Report'!$H$27:$H$500,"2016")</f>
        <v>157712</v>
      </c>
      <c r="J302" s="295">
        <f>SUMIFS('7.  Persistence Report'!BB$27:BB$500,'7.  Persistence Report'!$D$27:$D$500,$B301,'7.  Persistence Report'!$J$27:$J$500,"Adjustment",'7.  Persistence Report'!$H$27:$H$500,"2016")</f>
        <v>157712</v>
      </c>
      <c r="K302" s="295">
        <f>SUMIFS('7.  Persistence Report'!BC$27:BC$500,'7.  Persistence Report'!$D$27:$D$500,$B301,'7.  Persistence Report'!$J$27:$J$500,"Adjustment",'7.  Persistence Report'!$H$27:$H$500,"2016")</f>
        <v>157712</v>
      </c>
      <c r="L302" s="295">
        <f>SUMIFS('7.  Persistence Report'!BD$27:BD$500,'7.  Persistence Report'!$D$27:$D$500,$B301,'7.  Persistence Report'!$J$27:$J$500,"Adjustment",'7.  Persistence Report'!$H$27:$H$500,"2016")</f>
        <v>157712</v>
      </c>
      <c r="M302" s="295">
        <f>SUMIFS('7.  Persistence Report'!BE$27:BE$500,'7.  Persistence Report'!$D$27:$D$500,$B301,'7.  Persistence Report'!$J$27:$J$500,"Adjustment",'7.  Persistence Report'!$H$27:$H$500,"2016")</f>
        <v>157712</v>
      </c>
      <c r="N302" s="295">
        <f>N301</f>
        <v>12</v>
      </c>
      <c r="O302" s="295">
        <f>SUMIFS('7.  Persistence Report'!Q$27:Q$500,'7.  Persistence Report'!$D$27:$D$500,$B301,'7.  Persistence Report'!$J$27:$J$500,"Adjustment",'7.  Persistence Report'!$H$27:$H$500,"2016")</f>
        <v>21</v>
      </c>
      <c r="P302" s="295">
        <f>SUMIFS('7.  Persistence Report'!R$27:R$500,'7.  Persistence Report'!$D$27:$D$500,$B301,'7.  Persistence Report'!$J$27:$J$500,"Adjustment",'7.  Persistence Report'!$H$27:$H$500,"2016")</f>
        <v>21</v>
      </c>
      <c r="Q302" s="295">
        <f>SUMIFS('7.  Persistence Report'!S$27:S$500,'7.  Persistence Report'!$D$27:$D$500,$B301,'7.  Persistence Report'!$J$27:$J$500,"Adjustment",'7.  Persistence Report'!$H$27:$H$500,"2016")</f>
        <v>21</v>
      </c>
      <c r="R302" s="295">
        <f>SUMIFS('7.  Persistence Report'!T$27:T$500,'7.  Persistence Report'!$D$27:$D$500,$B301,'7.  Persistence Report'!$J$27:$J$500,"Adjustment",'7.  Persistence Report'!$H$27:$H$500,"2016")</f>
        <v>21</v>
      </c>
      <c r="S302" s="295">
        <f>SUMIFS('7.  Persistence Report'!U$27:U$500,'7.  Persistence Report'!$D$27:$D$500,$B301,'7.  Persistence Report'!$J$27:$J$500,"Adjustment",'7.  Persistence Report'!$H$27:$H$500,"2016")</f>
        <v>21</v>
      </c>
      <c r="T302" s="295">
        <f>SUMIFS('7.  Persistence Report'!V$27:V$500,'7.  Persistence Report'!$D$27:$D$500,$B301,'7.  Persistence Report'!$J$27:$J$500,"Adjustment",'7.  Persistence Report'!$H$27:$H$500,"2016")</f>
        <v>21</v>
      </c>
      <c r="U302" s="295">
        <f>SUMIFS('7.  Persistence Report'!W$27:W$500,'7.  Persistence Report'!$D$27:$D$500,$B301,'7.  Persistence Report'!$J$27:$J$500,"Adjustment",'7.  Persistence Report'!$H$27:$H$500,"2016")</f>
        <v>21</v>
      </c>
      <c r="V302" s="295">
        <f>SUMIFS('7.  Persistence Report'!X$27:X$500,'7.  Persistence Report'!$D$27:$D$500,$B301,'7.  Persistence Report'!$J$27:$J$500,"Adjustment",'7.  Persistence Report'!$H$27:$H$500,"2016")</f>
        <v>21</v>
      </c>
      <c r="W302" s="295">
        <f>SUMIFS('7.  Persistence Report'!Y$27:Y$500,'7.  Persistence Report'!$D$27:$D$500,$B301,'7.  Persistence Report'!$J$27:$J$500,"Adjustment",'7.  Persistence Report'!$H$27:$H$500,"2016")</f>
        <v>21</v>
      </c>
      <c r="X302" s="295">
        <f>SUMIFS('7.  Persistence Report'!Z$27:Z$500,'7.  Persistence Report'!$D$27:$D$500,$B301,'7.  Persistence Report'!$J$27:$J$500,"Adjustment",'7.  Persistence Report'!$H$27:$H$500,"2016")</f>
        <v>21</v>
      </c>
      <c r="Y302" s="411">
        <f>Y301</f>
        <v>0</v>
      </c>
      <c r="Z302" s="411">
        <f t="shared" ref="Z302" si="797">Z301</f>
        <v>0.03</v>
      </c>
      <c r="AA302" s="411">
        <f t="shared" ref="AA302" si="798">AA301</f>
        <v>0.62</v>
      </c>
      <c r="AB302" s="411">
        <f t="shared" ref="AB302" si="799">AB301</f>
        <v>0.3</v>
      </c>
      <c r="AC302" s="411">
        <f t="shared" ref="AC302" si="800">AC301</f>
        <v>0.05</v>
      </c>
      <c r="AD302" s="411">
        <f t="shared" ref="AD302" si="801">AD301</f>
        <v>0</v>
      </c>
      <c r="AE302" s="411">
        <f t="shared" ref="AE302" si="802">AE301</f>
        <v>0</v>
      </c>
      <c r="AF302" s="411">
        <f t="shared" ref="AF302" si="803">AF301</f>
        <v>0</v>
      </c>
      <c r="AG302" s="411">
        <f t="shared" ref="AG302" si="804">AG301</f>
        <v>0</v>
      </c>
      <c r="AH302" s="411">
        <f t="shared" ref="AH302" si="805">AH301</f>
        <v>0</v>
      </c>
      <c r="AI302" s="411">
        <f t="shared" ref="AI302" si="806">AI301</f>
        <v>0</v>
      </c>
      <c r="AJ302" s="411">
        <f t="shared" ref="AJ302" si="807">AJ301</f>
        <v>0</v>
      </c>
      <c r="AK302" s="411">
        <f t="shared" ref="AK302" si="808">AK301</f>
        <v>0</v>
      </c>
      <c r="AL302" s="411">
        <f t="shared" ref="AL302" si="809">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f>SUMIFS('7.  Persistence Report'!AV$27:AV$500,'7.  Persistence Report'!$D$27:$D$500,$B304,'7.  Persistence Report'!$J$27:$J$500,"Current year savings",'7.  Persistence Report'!$H$27:$H$500,"2016")</f>
        <v>28358787</v>
      </c>
      <c r="E304" s="295">
        <f>SUMIFS('7.  Persistence Report'!AW$27:AW$500,'7.  Persistence Report'!$D$27:$D$500,$B304,'7.  Persistence Report'!$J$27:$J$500,"Current year savings",'7.  Persistence Report'!$H$27:$H$500,"2016")</f>
        <v>27731898</v>
      </c>
      <c r="F304" s="295">
        <f>SUMIFS('7.  Persistence Report'!AX$27:AX$500,'7.  Persistence Report'!$D$27:$D$500,$B304,'7.  Persistence Report'!$J$27:$J$500,"Current year savings",'7.  Persistence Report'!$H$27:$H$500,"2016")</f>
        <v>27731898</v>
      </c>
      <c r="G304" s="295">
        <f>SUMIFS('7.  Persistence Report'!AY$27:AY$500,'7.  Persistence Report'!$D$27:$D$500,$B304,'7.  Persistence Report'!$J$27:$J$500,"Current year savings",'7.  Persistence Report'!$H$27:$H$500,"2016")</f>
        <v>27698765</v>
      </c>
      <c r="H304" s="295">
        <f>SUMIFS('7.  Persistence Report'!AZ$27:AZ$500,'7.  Persistence Report'!$D$27:$D$500,$B304,'7.  Persistence Report'!$J$27:$J$500,"Current year savings",'7.  Persistence Report'!$H$27:$H$500,"2016")</f>
        <v>27698765</v>
      </c>
      <c r="I304" s="295">
        <f>SUMIFS('7.  Persistence Report'!BA$27:BA$500,'7.  Persistence Report'!$D$27:$D$500,$B304,'7.  Persistence Report'!$J$27:$J$500,"Current year savings",'7.  Persistence Report'!$H$27:$H$500,"2016")</f>
        <v>27003416</v>
      </c>
      <c r="J304" s="295">
        <f>SUMIFS('7.  Persistence Report'!BB$27:BB$500,'7.  Persistence Report'!$D$27:$D$500,$B304,'7.  Persistence Report'!$J$27:$J$500,"Current year savings",'7.  Persistence Report'!$H$27:$H$500,"2016")</f>
        <v>27003416</v>
      </c>
      <c r="K304" s="295">
        <f>SUMIFS('7.  Persistence Report'!BC$27:BC$500,'7.  Persistence Report'!$D$27:$D$500,$B304,'7.  Persistence Report'!$J$27:$J$500,"Current year savings",'7.  Persistence Report'!$H$27:$H$500,"2016")</f>
        <v>27003416</v>
      </c>
      <c r="L304" s="295">
        <f>SUMIFS('7.  Persistence Report'!BD$27:BD$500,'7.  Persistence Report'!$D$27:$D$500,$B304,'7.  Persistence Report'!$J$27:$J$500,"Current year savings",'7.  Persistence Report'!$H$27:$H$500,"2016")</f>
        <v>26861972</v>
      </c>
      <c r="M304" s="295">
        <f>SUMIFS('7.  Persistence Report'!BE$27:BE$500,'7.  Persistence Report'!$D$27:$D$500,$B304,'7.  Persistence Report'!$J$27:$J$500,"Current year savings",'7.  Persistence Report'!$H$27:$H$500,"2016")</f>
        <v>26861972</v>
      </c>
      <c r="N304" s="295">
        <v>12</v>
      </c>
      <c r="O304" s="295">
        <f>SUMIFS('7.  Persistence Report'!Q$27:Q$500,'7.  Persistence Report'!$D$27:$D$500,$B304,'7.  Persistence Report'!$J$27:$J$500,"Current year savings",'7.  Persistence Report'!$H$27:$H$500,"2016")</f>
        <v>3999</v>
      </c>
      <c r="P304" s="295">
        <f>SUMIFS('7.  Persistence Report'!R$27:R$500,'7.  Persistence Report'!$D$27:$D$500,$B304,'7.  Persistence Report'!$J$27:$J$500,"Current year savings",'7.  Persistence Report'!$H$27:$H$500,"2016")</f>
        <v>3899</v>
      </c>
      <c r="Q304" s="295">
        <f>SUMIFS('7.  Persistence Report'!S$27:S$500,'7.  Persistence Report'!$D$27:$D$500,$B304,'7.  Persistence Report'!$J$27:$J$500,"Current year savings",'7.  Persistence Report'!$H$27:$H$500,"2016")</f>
        <v>3899</v>
      </c>
      <c r="R304" s="295">
        <f>SUMIFS('7.  Persistence Report'!T$27:T$500,'7.  Persistence Report'!$D$27:$D$500,$B304,'7.  Persistence Report'!$J$27:$J$500,"Current year savings",'7.  Persistence Report'!$H$27:$H$500,"2016")</f>
        <v>3889</v>
      </c>
      <c r="S304" s="295">
        <f>SUMIFS('7.  Persistence Report'!U$27:U$500,'7.  Persistence Report'!$D$27:$D$500,$B304,'7.  Persistence Report'!$J$27:$J$500,"Current year savings",'7.  Persistence Report'!$H$27:$H$500,"2016")</f>
        <v>3889</v>
      </c>
      <c r="T304" s="295">
        <f>SUMIFS('7.  Persistence Report'!V$27:V$500,'7.  Persistence Report'!$D$27:$D$500,$B304,'7.  Persistence Report'!$J$27:$J$500,"Current year savings",'7.  Persistence Report'!$H$27:$H$500,"2016")</f>
        <v>3784</v>
      </c>
      <c r="U304" s="295">
        <f>SUMIFS('7.  Persistence Report'!W$27:W$500,'7.  Persistence Report'!$D$27:$D$500,$B304,'7.  Persistence Report'!$J$27:$J$500,"Current year savings",'7.  Persistence Report'!$H$27:$H$500,"2016")</f>
        <v>3784</v>
      </c>
      <c r="V304" s="295">
        <f>SUMIFS('7.  Persistence Report'!X$27:X$500,'7.  Persistence Report'!$D$27:$D$500,$B304,'7.  Persistence Report'!$J$27:$J$500,"Current year savings",'7.  Persistence Report'!$H$27:$H$500,"2016")</f>
        <v>3784</v>
      </c>
      <c r="W304" s="295">
        <f>SUMIFS('7.  Persistence Report'!Y$27:Y$500,'7.  Persistence Report'!$D$27:$D$500,$B304,'7.  Persistence Report'!$J$27:$J$500,"Current year savings",'7.  Persistence Report'!$H$27:$H$500,"2016")</f>
        <v>3779</v>
      </c>
      <c r="X304" s="295">
        <f>SUMIFS('7.  Persistence Report'!Z$27:Z$500,'7.  Persistence Report'!$D$27:$D$500,$B304,'7.  Persistence Report'!$J$27:$J$500,"Current year savings",'7.  Persistence Report'!$H$27:$H$500,"2016")</f>
        <v>3779</v>
      </c>
      <c r="Y304" s="426"/>
      <c r="Z304" s="410">
        <v>0.15</v>
      </c>
      <c r="AA304" s="410">
        <v>0.45</v>
      </c>
      <c r="AB304" s="410">
        <v>7.0000000000000007E-2</v>
      </c>
      <c r="AC304" s="410">
        <v>0.33</v>
      </c>
      <c r="AD304" s="410"/>
      <c r="AE304" s="410"/>
      <c r="AF304" s="410"/>
      <c r="AG304" s="415"/>
      <c r="AH304" s="415"/>
      <c r="AI304" s="415"/>
      <c r="AJ304" s="415"/>
      <c r="AK304" s="415"/>
      <c r="AL304" s="415"/>
      <c r="AM304" s="296">
        <f>SUM(Y304:AL304)</f>
        <v>1</v>
      </c>
    </row>
    <row r="305" spans="1:39" outlineLevel="1">
      <c r="B305" s="294" t="s">
        <v>289</v>
      </c>
      <c r="C305" s="291" t="s">
        <v>163</v>
      </c>
      <c r="D305" s="295">
        <f>SUMIFS('7.  Persistence Report'!AV$27:AV$500,'7.  Persistence Report'!$D$27:$D$500,$B304,'7.  Persistence Report'!$J$27:$J$500,"Adjustment",'7.  Persistence Report'!$H$27:$H$500,"2016")</f>
        <v>21925832.748767242</v>
      </c>
      <c r="E305" s="295">
        <f>SUMIFS('7.  Persistence Report'!AW$27:AW$500,'7.  Persistence Report'!$D$27:$D$500,$B304,'7.  Persistence Report'!$J$27:$J$500,"Adjustment",'7.  Persistence Report'!$H$27:$H$500,"2016")</f>
        <v>22586376.468464345</v>
      </c>
      <c r="F305" s="295">
        <f>SUMIFS('7.  Persistence Report'!AX$27:AX$500,'7.  Persistence Report'!$D$27:$D$500,$B304,'7.  Persistence Report'!$J$27:$J$500,"Adjustment",'7.  Persistence Report'!$H$27:$H$500,"2016")</f>
        <v>22649463.468464345</v>
      </c>
      <c r="G305" s="295">
        <f>SUMIFS('7.  Persistence Report'!AY$27:AY$500,'7.  Persistence Report'!$D$27:$D$500,$B304,'7.  Persistence Report'!$J$27:$J$500,"Adjustment",'7.  Persistence Report'!$H$27:$H$500,"2016")</f>
        <v>22665409.468464345</v>
      </c>
      <c r="H305" s="295">
        <f>SUMIFS('7.  Persistence Report'!AZ$27:AZ$500,'7.  Persistence Report'!$D$27:$D$500,$B304,'7.  Persistence Report'!$J$27:$J$500,"Adjustment",'7.  Persistence Report'!$H$27:$H$500,"2016")</f>
        <v>21514633</v>
      </c>
      <c r="I305" s="295">
        <f>SUMIFS('7.  Persistence Report'!BA$27:BA$500,'7.  Persistence Report'!$D$27:$D$500,$B304,'7.  Persistence Report'!$J$27:$J$500,"Adjustment",'7.  Persistence Report'!$H$27:$H$500,"2016")</f>
        <v>21278855</v>
      </c>
      <c r="J305" s="295">
        <f>SUMIFS('7.  Persistence Report'!BB$27:BB$500,'7.  Persistence Report'!$D$27:$D$500,$B304,'7.  Persistence Report'!$J$27:$J$500,"Adjustment",'7.  Persistence Report'!$H$27:$H$500,"2016")</f>
        <v>21278855</v>
      </c>
      <c r="K305" s="295">
        <f>SUMIFS('7.  Persistence Report'!BC$27:BC$500,'7.  Persistence Report'!$D$27:$D$500,$B304,'7.  Persistence Report'!$J$27:$J$500,"Adjustment",'7.  Persistence Report'!$H$27:$H$500,"2016")</f>
        <v>21278855</v>
      </c>
      <c r="L305" s="295">
        <f>SUMIFS('7.  Persistence Report'!BD$27:BD$500,'7.  Persistence Report'!$D$27:$D$500,$B304,'7.  Persistence Report'!$J$27:$J$500,"Adjustment",'7.  Persistence Report'!$H$27:$H$500,"2016")</f>
        <v>21126497</v>
      </c>
      <c r="M305" s="295">
        <f>SUMIFS('7.  Persistence Report'!BE$27:BE$500,'7.  Persistence Report'!$D$27:$D$500,$B304,'7.  Persistence Report'!$J$27:$J$500,"Adjustment",'7.  Persistence Report'!$H$27:$H$500,"2016")</f>
        <v>21126497</v>
      </c>
      <c r="N305" s="295">
        <f>N304</f>
        <v>12</v>
      </c>
      <c r="O305" s="295">
        <f>SUMIFS('7.  Persistence Report'!Q$27:Q$500,'7.  Persistence Report'!$D$27:$D$500,$B304,'7.  Persistence Report'!$J$27:$J$500,"Adjustment",'7.  Persistence Report'!$H$27:$H$500,"2016")</f>
        <v>2948.3952293809025</v>
      </c>
      <c r="P305" s="295">
        <f>SUMIFS('7.  Persistence Report'!R$27:R$500,'7.  Persistence Report'!$D$27:$D$500,$B304,'7.  Persistence Report'!$J$27:$J$500,"Adjustment",'7.  Persistence Report'!$H$27:$H$500,"2016")</f>
        <v>3062.7970419692501</v>
      </c>
      <c r="Q305" s="295">
        <f>SUMIFS('7.  Persistence Report'!S$27:S$500,'7.  Persistence Report'!$D$27:$D$500,$B304,'7.  Persistence Report'!$J$27:$J$500,"Adjustment",'7.  Persistence Report'!$H$27:$H$500,"2016")</f>
        <v>3072.7970419692501</v>
      </c>
      <c r="R305" s="295">
        <f>SUMIFS('7.  Persistence Report'!T$27:T$500,'7.  Persistence Report'!$D$27:$D$500,$B304,'7.  Persistence Report'!$J$27:$J$500,"Adjustment",'7.  Persistence Report'!$H$27:$H$500,"2016")</f>
        <v>3076.7970419692501</v>
      </c>
      <c r="S305" s="295">
        <f>SUMIFS('7.  Persistence Report'!U$27:U$500,'7.  Persistence Report'!$D$27:$D$500,$B304,'7.  Persistence Report'!$J$27:$J$500,"Adjustment",'7.  Persistence Report'!$H$27:$H$500,"2016")</f>
        <v>2718</v>
      </c>
      <c r="T305" s="295">
        <f>SUMIFS('7.  Persistence Report'!V$27:V$500,'7.  Persistence Report'!$D$27:$D$500,$B304,'7.  Persistence Report'!$J$27:$J$500,"Adjustment",'7.  Persistence Report'!$H$27:$H$500,"2016")</f>
        <v>2685</v>
      </c>
      <c r="U305" s="295">
        <f>SUMIFS('7.  Persistence Report'!W$27:W$500,'7.  Persistence Report'!$D$27:$D$500,$B304,'7.  Persistence Report'!$J$27:$J$500,"Adjustment",'7.  Persistence Report'!$H$27:$H$500,"2016")</f>
        <v>2685</v>
      </c>
      <c r="V305" s="295">
        <f>SUMIFS('7.  Persistence Report'!X$27:X$500,'7.  Persistence Report'!$D$27:$D$500,$B304,'7.  Persistence Report'!$J$27:$J$500,"Adjustment",'7.  Persistence Report'!$H$27:$H$500,"2016")</f>
        <v>2685</v>
      </c>
      <c r="W305" s="295">
        <f>SUMIFS('7.  Persistence Report'!Y$27:Y$500,'7.  Persistence Report'!$D$27:$D$500,$B304,'7.  Persistence Report'!$J$27:$J$500,"Adjustment",'7.  Persistence Report'!$H$27:$H$500,"2016")</f>
        <v>2683</v>
      </c>
      <c r="X305" s="295">
        <f>SUMIFS('7.  Persistence Report'!Z$27:Z$500,'7.  Persistence Report'!$D$27:$D$500,$B304,'7.  Persistence Report'!$J$27:$J$500,"Adjustment",'7.  Persistence Report'!$H$27:$H$500,"2016")</f>
        <v>2683</v>
      </c>
      <c r="Y305" s="411">
        <f>Y304</f>
        <v>0</v>
      </c>
      <c r="Z305" s="411">
        <f t="shared" ref="Z305" si="810">Z304</f>
        <v>0.15</v>
      </c>
      <c r="AA305" s="411">
        <f t="shared" ref="AA305" si="811">AA304</f>
        <v>0.45</v>
      </c>
      <c r="AB305" s="411">
        <f t="shared" ref="AB305" si="812">AB304</f>
        <v>7.0000000000000007E-2</v>
      </c>
      <c r="AC305" s="411">
        <f t="shared" ref="AC305" si="813">AC304</f>
        <v>0.33</v>
      </c>
      <c r="AD305" s="411">
        <f t="shared" ref="AD305" si="814">AD304</f>
        <v>0</v>
      </c>
      <c r="AE305" s="411">
        <f t="shared" ref="AE305" si="815">AE304</f>
        <v>0</v>
      </c>
      <c r="AF305" s="411">
        <f t="shared" ref="AF305" si="816">AF304</f>
        <v>0</v>
      </c>
      <c r="AG305" s="411">
        <f t="shared" ref="AG305" si="817">AG304</f>
        <v>0</v>
      </c>
      <c r="AH305" s="411">
        <f t="shared" ref="AH305" si="818">AH304</f>
        <v>0</v>
      </c>
      <c r="AI305" s="411">
        <f t="shared" ref="AI305" si="819">AI304</f>
        <v>0</v>
      </c>
      <c r="AJ305" s="411">
        <f t="shared" ref="AJ305" si="820">AJ304</f>
        <v>0</v>
      </c>
      <c r="AK305" s="411">
        <f t="shared" ref="AK305" si="821">AK304</f>
        <v>0</v>
      </c>
      <c r="AL305" s="411">
        <f t="shared" ref="AL305" si="822">AL304</f>
        <v>0</v>
      </c>
      <c r="AM305" s="306"/>
    </row>
    <row r="306" spans="1:39"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SUMIFS('7.  Persistence Report'!AV$27:AV$500,'7.  Persistence Report'!$D$27:$D$500,$B307,'7.  Persistence Report'!$J$27:$J$500,"Current year savings",'7.  Persistence Report'!$H$27:$H$500,"2016")</f>
        <v>0</v>
      </c>
      <c r="E307" s="295">
        <f>SUMIFS('7.  Persistence Report'!AW$27:AW$500,'7.  Persistence Report'!$D$27:$D$500,$B307,'7.  Persistence Report'!$J$27:$J$500,"Current year savings",'7.  Persistence Report'!$H$27:$H$500,"2016")</f>
        <v>0</v>
      </c>
      <c r="F307" s="295">
        <f>SUMIFS('7.  Persistence Report'!AX$27:AX$500,'7.  Persistence Report'!$D$27:$D$500,$B307,'7.  Persistence Report'!$J$27:$J$500,"Current year savings",'7.  Persistence Report'!$H$27:$H$500,"2016")</f>
        <v>0</v>
      </c>
      <c r="G307" s="295">
        <f>SUMIFS('7.  Persistence Report'!AY$27:AY$500,'7.  Persistence Report'!$D$27:$D$500,$B307,'7.  Persistence Report'!$J$27:$J$500,"Current year savings",'7.  Persistence Report'!$H$27:$H$500,"2016")</f>
        <v>0</v>
      </c>
      <c r="H307" s="295">
        <f>SUMIFS('7.  Persistence Report'!AZ$27:AZ$500,'7.  Persistence Report'!$D$27:$D$500,$B307,'7.  Persistence Report'!$J$27:$J$500,"Current year savings",'7.  Persistence Report'!$H$27:$H$500,"2016")</f>
        <v>0</v>
      </c>
      <c r="I307" s="295">
        <f>SUMIFS('7.  Persistence Report'!BA$27:BA$500,'7.  Persistence Report'!$D$27:$D$500,$B307,'7.  Persistence Report'!$J$27:$J$500,"Current year savings",'7.  Persistence Report'!$H$27:$H$500,"2016")</f>
        <v>0</v>
      </c>
      <c r="J307" s="295">
        <f>SUMIFS('7.  Persistence Report'!BB$27:BB$500,'7.  Persistence Report'!$D$27:$D$500,$B307,'7.  Persistence Report'!$J$27:$J$500,"Current year savings",'7.  Persistence Report'!$H$27:$H$500,"2016")</f>
        <v>0</v>
      </c>
      <c r="K307" s="295">
        <f>SUMIFS('7.  Persistence Report'!BC$27:BC$500,'7.  Persistence Report'!$D$27:$D$500,$B307,'7.  Persistence Report'!$J$27:$J$500,"Current year savings",'7.  Persistence Report'!$H$27:$H$500,"2016")</f>
        <v>0</v>
      </c>
      <c r="L307" s="295">
        <f>SUMIFS('7.  Persistence Report'!BD$27:BD$500,'7.  Persistence Report'!$D$27:$D$500,$B307,'7.  Persistence Report'!$J$27:$J$500,"Current year savings",'7.  Persistence Report'!$H$27:$H$500,"2016")</f>
        <v>0</v>
      </c>
      <c r="M307" s="295">
        <f>SUMIFS('7.  Persistence Report'!BE$27:BE$500,'7.  Persistence Report'!$D$27:$D$500,$B307,'7.  Persistence Report'!$J$27:$J$500,"Current year savings",'7.  Persistence Report'!$H$27:$H$500,"2016")</f>
        <v>0</v>
      </c>
      <c r="N307" s="295">
        <v>12</v>
      </c>
      <c r="O307" s="295">
        <f>SUMIFS('7.  Persistence Report'!Q$27:Q$500,'7.  Persistence Report'!$D$27:$D$500,$B307,'7.  Persistence Report'!$J$27:$J$500,"Current year savings",'7.  Persistence Report'!$H$27:$H$500,"2016")</f>
        <v>0</v>
      </c>
      <c r="P307" s="295">
        <f>SUMIFS('7.  Persistence Report'!R$27:R$500,'7.  Persistence Report'!$D$27:$D$500,$B307,'7.  Persistence Report'!$J$27:$J$500,"Current year savings",'7.  Persistence Report'!$H$27:$H$500,"2016")</f>
        <v>0</v>
      </c>
      <c r="Q307" s="295">
        <f>SUMIFS('7.  Persistence Report'!S$27:S$500,'7.  Persistence Report'!$D$27:$D$500,$B307,'7.  Persistence Report'!$J$27:$J$500,"Current year savings",'7.  Persistence Report'!$H$27:$H$500,"2016")</f>
        <v>0</v>
      </c>
      <c r="R307" s="295">
        <f>SUMIFS('7.  Persistence Report'!T$27:T$500,'7.  Persistence Report'!$D$27:$D$500,$B307,'7.  Persistence Report'!$J$27:$J$500,"Current year savings",'7.  Persistence Report'!$H$27:$H$500,"2016")</f>
        <v>0</v>
      </c>
      <c r="S307" s="295">
        <f>SUMIFS('7.  Persistence Report'!U$27:U$500,'7.  Persistence Report'!$D$27:$D$500,$B307,'7.  Persistence Report'!$J$27:$J$500,"Current year savings",'7.  Persistence Report'!$H$27:$H$500,"2016")</f>
        <v>0</v>
      </c>
      <c r="T307" s="295">
        <f>SUMIFS('7.  Persistence Report'!V$27:V$500,'7.  Persistence Report'!$D$27:$D$500,$B307,'7.  Persistence Report'!$J$27:$J$500,"Current year savings",'7.  Persistence Report'!$H$27:$H$500,"2016")</f>
        <v>0</v>
      </c>
      <c r="U307" s="295">
        <f>SUMIFS('7.  Persistence Report'!W$27:W$500,'7.  Persistence Report'!$D$27:$D$500,$B307,'7.  Persistence Report'!$J$27:$J$500,"Current year savings",'7.  Persistence Report'!$H$27:$H$500,"2016")</f>
        <v>0</v>
      </c>
      <c r="V307" s="295">
        <f>SUMIFS('7.  Persistence Report'!X$27:X$500,'7.  Persistence Report'!$D$27:$D$500,$B307,'7.  Persistence Report'!$J$27:$J$500,"Current year savings",'7.  Persistence Report'!$H$27:$H$500,"2016")</f>
        <v>0</v>
      </c>
      <c r="W307" s="295">
        <f>SUMIFS('7.  Persistence Report'!Y$27:Y$500,'7.  Persistence Report'!$D$27:$D$500,$B307,'7.  Persistence Report'!$J$27:$J$500,"Current year savings",'7.  Persistence Report'!$H$27:$H$500,"2016")</f>
        <v>0</v>
      </c>
      <c r="X307" s="295">
        <f>SUMIFS('7.  Persistence Report'!Z$27:Z$500,'7.  Persistence Report'!$D$27:$D$500,$B307,'7.  Persistence Report'!$J$27:$J$500,"Current year savings",'7.  Persistence Report'!$H$27:$H$500,"2016")</f>
        <v>0</v>
      </c>
      <c r="Y307" s="426"/>
      <c r="Z307" s="410"/>
      <c r="AA307" s="410"/>
      <c r="AB307" s="410"/>
      <c r="AC307" s="410"/>
      <c r="AD307" s="410"/>
      <c r="AE307" s="410"/>
      <c r="AF307" s="410"/>
      <c r="AG307" s="415"/>
      <c r="AH307" s="415"/>
      <c r="AI307" s="415"/>
      <c r="AJ307" s="415"/>
      <c r="AK307" s="415"/>
      <c r="AL307" s="415"/>
      <c r="AM307" s="296">
        <f>SUM(Y307:AL307)</f>
        <v>0</v>
      </c>
    </row>
    <row r="308" spans="1:39" outlineLevel="1">
      <c r="B308" s="294" t="s">
        <v>289</v>
      </c>
      <c r="C308" s="291" t="s">
        <v>163</v>
      </c>
      <c r="D308" s="295">
        <f>SUMIFS('7.  Persistence Report'!AV$27:AV$500,'7.  Persistence Report'!$D$27:$D$500,$B307,'7.  Persistence Report'!$J$27:$J$500,"Adjustment",'7.  Persistence Report'!$H$27:$H$500,"2016")</f>
        <v>0</v>
      </c>
      <c r="E308" s="295">
        <f>SUMIFS('7.  Persistence Report'!AW$27:AW$500,'7.  Persistence Report'!$D$27:$D$500,$B307,'7.  Persistence Report'!$J$27:$J$500,"Adjustment",'7.  Persistence Report'!$H$27:$H$500,"2016")</f>
        <v>0</v>
      </c>
      <c r="F308" s="295">
        <f>SUMIFS('7.  Persistence Report'!AX$27:AX$500,'7.  Persistence Report'!$D$27:$D$500,$B307,'7.  Persistence Report'!$J$27:$J$500,"Adjustment",'7.  Persistence Report'!$H$27:$H$500,"2016")</f>
        <v>0</v>
      </c>
      <c r="G308" s="295">
        <f>SUMIFS('7.  Persistence Report'!AY$27:AY$500,'7.  Persistence Report'!$D$27:$D$500,$B307,'7.  Persistence Report'!$J$27:$J$500,"Adjustment",'7.  Persistence Report'!$H$27:$H$500,"2016")</f>
        <v>0</v>
      </c>
      <c r="H308" s="295">
        <f>SUMIFS('7.  Persistence Report'!AZ$27:AZ$500,'7.  Persistence Report'!$D$27:$D$500,$B307,'7.  Persistence Report'!$J$27:$J$500,"Adjustment",'7.  Persistence Report'!$H$27:$H$500,"2016")</f>
        <v>0</v>
      </c>
      <c r="I308" s="295">
        <f>SUMIFS('7.  Persistence Report'!BA$27:BA$500,'7.  Persistence Report'!$D$27:$D$500,$B307,'7.  Persistence Report'!$J$27:$J$500,"Adjustment",'7.  Persistence Report'!$H$27:$H$500,"2016")</f>
        <v>0</v>
      </c>
      <c r="J308" s="295">
        <f>SUMIFS('7.  Persistence Report'!BB$27:BB$500,'7.  Persistence Report'!$D$27:$D$500,$B307,'7.  Persistence Report'!$J$27:$J$500,"Adjustment",'7.  Persistence Report'!$H$27:$H$500,"2016")</f>
        <v>0</v>
      </c>
      <c r="K308" s="295">
        <f>SUMIFS('7.  Persistence Report'!BC$27:BC$500,'7.  Persistence Report'!$D$27:$D$500,$B307,'7.  Persistence Report'!$J$27:$J$500,"Adjustment",'7.  Persistence Report'!$H$27:$H$500,"2016")</f>
        <v>0</v>
      </c>
      <c r="L308" s="295">
        <f>SUMIFS('7.  Persistence Report'!BD$27:BD$500,'7.  Persistence Report'!$D$27:$D$500,$B307,'7.  Persistence Report'!$J$27:$J$500,"Adjustment",'7.  Persistence Report'!$H$27:$H$500,"2016")</f>
        <v>0</v>
      </c>
      <c r="M308" s="295">
        <f>SUMIFS('7.  Persistence Report'!BE$27:BE$500,'7.  Persistence Report'!$D$27:$D$500,$B307,'7.  Persistence Report'!$J$27:$J$500,"Adjustment",'7.  Persistence Report'!$H$27:$H$500,"2016")</f>
        <v>0</v>
      </c>
      <c r="N308" s="295">
        <f>N307</f>
        <v>12</v>
      </c>
      <c r="O308" s="295">
        <f>SUMIFS('7.  Persistence Report'!Q$27:Q$500,'7.  Persistence Report'!$D$27:$D$500,$B307,'7.  Persistence Report'!$J$27:$J$500,"Adjustment",'7.  Persistence Report'!$H$27:$H$500,"2016")</f>
        <v>0</v>
      </c>
      <c r="P308" s="295">
        <f>SUMIFS('7.  Persistence Report'!R$27:R$500,'7.  Persistence Report'!$D$27:$D$500,$B307,'7.  Persistence Report'!$J$27:$J$500,"Adjustment",'7.  Persistence Report'!$H$27:$H$500,"2016")</f>
        <v>0</v>
      </c>
      <c r="Q308" s="295">
        <f>SUMIFS('7.  Persistence Report'!S$27:S$500,'7.  Persistence Report'!$D$27:$D$500,$B307,'7.  Persistence Report'!$J$27:$J$500,"Adjustment",'7.  Persistence Report'!$H$27:$H$500,"2016")</f>
        <v>0</v>
      </c>
      <c r="R308" s="295">
        <f>SUMIFS('7.  Persistence Report'!T$27:T$500,'7.  Persistence Report'!$D$27:$D$500,$B307,'7.  Persistence Report'!$J$27:$J$500,"Adjustment",'7.  Persistence Report'!$H$27:$H$500,"2016")</f>
        <v>0</v>
      </c>
      <c r="S308" s="295">
        <f>SUMIFS('7.  Persistence Report'!U$27:U$500,'7.  Persistence Report'!$D$27:$D$500,$B307,'7.  Persistence Report'!$J$27:$J$500,"Adjustment",'7.  Persistence Report'!$H$27:$H$500,"2016")</f>
        <v>0</v>
      </c>
      <c r="T308" s="295">
        <f>SUMIFS('7.  Persistence Report'!V$27:V$500,'7.  Persistence Report'!$D$27:$D$500,$B307,'7.  Persistence Report'!$J$27:$J$500,"Adjustment",'7.  Persistence Report'!$H$27:$H$500,"2016")</f>
        <v>0</v>
      </c>
      <c r="U308" s="295">
        <f>SUMIFS('7.  Persistence Report'!W$27:W$500,'7.  Persistence Report'!$D$27:$D$500,$B307,'7.  Persistence Report'!$J$27:$J$500,"Adjustment",'7.  Persistence Report'!$H$27:$H$500,"2016")</f>
        <v>0</v>
      </c>
      <c r="V308" s="295">
        <f>SUMIFS('7.  Persistence Report'!X$27:X$500,'7.  Persistence Report'!$D$27:$D$500,$B307,'7.  Persistence Report'!$J$27:$J$500,"Adjustment",'7.  Persistence Report'!$H$27:$H$500,"2016")</f>
        <v>0</v>
      </c>
      <c r="W308" s="295">
        <f>SUMIFS('7.  Persistence Report'!Y$27:Y$500,'7.  Persistence Report'!$D$27:$D$500,$B307,'7.  Persistence Report'!$J$27:$J$500,"Adjustment",'7.  Persistence Report'!$H$27:$H$500,"2016")</f>
        <v>0</v>
      </c>
      <c r="X308" s="295">
        <f>SUMIFS('7.  Persistence Report'!Z$27:Z$500,'7.  Persistence Report'!$D$27:$D$500,$B307,'7.  Persistence Report'!$J$27:$J$500,"Adjustment",'7.  Persistence Report'!$H$27:$H$500,"2016")</f>
        <v>0</v>
      </c>
      <c r="Y308" s="411">
        <f>Y307</f>
        <v>0</v>
      </c>
      <c r="Z308" s="411">
        <f t="shared" ref="Z308" si="823">Z307</f>
        <v>0</v>
      </c>
      <c r="AA308" s="411">
        <f t="shared" ref="AA308" si="824">AA307</f>
        <v>0</v>
      </c>
      <c r="AB308" s="411">
        <f t="shared" ref="AB308" si="825">AB307</f>
        <v>0</v>
      </c>
      <c r="AC308" s="411">
        <f t="shared" ref="AC308" si="826">AC307</f>
        <v>0</v>
      </c>
      <c r="AD308" s="411">
        <f t="shared" ref="AD308" si="827">AD307</f>
        <v>0</v>
      </c>
      <c r="AE308" s="411">
        <f t="shared" ref="AE308" si="828">AE307</f>
        <v>0</v>
      </c>
      <c r="AF308" s="411">
        <f t="shared" ref="AF308" si="829">AF307</f>
        <v>0</v>
      </c>
      <c r="AG308" s="411">
        <f t="shared" ref="AG308" si="830">AG307</f>
        <v>0</v>
      </c>
      <c r="AH308" s="411">
        <f t="shared" ref="AH308" si="831">AH307</f>
        <v>0</v>
      </c>
      <c r="AI308" s="411">
        <f t="shared" ref="AI308" si="832">AI307</f>
        <v>0</v>
      </c>
      <c r="AJ308" s="411">
        <f t="shared" ref="AJ308" si="833">AJ307</f>
        <v>0</v>
      </c>
      <c r="AK308" s="411">
        <f t="shared" ref="AK308" si="834">AK307</f>
        <v>0</v>
      </c>
      <c r="AL308" s="411">
        <f t="shared" ref="AL308" si="835">AL307</f>
        <v>0</v>
      </c>
      <c r="AM308" s="306"/>
    </row>
    <row r="309" spans="1:39"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f>SUMIFS('7.  Persistence Report'!AV$27:AV$500,'7.  Persistence Report'!$D$27:$D$500,$B310,'7.  Persistence Report'!$J$27:$J$500,"Current year savings",'7.  Persistence Report'!$H$27:$H$500,"2016")</f>
        <v>509159</v>
      </c>
      <c r="E310" s="295">
        <f>SUMIFS('7.  Persistence Report'!AW$27:AW$500,'7.  Persistence Report'!$D$27:$D$500,$B310,'7.  Persistence Report'!$J$27:$J$500,"Current year savings",'7.  Persistence Report'!$H$27:$H$500,"2016")</f>
        <v>509159</v>
      </c>
      <c r="F310" s="295">
        <f>SUMIFS('7.  Persistence Report'!AX$27:AX$500,'7.  Persistence Report'!$D$27:$D$500,$B310,'7.  Persistence Report'!$J$27:$J$500,"Current year savings",'7.  Persistence Report'!$H$27:$H$500,"2016")</f>
        <v>509159</v>
      </c>
      <c r="G310" s="295">
        <f>SUMIFS('7.  Persistence Report'!AY$27:AY$500,'7.  Persistence Report'!$D$27:$D$500,$B310,'7.  Persistence Report'!$J$27:$J$500,"Current year savings",'7.  Persistence Report'!$H$27:$H$500,"2016")</f>
        <v>509159</v>
      </c>
      <c r="H310" s="295">
        <f>SUMIFS('7.  Persistence Report'!AZ$27:AZ$500,'7.  Persistence Report'!$D$27:$D$500,$B310,'7.  Persistence Report'!$J$27:$J$500,"Current year savings",'7.  Persistence Report'!$H$27:$H$500,"2016")</f>
        <v>509159</v>
      </c>
      <c r="I310" s="295">
        <f>SUMIFS('7.  Persistence Report'!BA$27:BA$500,'7.  Persistence Report'!$D$27:$D$500,$B310,'7.  Persistence Report'!$J$27:$J$500,"Current year savings",'7.  Persistence Report'!$H$27:$H$500,"2016")</f>
        <v>509159</v>
      </c>
      <c r="J310" s="295">
        <f>SUMIFS('7.  Persistence Report'!BB$27:BB$500,'7.  Persistence Report'!$D$27:$D$500,$B310,'7.  Persistence Report'!$J$27:$J$500,"Current year savings",'7.  Persistence Report'!$H$27:$H$500,"2016")</f>
        <v>509159</v>
      </c>
      <c r="K310" s="295">
        <f>SUMIFS('7.  Persistence Report'!BC$27:BC$500,'7.  Persistence Report'!$D$27:$D$500,$B310,'7.  Persistence Report'!$J$27:$J$500,"Current year savings",'7.  Persistence Report'!$H$27:$H$500,"2016")</f>
        <v>509159</v>
      </c>
      <c r="L310" s="295">
        <f>SUMIFS('7.  Persistence Report'!BD$27:BD$500,'7.  Persistence Report'!$D$27:$D$500,$B310,'7.  Persistence Report'!$J$27:$J$500,"Current year savings",'7.  Persistence Report'!$H$27:$H$500,"2016")</f>
        <v>509159</v>
      </c>
      <c r="M310" s="295">
        <f>SUMIFS('7.  Persistence Report'!BE$27:BE$500,'7.  Persistence Report'!$D$27:$D$500,$B310,'7.  Persistence Report'!$J$27:$J$500,"Current year savings",'7.  Persistence Report'!$H$27:$H$500,"2016")</f>
        <v>509159</v>
      </c>
      <c r="N310" s="295">
        <v>12</v>
      </c>
      <c r="O310" s="295">
        <f>SUMIFS('7.  Persistence Report'!Q$27:Q$500,'7.  Persistence Report'!$D$27:$D$500,$B310,'7.  Persistence Report'!$J$27:$J$500,"Current year savings",'7.  Persistence Report'!$H$27:$H$500,"2016")</f>
        <v>94</v>
      </c>
      <c r="P310" s="295">
        <f>SUMIFS('7.  Persistence Report'!R$27:R$500,'7.  Persistence Report'!$D$27:$D$500,$B310,'7.  Persistence Report'!$J$27:$J$500,"Current year savings",'7.  Persistence Report'!$H$27:$H$500,"2016")</f>
        <v>94</v>
      </c>
      <c r="Q310" s="295">
        <f>SUMIFS('7.  Persistence Report'!S$27:S$500,'7.  Persistence Report'!$D$27:$D$500,$B310,'7.  Persistence Report'!$J$27:$J$500,"Current year savings",'7.  Persistence Report'!$H$27:$H$500,"2016")</f>
        <v>94</v>
      </c>
      <c r="R310" s="295">
        <f>SUMIFS('7.  Persistence Report'!T$27:T$500,'7.  Persistence Report'!$D$27:$D$500,$B310,'7.  Persistence Report'!$J$27:$J$500,"Current year savings",'7.  Persistence Report'!$H$27:$H$500,"2016")</f>
        <v>94</v>
      </c>
      <c r="S310" s="295">
        <f>SUMIFS('7.  Persistence Report'!U$27:U$500,'7.  Persistence Report'!$D$27:$D$500,$B310,'7.  Persistence Report'!$J$27:$J$500,"Current year savings",'7.  Persistence Report'!$H$27:$H$500,"2016")</f>
        <v>94</v>
      </c>
      <c r="T310" s="295">
        <f>SUMIFS('7.  Persistence Report'!V$27:V$500,'7.  Persistence Report'!$D$27:$D$500,$B310,'7.  Persistence Report'!$J$27:$J$500,"Current year savings",'7.  Persistence Report'!$H$27:$H$500,"2016")</f>
        <v>94</v>
      </c>
      <c r="U310" s="295">
        <f>SUMIFS('7.  Persistence Report'!W$27:W$500,'7.  Persistence Report'!$D$27:$D$500,$B310,'7.  Persistence Report'!$J$27:$J$500,"Current year savings",'7.  Persistence Report'!$H$27:$H$500,"2016")</f>
        <v>94</v>
      </c>
      <c r="V310" s="295">
        <f>SUMIFS('7.  Persistence Report'!X$27:X$500,'7.  Persistence Report'!$D$27:$D$500,$B310,'7.  Persistence Report'!$J$27:$J$500,"Current year savings",'7.  Persistence Report'!$H$27:$H$500,"2016")</f>
        <v>94</v>
      </c>
      <c r="W310" s="295">
        <f>SUMIFS('7.  Persistence Report'!Y$27:Y$500,'7.  Persistence Report'!$D$27:$D$500,$B310,'7.  Persistence Report'!$J$27:$J$500,"Current year savings",'7.  Persistence Report'!$H$27:$H$500,"2016")</f>
        <v>94</v>
      </c>
      <c r="X310" s="295">
        <f>SUMIFS('7.  Persistence Report'!Z$27:Z$500,'7.  Persistence Report'!$D$27:$D$500,$B310,'7.  Persistence Report'!$J$27:$J$500,"Current year savings",'7.  Persistence Report'!$H$27:$H$500,"2016")</f>
        <v>94</v>
      </c>
      <c r="Y310" s="426"/>
      <c r="Z310" s="410">
        <v>0.05</v>
      </c>
      <c r="AA310" s="410">
        <v>0.95</v>
      </c>
      <c r="AB310" s="410"/>
      <c r="AC310" s="410"/>
      <c r="AD310" s="410"/>
      <c r="AE310" s="410"/>
      <c r="AF310" s="410"/>
      <c r="AG310" s="415"/>
      <c r="AH310" s="415"/>
      <c r="AI310" s="415"/>
      <c r="AJ310" s="415"/>
      <c r="AK310" s="415"/>
      <c r="AL310" s="415"/>
      <c r="AM310" s="296">
        <f>SUM(Y310:AL310)</f>
        <v>1</v>
      </c>
    </row>
    <row r="311" spans="1:39" outlineLevel="1">
      <c r="B311" s="294" t="s">
        <v>289</v>
      </c>
      <c r="C311" s="291" t="s">
        <v>163</v>
      </c>
      <c r="D311" s="295">
        <f>SUMIFS('7.  Persistence Report'!AV$27:AV$500,'7.  Persistence Report'!$D$27:$D$500,$B310,'7.  Persistence Report'!$J$27:$J$500,"Adjustment",'7.  Persistence Report'!$H$27:$H$500,"2016")</f>
        <v>814782.89362008765</v>
      </c>
      <c r="E311" s="295">
        <f>SUMIFS('7.  Persistence Report'!AW$27:AW$500,'7.  Persistence Report'!$D$27:$D$500,$B310,'7.  Persistence Report'!$J$27:$J$500,"Adjustment",'7.  Persistence Report'!$H$27:$H$500,"2016")</f>
        <v>814782.89362008765</v>
      </c>
      <c r="F311" s="295">
        <f>SUMIFS('7.  Persistence Report'!AX$27:AX$500,'7.  Persistence Report'!$D$27:$D$500,$B310,'7.  Persistence Report'!$J$27:$J$500,"Adjustment",'7.  Persistence Report'!$H$27:$H$500,"2016")</f>
        <v>814782.89362008765</v>
      </c>
      <c r="G311" s="295">
        <f>SUMIFS('7.  Persistence Report'!AY$27:AY$500,'7.  Persistence Report'!$D$27:$D$500,$B310,'7.  Persistence Report'!$J$27:$J$500,"Adjustment",'7.  Persistence Report'!$H$27:$H$500,"2016")</f>
        <v>814782.89362008765</v>
      </c>
      <c r="H311" s="295">
        <f>SUMIFS('7.  Persistence Report'!AZ$27:AZ$500,'7.  Persistence Report'!$D$27:$D$500,$B310,'7.  Persistence Report'!$J$27:$J$500,"Adjustment",'7.  Persistence Report'!$H$27:$H$500,"2016")</f>
        <v>-95739</v>
      </c>
      <c r="I311" s="295">
        <f>SUMIFS('7.  Persistence Report'!BA$27:BA$500,'7.  Persistence Report'!$D$27:$D$500,$B310,'7.  Persistence Report'!$J$27:$J$500,"Adjustment",'7.  Persistence Report'!$H$27:$H$500,"2016")</f>
        <v>-95739</v>
      </c>
      <c r="J311" s="295">
        <f>SUMIFS('7.  Persistence Report'!BB$27:BB$500,'7.  Persistence Report'!$D$27:$D$500,$B310,'7.  Persistence Report'!$J$27:$J$500,"Adjustment",'7.  Persistence Report'!$H$27:$H$500,"2016")</f>
        <v>-95739</v>
      </c>
      <c r="K311" s="295">
        <f>SUMIFS('7.  Persistence Report'!BC$27:BC$500,'7.  Persistence Report'!$D$27:$D$500,$B310,'7.  Persistence Report'!$J$27:$J$500,"Adjustment",'7.  Persistence Report'!$H$27:$H$500,"2016")</f>
        <v>-95739</v>
      </c>
      <c r="L311" s="295">
        <f>SUMIFS('7.  Persistence Report'!BD$27:BD$500,'7.  Persistence Report'!$D$27:$D$500,$B310,'7.  Persistence Report'!$J$27:$J$500,"Adjustment",'7.  Persistence Report'!$H$27:$H$500,"2016")</f>
        <v>-95739</v>
      </c>
      <c r="M311" s="295">
        <f>SUMIFS('7.  Persistence Report'!BE$27:BE$500,'7.  Persistence Report'!$D$27:$D$500,$B310,'7.  Persistence Report'!$J$27:$J$500,"Adjustment",'7.  Persistence Report'!$H$27:$H$500,"2016")</f>
        <v>-95739</v>
      </c>
      <c r="N311" s="295">
        <f>N310</f>
        <v>12</v>
      </c>
      <c r="O311" s="295">
        <f>SUMIFS('7.  Persistence Report'!Q$27:Q$500,'7.  Persistence Report'!$D$27:$D$500,$B310,'7.  Persistence Report'!$J$27:$J$500,"Adjustment",'7.  Persistence Report'!$H$27:$H$500,"2016")</f>
        <v>271.96883216783215</v>
      </c>
      <c r="P311" s="295">
        <f>SUMIFS('7.  Persistence Report'!R$27:R$500,'7.  Persistence Report'!$D$27:$D$500,$B310,'7.  Persistence Report'!$J$27:$J$500,"Adjustment",'7.  Persistence Report'!$H$27:$H$500,"2016")</f>
        <v>271.96883216783215</v>
      </c>
      <c r="Q311" s="295">
        <f>SUMIFS('7.  Persistence Report'!S$27:S$500,'7.  Persistence Report'!$D$27:$D$500,$B310,'7.  Persistence Report'!$J$27:$J$500,"Adjustment",'7.  Persistence Report'!$H$27:$H$500,"2016")</f>
        <v>271.96883216783215</v>
      </c>
      <c r="R311" s="295">
        <f>SUMIFS('7.  Persistence Report'!T$27:T$500,'7.  Persistence Report'!$D$27:$D$500,$B310,'7.  Persistence Report'!$J$27:$J$500,"Adjustment",'7.  Persistence Report'!$H$27:$H$500,"2016")</f>
        <v>271.96883216783215</v>
      </c>
      <c r="S311" s="295">
        <f>SUMIFS('7.  Persistence Report'!U$27:U$500,'7.  Persistence Report'!$D$27:$D$500,$B310,'7.  Persistence Report'!$J$27:$J$500,"Adjustment",'7.  Persistence Report'!$H$27:$H$500,"2016")</f>
        <v>22</v>
      </c>
      <c r="T311" s="295">
        <f>SUMIFS('7.  Persistence Report'!V$27:V$500,'7.  Persistence Report'!$D$27:$D$500,$B310,'7.  Persistence Report'!$J$27:$J$500,"Adjustment",'7.  Persistence Report'!$H$27:$H$500,"2016")</f>
        <v>22</v>
      </c>
      <c r="U311" s="295">
        <f>SUMIFS('7.  Persistence Report'!W$27:W$500,'7.  Persistence Report'!$D$27:$D$500,$B310,'7.  Persistence Report'!$J$27:$J$500,"Adjustment",'7.  Persistence Report'!$H$27:$H$500,"2016")</f>
        <v>22</v>
      </c>
      <c r="V311" s="295">
        <f>SUMIFS('7.  Persistence Report'!X$27:X$500,'7.  Persistence Report'!$D$27:$D$500,$B310,'7.  Persistence Report'!$J$27:$J$500,"Adjustment",'7.  Persistence Report'!$H$27:$H$500,"2016")</f>
        <v>22</v>
      </c>
      <c r="W311" s="295">
        <f>SUMIFS('7.  Persistence Report'!Y$27:Y$500,'7.  Persistence Report'!$D$27:$D$500,$B310,'7.  Persistence Report'!$J$27:$J$500,"Adjustment",'7.  Persistence Report'!$H$27:$H$500,"2016")</f>
        <v>22</v>
      </c>
      <c r="X311" s="295">
        <f>SUMIFS('7.  Persistence Report'!Z$27:Z$500,'7.  Persistence Report'!$D$27:$D$500,$B310,'7.  Persistence Report'!$J$27:$J$500,"Adjustment",'7.  Persistence Report'!$H$27:$H$500,"2016")</f>
        <v>22</v>
      </c>
      <c r="Y311" s="411">
        <f>Y310</f>
        <v>0</v>
      </c>
      <c r="Z311" s="411">
        <f t="shared" ref="Z311" si="836">Z310</f>
        <v>0.05</v>
      </c>
      <c r="AA311" s="411">
        <f t="shared" ref="AA311" si="837">AA310</f>
        <v>0.95</v>
      </c>
      <c r="AB311" s="411">
        <f t="shared" ref="AB311" si="838">AB310</f>
        <v>0</v>
      </c>
      <c r="AC311" s="411">
        <f t="shared" ref="AC311" si="839">AC310</f>
        <v>0</v>
      </c>
      <c r="AD311" s="411">
        <f t="shared" ref="AD311" si="840">AD310</f>
        <v>0</v>
      </c>
      <c r="AE311" s="411">
        <f t="shared" ref="AE311" si="841">AE310</f>
        <v>0</v>
      </c>
      <c r="AF311" s="411">
        <f t="shared" ref="AF311" si="842">AF310</f>
        <v>0</v>
      </c>
      <c r="AG311" s="411">
        <f t="shared" ref="AG311" si="843">AG310</f>
        <v>0</v>
      </c>
      <c r="AH311" s="411">
        <f t="shared" ref="AH311" si="844">AH310</f>
        <v>0</v>
      </c>
      <c r="AI311" s="411">
        <f t="shared" ref="AI311" si="845">AI310</f>
        <v>0</v>
      </c>
      <c r="AJ311" s="411">
        <f t="shared" ref="AJ311" si="846">AJ310</f>
        <v>0</v>
      </c>
      <c r="AK311" s="411">
        <f t="shared" ref="AK311" si="847">AK310</f>
        <v>0</v>
      </c>
      <c r="AL311" s="411">
        <f t="shared" ref="AL311" si="848">AL310</f>
        <v>0</v>
      </c>
      <c r="AM311" s="306"/>
    </row>
    <row r="312" spans="1:39"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f>SUMIFS('7.  Persistence Report'!AV$27:AV$500,'7.  Persistence Report'!$D$27:$D$500,$B313,'7.  Persistence Report'!$J$27:$J$500,"Current year savings",'7.  Persistence Report'!$H$27:$H$500,"2016")</f>
        <v>0</v>
      </c>
      <c r="E313" s="295">
        <f>SUMIFS('7.  Persistence Report'!AW$27:AW$500,'7.  Persistence Report'!$D$27:$D$500,$B313,'7.  Persistence Report'!$J$27:$J$500,"Current year savings",'7.  Persistence Report'!$H$27:$H$500,"2016")</f>
        <v>0</v>
      </c>
      <c r="F313" s="295">
        <f>SUMIFS('7.  Persistence Report'!AX$27:AX$500,'7.  Persistence Report'!$D$27:$D$500,$B313,'7.  Persistence Report'!$J$27:$J$500,"Current year savings",'7.  Persistence Report'!$H$27:$H$500,"2016")</f>
        <v>0</v>
      </c>
      <c r="G313" s="295">
        <f>SUMIFS('7.  Persistence Report'!AY$27:AY$500,'7.  Persistence Report'!$D$27:$D$500,$B313,'7.  Persistence Report'!$J$27:$J$500,"Current year savings",'7.  Persistence Report'!$H$27:$H$500,"2016")</f>
        <v>0</v>
      </c>
      <c r="H313" s="295">
        <f>SUMIFS('7.  Persistence Report'!AZ$27:AZ$500,'7.  Persistence Report'!$D$27:$D$500,$B313,'7.  Persistence Report'!$J$27:$J$500,"Current year savings",'7.  Persistence Report'!$H$27:$H$500,"2016")</f>
        <v>0</v>
      </c>
      <c r="I313" s="295">
        <f>SUMIFS('7.  Persistence Report'!BA$27:BA$500,'7.  Persistence Report'!$D$27:$D$500,$B313,'7.  Persistence Report'!$J$27:$J$500,"Current year savings",'7.  Persistence Report'!$H$27:$H$500,"2016")</f>
        <v>0</v>
      </c>
      <c r="J313" s="295">
        <f>SUMIFS('7.  Persistence Report'!BB$27:BB$500,'7.  Persistence Report'!$D$27:$D$500,$B313,'7.  Persistence Report'!$J$27:$J$500,"Current year savings",'7.  Persistence Report'!$H$27:$H$500,"2016")</f>
        <v>0</v>
      </c>
      <c r="K313" s="295">
        <f>SUMIFS('7.  Persistence Report'!BC$27:BC$500,'7.  Persistence Report'!$D$27:$D$500,$B313,'7.  Persistence Report'!$J$27:$J$500,"Current year savings",'7.  Persistence Report'!$H$27:$H$500,"2016")</f>
        <v>0</v>
      </c>
      <c r="L313" s="295">
        <f>SUMIFS('7.  Persistence Report'!BD$27:BD$500,'7.  Persistence Report'!$D$27:$D$500,$B313,'7.  Persistence Report'!$J$27:$J$500,"Current year savings",'7.  Persistence Report'!$H$27:$H$500,"2016")</f>
        <v>0</v>
      </c>
      <c r="M313" s="295">
        <f>SUMIFS('7.  Persistence Report'!BE$27:BE$500,'7.  Persistence Report'!$D$27:$D$500,$B313,'7.  Persistence Report'!$J$27:$J$500,"Current year savings",'7.  Persistence Report'!$H$27:$H$500,"2016")</f>
        <v>0</v>
      </c>
      <c r="N313" s="295">
        <v>3</v>
      </c>
      <c r="O313" s="295">
        <f>SUMIFS('7.  Persistence Report'!Q$27:Q$500,'7.  Persistence Report'!$D$27:$D$500,$B313,'7.  Persistence Report'!$J$27:$J$500,"Current year savings",'7.  Persistence Report'!$H$27:$H$500,"2016")</f>
        <v>0</v>
      </c>
      <c r="P313" s="295">
        <f>SUMIFS('7.  Persistence Report'!R$27:R$500,'7.  Persistence Report'!$D$27:$D$500,$B313,'7.  Persistence Report'!$J$27:$J$500,"Current year savings",'7.  Persistence Report'!$H$27:$H$500,"2016")</f>
        <v>0</v>
      </c>
      <c r="Q313" s="295">
        <f>SUMIFS('7.  Persistence Report'!S$27:S$500,'7.  Persistence Report'!$D$27:$D$500,$B313,'7.  Persistence Report'!$J$27:$J$500,"Current year savings",'7.  Persistence Report'!$H$27:$H$500,"2016")</f>
        <v>0</v>
      </c>
      <c r="R313" s="295">
        <f>SUMIFS('7.  Persistence Report'!T$27:T$500,'7.  Persistence Report'!$D$27:$D$500,$B313,'7.  Persistence Report'!$J$27:$J$500,"Current year savings",'7.  Persistence Report'!$H$27:$H$500,"2016")</f>
        <v>0</v>
      </c>
      <c r="S313" s="295">
        <f>SUMIFS('7.  Persistence Report'!U$27:U$500,'7.  Persistence Report'!$D$27:$D$500,$B313,'7.  Persistence Report'!$J$27:$J$500,"Current year savings",'7.  Persistence Report'!$H$27:$H$500,"2016")</f>
        <v>0</v>
      </c>
      <c r="T313" s="295">
        <f>SUMIFS('7.  Persistence Report'!V$27:V$500,'7.  Persistence Report'!$D$27:$D$500,$B313,'7.  Persistence Report'!$J$27:$J$500,"Current year savings",'7.  Persistence Report'!$H$27:$H$500,"2016")</f>
        <v>0</v>
      </c>
      <c r="U313" s="295">
        <f>SUMIFS('7.  Persistence Report'!W$27:W$500,'7.  Persistence Report'!$D$27:$D$500,$B313,'7.  Persistence Report'!$J$27:$J$500,"Current year savings",'7.  Persistence Report'!$H$27:$H$500,"2016")</f>
        <v>0</v>
      </c>
      <c r="V313" s="295">
        <f>SUMIFS('7.  Persistence Report'!X$27:X$500,'7.  Persistence Report'!$D$27:$D$500,$B313,'7.  Persistence Report'!$J$27:$J$500,"Current year savings",'7.  Persistence Report'!$H$27:$H$500,"2016")</f>
        <v>0</v>
      </c>
      <c r="W313" s="295">
        <f>SUMIFS('7.  Persistence Report'!Y$27:Y$500,'7.  Persistence Report'!$D$27:$D$500,$B313,'7.  Persistence Report'!$J$27:$J$500,"Current year savings",'7.  Persistence Report'!$H$27:$H$500,"2016")</f>
        <v>0</v>
      </c>
      <c r="X313" s="295">
        <f>SUMIFS('7.  Persistence Report'!Z$27:Z$500,'7.  Persistence Report'!$D$27:$D$500,$B313,'7.  Persistence Report'!$J$27:$J$500,"Current year savings",'7.  Persistence Report'!$H$27:$H$500,"2016")</f>
        <v>0</v>
      </c>
      <c r="Y313" s="426"/>
      <c r="Z313" s="410"/>
      <c r="AA313" s="410"/>
      <c r="AB313" s="410"/>
      <c r="AC313" s="410"/>
      <c r="AD313" s="410"/>
      <c r="AE313" s="410"/>
      <c r="AF313" s="410"/>
      <c r="AG313" s="415"/>
      <c r="AH313" s="415"/>
      <c r="AI313" s="415"/>
      <c r="AJ313" s="415"/>
      <c r="AK313" s="415"/>
      <c r="AL313" s="415"/>
      <c r="AM313" s="296">
        <f>SUM(Y313:AL313)</f>
        <v>0</v>
      </c>
    </row>
    <row r="314" spans="1:39" outlineLevel="1">
      <c r="B314" s="294" t="s">
        <v>289</v>
      </c>
      <c r="C314" s="291" t="s">
        <v>163</v>
      </c>
      <c r="D314" s="295">
        <f>SUMIFS('7.  Persistence Report'!AV$27:AV$500,'7.  Persistence Report'!$D$27:$D$500,$B313,'7.  Persistence Report'!$J$27:$J$500,"Adjustment",'7.  Persistence Report'!$H$27:$H$500,"2016")</f>
        <v>0</v>
      </c>
      <c r="E314" s="295">
        <f>SUMIFS('7.  Persistence Report'!AW$27:AW$500,'7.  Persistence Report'!$D$27:$D$500,$B313,'7.  Persistence Report'!$J$27:$J$500,"Adjustment",'7.  Persistence Report'!$H$27:$H$500,"2016")</f>
        <v>0</v>
      </c>
      <c r="F314" s="295">
        <f>SUMIFS('7.  Persistence Report'!AX$27:AX$500,'7.  Persistence Report'!$D$27:$D$500,$B313,'7.  Persistence Report'!$J$27:$J$500,"Adjustment",'7.  Persistence Report'!$H$27:$H$500,"2016")</f>
        <v>0</v>
      </c>
      <c r="G314" s="295">
        <f>SUMIFS('7.  Persistence Report'!AY$27:AY$500,'7.  Persistence Report'!$D$27:$D$500,$B313,'7.  Persistence Report'!$J$27:$J$500,"Adjustment",'7.  Persistence Report'!$H$27:$H$500,"2016")</f>
        <v>0</v>
      </c>
      <c r="H314" s="295">
        <f>SUMIFS('7.  Persistence Report'!AZ$27:AZ$500,'7.  Persistence Report'!$D$27:$D$500,$B313,'7.  Persistence Report'!$J$27:$J$500,"Adjustment",'7.  Persistence Report'!$H$27:$H$500,"2016")</f>
        <v>0</v>
      </c>
      <c r="I314" s="295">
        <f>SUMIFS('7.  Persistence Report'!BA$27:BA$500,'7.  Persistence Report'!$D$27:$D$500,$B313,'7.  Persistence Report'!$J$27:$J$500,"Adjustment",'7.  Persistence Report'!$H$27:$H$500,"2016")</f>
        <v>0</v>
      </c>
      <c r="J314" s="295">
        <f>SUMIFS('7.  Persistence Report'!BB$27:BB$500,'7.  Persistence Report'!$D$27:$D$500,$B313,'7.  Persistence Report'!$J$27:$J$500,"Adjustment",'7.  Persistence Report'!$H$27:$H$500,"2016")</f>
        <v>0</v>
      </c>
      <c r="K314" s="295">
        <f>SUMIFS('7.  Persistence Report'!BC$27:BC$500,'7.  Persistence Report'!$D$27:$D$500,$B313,'7.  Persistence Report'!$J$27:$J$500,"Adjustment",'7.  Persistence Report'!$H$27:$H$500,"2016")</f>
        <v>0</v>
      </c>
      <c r="L314" s="295">
        <f>SUMIFS('7.  Persistence Report'!BD$27:BD$500,'7.  Persistence Report'!$D$27:$D$500,$B313,'7.  Persistence Report'!$J$27:$J$500,"Adjustment",'7.  Persistence Report'!$H$27:$H$500,"2016")</f>
        <v>0</v>
      </c>
      <c r="M314" s="295">
        <f>SUMIFS('7.  Persistence Report'!BE$27:BE$500,'7.  Persistence Report'!$D$27:$D$500,$B313,'7.  Persistence Report'!$J$27:$J$500,"Adjustment",'7.  Persistence Report'!$H$27:$H$500,"2016")</f>
        <v>0</v>
      </c>
      <c r="N314" s="295">
        <f>N313</f>
        <v>3</v>
      </c>
      <c r="O314" s="295">
        <f>SUMIFS('7.  Persistence Report'!Q$27:Q$500,'7.  Persistence Report'!$D$27:$D$500,$B313,'7.  Persistence Report'!$J$27:$J$500,"Adjustment",'7.  Persistence Report'!$H$27:$H$500,"2016")</f>
        <v>0</v>
      </c>
      <c r="P314" s="295">
        <f>SUMIFS('7.  Persistence Report'!R$27:R$500,'7.  Persistence Report'!$D$27:$D$500,$B313,'7.  Persistence Report'!$J$27:$J$500,"Adjustment",'7.  Persistence Report'!$H$27:$H$500,"2016")</f>
        <v>0</v>
      </c>
      <c r="Q314" s="295">
        <f>SUMIFS('7.  Persistence Report'!S$27:S$500,'7.  Persistence Report'!$D$27:$D$500,$B313,'7.  Persistence Report'!$J$27:$J$500,"Adjustment",'7.  Persistence Report'!$H$27:$H$500,"2016")</f>
        <v>0</v>
      </c>
      <c r="R314" s="295">
        <f>SUMIFS('7.  Persistence Report'!T$27:T$500,'7.  Persistence Report'!$D$27:$D$500,$B313,'7.  Persistence Report'!$J$27:$J$500,"Adjustment",'7.  Persistence Report'!$H$27:$H$500,"2016")</f>
        <v>0</v>
      </c>
      <c r="S314" s="295">
        <f>SUMIFS('7.  Persistence Report'!U$27:U$500,'7.  Persistence Report'!$D$27:$D$500,$B313,'7.  Persistence Report'!$J$27:$J$500,"Adjustment",'7.  Persistence Report'!$H$27:$H$500,"2016")</f>
        <v>0</v>
      </c>
      <c r="T314" s="295">
        <f>SUMIFS('7.  Persistence Report'!V$27:V$500,'7.  Persistence Report'!$D$27:$D$500,$B313,'7.  Persistence Report'!$J$27:$J$500,"Adjustment",'7.  Persistence Report'!$H$27:$H$500,"2016")</f>
        <v>0</v>
      </c>
      <c r="U314" s="295">
        <f>SUMIFS('7.  Persistence Report'!W$27:W$500,'7.  Persistence Report'!$D$27:$D$500,$B313,'7.  Persistence Report'!$J$27:$J$500,"Adjustment",'7.  Persistence Report'!$H$27:$H$500,"2016")</f>
        <v>0</v>
      </c>
      <c r="V314" s="295">
        <f>SUMIFS('7.  Persistence Report'!X$27:X$500,'7.  Persistence Report'!$D$27:$D$500,$B313,'7.  Persistence Report'!$J$27:$J$500,"Adjustment",'7.  Persistence Report'!$H$27:$H$500,"2016")</f>
        <v>0</v>
      </c>
      <c r="W314" s="295">
        <f>SUMIFS('7.  Persistence Report'!Y$27:Y$500,'7.  Persistence Report'!$D$27:$D$500,$B313,'7.  Persistence Report'!$J$27:$J$500,"Adjustment",'7.  Persistence Report'!$H$27:$H$500,"2016")</f>
        <v>0</v>
      </c>
      <c r="X314" s="295">
        <f>SUMIFS('7.  Persistence Report'!Z$27:Z$500,'7.  Persistence Report'!$D$27:$D$500,$B313,'7.  Persistence Report'!$J$27:$J$500,"Adjustment",'7.  Persistence Report'!$H$27:$H$500,"2016")</f>
        <v>0</v>
      </c>
      <c r="Y314" s="411">
        <f>Y313</f>
        <v>0</v>
      </c>
      <c r="Z314" s="411">
        <f t="shared" ref="Z314" si="849">Z313</f>
        <v>0</v>
      </c>
      <c r="AA314" s="411">
        <f t="shared" ref="AA314" si="850">AA313</f>
        <v>0</v>
      </c>
      <c r="AB314" s="411">
        <f t="shared" ref="AB314" si="851">AB313</f>
        <v>0</v>
      </c>
      <c r="AC314" s="411">
        <f t="shared" ref="AC314" si="852">AC313</f>
        <v>0</v>
      </c>
      <c r="AD314" s="411">
        <f t="shared" ref="AD314" si="853">AD313</f>
        <v>0</v>
      </c>
      <c r="AE314" s="411">
        <f t="shared" ref="AE314" si="854">AE313</f>
        <v>0</v>
      </c>
      <c r="AF314" s="411">
        <f t="shared" ref="AF314" si="855">AF313</f>
        <v>0</v>
      </c>
      <c r="AG314" s="411">
        <f t="shared" ref="AG314" si="856">AG313</f>
        <v>0</v>
      </c>
      <c r="AH314" s="411">
        <f t="shared" ref="AH314" si="857">AH313</f>
        <v>0</v>
      </c>
      <c r="AI314" s="411">
        <f t="shared" ref="AI314" si="858">AI313</f>
        <v>0</v>
      </c>
      <c r="AJ314" s="411">
        <f t="shared" ref="AJ314" si="859">AJ313</f>
        <v>0</v>
      </c>
      <c r="AK314" s="411">
        <f t="shared" ref="AK314" si="860">AK313</f>
        <v>0</v>
      </c>
      <c r="AL314" s="411">
        <f t="shared" ref="AL314" si="861">AL313</f>
        <v>0</v>
      </c>
      <c r="AM314" s="306"/>
    </row>
    <row r="315" spans="1:39"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f>SUMIFS('7.  Persistence Report'!AV$27:AV$500,'7.  Persistence Report'!$D$27:$D$500,$B316,'7.  Persistence Report'!$J$27:$J$500,"Current year savings",'7.  Persistence Report'!$H$27:$H$500,"2016")</f>
        <v>0</v>
      </c>
      <c r="E316" s="295">
        <f>SUMIFS('7.  Persistence Report'!AW$27:AW$500,'7.  Persistence Report'!$D$27:$D$500,$B316,'7.  Persistence Report'!$J$27:$J$500,"Current year savings",'7.  Persistence Report'!$H$27:$H$500,"2016")</f>
        <v>0</v>
      </c>
      <c r="F316" s="295">
        <f>SUMIFS('7.  Persistence Report'!AX$27:AX$500,'7.  Persistence Report'!$D$27:$D$500,$B316,'7.  Persistence Report'!$J$27:$J$500,"Current year savings",'7.  Persistence Report'!$H$27:$H$500,"2016")</f>
        <v>0</v>
      </c>
      <c r="G316" s="295">
        <f>SUMIFS('7.  Persistence Report'!AY$27:AY$500,'7.  Persistence Report'!$D$27:$D$500,$B316,'7.  Persistence Report'!$J$27:$J$500,"Current year savings",'7.  Persistence Report'!$H$27:$H$500,"2016")</f>
        <v>0</v>
      </c>
      <c r="H316" s="295">
        <f>SUMIFS('7.  Persistence Report'!AZ$27:AZ$500,'7.  Persistence Report'!$D$27:$D$500,$B316,'7.  Persistence Report'!$J$27:$J$500,"Current year savings",'7.  Persistence Report'!$H$27:$H$500,"2016")</f>
        <v>0</v>
      </c>
      <c r="I316" s="295">
        <f>SUMIFS('7.  Persistence Report'!BA$27:BA$500,'7.  Persistence Report'!$D$27:$D$500,$B316,'7.  Persistence Report'!$J$27:$J$500,"Current year savings",'7.  Persistence Report'!$H$27:$H$500,"2016")</f>
        <v>0</v>
      </c>
      <c r="J316" s="295">
        <f>SUMIFS('7.  Persistence Report'!BB$27:BB$500,'7.  Persistence Report'!$D$27:$D$500,$B316,'7.  Persistence Report'!$J$27:$J$500,"Current year savings",'7.  Persistence Report'!$H$27:$H$500,"2016")</f>
        <v>0</v>
      </c>
      <c r="K316" s="295">
        <f>SUMIFS('7.  Persistence Report'!BC$27:BC$500,'7.  Persistence Report'!$D$27:$D$500,$B316,'7.  Persistence Report'!$J$27:$J$500,"Current year savings",'7.  Persistence Report'!$H$27:$H$500,"2016")</f>
        <v>0</v>
      </c>
      <c r="L316" s="295">
        <f>SUMIFS('7.  Persistence Report'!BD$27:BD$500,'7.  Persistence Report'!$D$27:$D$500,$B316,'7.  Persistence Report'!$J$27:$J$500,"Current year savings",'7.  Persistence Report'!$H$27:$H$500,"2016")</f>
        <v>0</v>
      </c>
      <c r="M316" s="295">
        <f>SUMIFS('7.  Persistence Report'!BE$27:BE$500,'7.  Persistence Report'!$D$27:$D$500,$B316,'7.  Persistence Report'!$J$27:$J$500,"Current year savings",'7.  Persistence Report'!$H$27:$H$500,"2016")</f>
        <v>0</v>
      </c>
      <c r="N316" s="295">
        <v>12</v>
      </c>
      <c r="O316" s="295">
        <f>SUMIFS('7.  Persistence Report'!Q$27:Q$500,'7.  Persistence Report'!$D$27:$D$500,$B316,'7.  Persistence Report'!$J$27:$J$500,"Current year savings",'7.  Persistence Report'!$H$27:$H$500,"2016")</f>
        <v>0</v>
      </c>
      <c r="P316" s="295">
        <f>SUMIFS('7.  Persistence Report'!R$27:R$500,'7.  Persistence Report'!$D$27:$D$500,$B316,'7.  Persistence Report'!$J$27:$J$500,"Current year savings",'7.  Persistence Report'!$H$27:$H$500,"2016")</f>
        <v>0</v>
      </c>
      <c r="Q316" s="295">
        <f>SUMIFS('7.  Persistence Report'!S$27:S$500,'7.  Persistence Report'!$D$27:$D$500,$B316,'7.  Persistence Report'!$J$27:$J$500,"Current year savings",'7.  Persistence Report'!$H$27:$H$500,"2016")</f>
        <v>0</v>
      </c>
      <c r="R316" s="295">
        <f>SUMIFS('7.  Persistence Report'!T$27:T$500,'7.  Persistence Report'!$D$27:$D$500,$B316,'7.  Persistence Report'!$J$27:$J$500,"Current year savings",'7.  Persistence Report'!$H$27:$H$500,"2016")</f>
        <v>0</v>
      </c>
      <c r="S316" s="295">
        <f>SUMIFS('7.  Persistence Report'!U$27:U$500,'7.  Persistence Report'!$D$27:$D$500,$B316,'7.  Persistence Report'!$J$27:$J$500,"Current year savings",'7.  Persistence Report'!$H$27:$H$500,"2016")</f>
        <v>0</v>
      </c>
      <c r="T316" s="295">
        <f>SUMIFS('7.  Persistence Report'!V$27:V$500,'7.  Persistence Report'!$D$27:$D$500,$B316,'7.  Persistence Report'!$J$27:$J$500,"Current year savings",'7.  Persistence Report'!$H$27:$H$500,"2016")</f>
        <v>0</v>
      </c>
      <c r="U316" s="295">
        <f>SUMIFS('7.  Persistence Report'!W$27:W$500,'7.  Persistence Report'!$D$27:$D$500,$B316,'7.  Persistence Report'!$J$27:$J$500,"Current year savings",'7.  Persistence Report'!$H$27:$H$500,"2016")</f>
        <v>0</v>
      </c>
      <c r="V316" s="295">
        <f>SUMIFS('7.  Persistence Report'!X$27:X$500,'7.  Persistence Report'!$D$27:$D$500,$B316,'7.  Persistence Report'!$J$27:$J$500,"Current year savings",'7.  Persistence Report'!$H$27:$H$500,"2016")</f>
        <v>0</v>
      </c>
      <c r="W316" s="295">
        <f>SUMIFS('7.  Persistence Report'!Y$27:Y$500,'7.  Persistence Report'!$D$27:$D$500,$B316,'7.  Persistence Report'!$J$27:$J$500,"Current year savings",'7.  Persistence Report'!$H$27:$H$500,"2016")</f>
        <v>0</v>
      </c>
      <c r="X316" s="295">
        <f>SUMIFS('7.  Persistence Report'!Z$27:Z$500,'7.  Persistence Report'!$D$27:$D$500,$B316,'7.  Persistence Report'!$J$27:$J$500,"Current year savings",'7.  Persistence Report'!$H$27:$H$500,"2016")</f>
        <v>0</v>
      </c>
      <c r="Y316" s="426"/>
      <c r="Z316" s="410"/>
      <c r="AA316" s="410">
        <v>1</v>
      </c>
      <c r="AB316" s="410"/>
      <c r="AC316" s="410"/>
      <c r="AD316" s="410"/>
      <c r="AE316" s="410"/>
      <c r="AF316" s="410"/>
      <c r="AG316" s="415"/>
      <c r="AH316" s="415"/>
      <c r="AI316" s="415"/>
      <c r="AJ316" s="415"/>
      <c r="AK316" s="415"/>
      <c r="AL316" s="415"/>
      <c r="AM316" s="296">
        <f>SUM(Y316:AL316)</f>
        <v>1</v>
      </c>
    </row>
    <row r="317" spans="1:39" outlineLevel="1">
      <c r="B317" s="294" t="s">
        <v>289</v>
      </c>
      <c r="C317" s="291" t="s">
        <v>163</v>
      </c>
      <c r="D317" s="295">
        <f>SUMIFS('7.  Persistence Report'!AV$27:AV$500,'7.  Persistence Report'!$D$27:$D$500,$B316,'7.  Persistence Report'!$J$27:$J$500,"Adjustment",'7.  Persistence Report'!$H$27:$H$500,"2016")</f>
        <v>4463526</v>
      </c>
      <c r="E317" s="295">
        <f>SUMIFS('7.  Persistence Report'!AW$27:AW$500,'7.  Persistence Report'!$D$27:$D$500,$B316,'7.  Persistence Report'!$J$27:$J$500,"Adjustment",'7.  Persistence Report'!$H$27:$H$500,"2016")</f>
        <v>4463526</v>
      </c>
      <c r="F317" s="295">
        <f>SUMIFS('7.  Persistence Report'!AX$27:AX$500,'7.  Persistence Report'!$D$27:$D$500,$B316,'7.  Persistence Report'!$J$27:$J$500,"Adjustment",'7.  Persistence Report'!$H$27:$H$500,"2016")</f>
        <v>4463526</v>
      </c>
      <c r="G317" s="295">
        <f>SUMIFS('7.  Persistence Report'!AY$27:AY$500,'7.  Persistence Report'!$D$27:$D$500,$B316,'7.  Persistence Report'!$J$27:$J$500,"Adjustment",'7.  Persistence Report'!$H$27:$H$500,"2016")</f>
        <v>4463526</v>
      </c>
      <c r="H317" s="295">
        <f>SUMIFS('7.  Persistence Report'!AZ$27:AZ$500,'7.  Persistence Report'!$D$27:$D$500,$B316,'7.  Persistence Report'!$J$27:$J$500,"Adjustment",'7.  Persistence Report'!$H$27:$H$500,"2016")</f>
        <v>4463526</v>
      </c>
      <c r="I317" s="295">
        <f>SUMIFS('7.  Persistence Report'!BA$27:BA$500,'7.  Persistence Report'!$D$27:$D$500,$B316,'7.  Persistence Report'!$J$27:$J$500,"Adjustment",'7.  Persistence Report'!$H$27:$H$500,"2016")</f>
        <v>4463526</v>
      </c>
      <c r="J317" s="295">
        <f>SUMIFS('7.  Persistence Report'!BB$27:BB$500,'7.  Persistence Report'!$D$27:$D$500,$B316,'7.  Persistence Report'!$J$27:$J$500,"Adjustment",'7.  Persistence Report'!$H$27:$H$500,"2016")</f>
        <v>4463526</v>
      </c>
      <c r="K317" s="295">
        <f>SUMIFS('7.  Persistence Report'!BC$27:BC$500,'7.  Persistence Report'!$D$27:$D$500,$B316,'7.  Persistence Report'!$J$27:$J$500,"Adjustment",'7.  Persistence Report'!$H$27:$H$500,"2016")</f>
        <v>4463526</v>
      </c>
      <c r="L317" s="295">
        <f>SUMIFS('7.  Persistence Report'!BD$27:BD$500,'7.  Persistence Report'!$D$27:$D$500,$B316,'7.  Persistence Report'!$J$27:$J$500,"Adjustment",'7.  Persistence Report'!$H$27:$H$500,"2016")</f>
        <v>4463526</v>
      </c>
      <c r="M317" s="295">
        <f>SUMIFS('7.  Persistence Report'!BE$27:BE$500,'7.  Persistence Report'!$D$27:$D$500,$B316,'7.  Persistence Report'!$J$27:$J$500,"Adjustment",'7.  Persistence Report'!$H$27:$H$500,"2016")</f>
        <v>4463526</v>
      </c>
      <c r="N317" s="295">
        <f>N316</f>
        <v>12</v>
      </c>
      <c r="O317" s="295">
        <f>SUMIFS('7.  Persistence Report'!Q$27:Q$500,'7.  Persistence Report'!$D$27:$D$500,$B316,'7.  Persistence Report'!$J$27:$J$500,"Adjustment",'7.  Persistence Report'!$H$27:$H$500,"2016")</f>
        <v>472</v>
      </c>
      <c r="P317" s="295">
        <f>SUMIFS('7.  Persistence Report'!R$27:R$500,'7.  Persistence Report'!$D$27:$D$500,$B316,'7.  Persistence Report'!$J$27:$J$500,"Adjustment",'7.  Persistence Report'!$H$27:$H$500,"2016")</f>
        <v>472</v>
      </c>
      <c r="Q317" s="295">
        <f>SUMIFS('7.  Persistence Report'!S$27:S$500,'7.  Persistence Report'!$D$27:$D$500,$B316,'7.  Persistence Report'!$J$27:$J$500,"Adjustment",'7.  Persistence Report'!$H$27:$H$500,"2016")</f>
        <v>472</v>
      </c>
      <c r="R317" s="295">
        <f>SUMIFS('7.  Persistence Report'!T$27:T$500,'7.  Persistence Report'!$D$27:$D$500,$B316,'7.  Persistence Report'!$J$27:$J$500,"Adjustment",'7.  Persistence Report'!$H$27:$H$500,"2016")</f>
        <v>472</v>
      </c>
      <c r="S317" s="295">
        <f>SUMIFS('7.  Persistence Report'!U$27:U$500,'7.  Persistence Report'!$D$27:$D$500,$B316,'7.  Persistence Report'!$J$27:$J$500,"Adjustment",'7.  Persistence Report'!$H$27:$H$500,"2016")</f>
        <v>472</v>
      </c>
      <c r="T317" s="295">
        <f>SUMIFS('7.  Persistence Report'!V$27:V$500,'7.  Persistence Report'!$D$27:$D$500,$B316,'7.  Persistence Report'!$J$27:$J$500,"Adjustment",'7.  Persistence Report'!$H$27:$H$500,"2016")</f>
        <v>472</v>
      </c>
      <c r="U317" s="295">
        <f>SUMIFS('7.  Persistence Report'!W$27:W$500,'7.  Persistence Report'!$D$27:$D$500,$B316,'7.  Persistence Report'!$J$27:$J$500,"Adjustment",'7.  Persistence Report'!$H$27:$H$500,"2016")</f>
        <v>472</v>
      </c>
      <c r="V317" s="295">
        <f>SUMIFS('7.  Persistence Report'!X$27:X$500,'7.  Persistence Report'!$D$27:$D$500,$B316,'7.  Persistence Report'!$J$27:$J$500,"Adjustment",'7.  Persistence Report'!$H$27:$H$500,"2016")</f>
        <v>472</v>
      </c>
      <c r="W317" s="295">
        <f>SUMIFS('7.  Persistence Report'!Y$27:Y$500,'7.  Persistence Report'!$D$27:$D$500,$B316,'7.  Persistence Report'!$J$27:$J$500,"Adjustment",'7.  Persistence Report'!$H$27:$H$500,"2016")</f>
        <v>472</v>
      </c>
      <c r="X317" s="295">
        <f>SUMIFS('7.  Persistence Report'!Z$27:Z$500,'7.  Persistence Report'!$D$27:$D$500,$B316,'7.  Persistence Report'!$J$27:$J$500,"Adjustment",'7.  Persistence Report'!$H$27:$H$500,"2016")</f>
        <v>472</v>
      </c>
      <c r="Y317" s="411">
        <f>Y316</f>
        <v>0</v>
      </c>
      <c r="Z317" s="411">
        <f t="shared" ref="Z317" si="862">Z316</f>
        <v>0</v>
      </c>
      <c r="AA317" s="411">
        <f t="shared" ref="AA317" si="863">AA316</f>
        <v>1</v>
      </c>
      <c r="AB317" s="411">
        <f t="shared" ref="AB317" si="864">AB316</f>
        <v>0</v>
      </c>
      <c r="AC317" s="411">
        <f t="shared" ref="AC317" si="865">AC316</f>
        <v>0</v>
      </c>
      <c r="AD317" s="411">
        <f t="shared" ref="AD317" si="866">AD316</f>
        <v>0</v>
      </c>
      <c r="AE317" s="411">
        <f t="shared" ref="AE317" si="867">AE316</f>
        <v>0</v>
      </c>
      <c r="AF317" s="411">
        <f t="shared" ref="AF317" si="868">AF316</f>
        <v>0</v>
      </c>
      <c r="AG317" s="411">
        <f t="shared" ref="AG317" si="869">AG316</f>
        <v>0</v>
      </c>
      <c r="AH317" s="411">
        <f t="shared" ref="AH317" si="870">AH316</f>
        <v>0</v>
      </c>
      <c r="AI317" s="411">
        <f t="shared" ref="AI317" si="871">AI316</f>
        <v>0</v>
      </c>
      <c r="AJ317" s="411">
        <f t="shared" ref="AJ317" si="872">AJ316</f>
        <v>0</v>
      </c>
      <c r="AK317" s="411">
        <f t="shared" ref="AK317" si="873">AK316</f>
        <v>0</v>
      </c>
      <c r="AL317" s="411">
        <f t="shared" ref="AL317" si="874">AL316</f>
        <v>0</v>
      </c>
      <c r="AM317" s="306"/>
    </row>
    <row r="318" spans="1:39"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f>SUMIFS('7.  Persistence Report'!AV$27:AV$500,'7.  Persistence Report'!$D$27:$D$500,$B319,'7.  Persistence Report'!$J$27:$J$500,"Current year savings",'7.  Persistence Report'!$H$27:$H$500,"2016")</f>
        <v>0</v>
      </c>
      <c r="E319" s="295">
        <f>SUMIFS('7.  Persistence Report'!AW$27:AW$500,'7.  Persistence Report'!$D$27:$D$500,$B319,'7.  Persistence Report'!$J$27:$J$500,"Current year savings",'7.  Persistence Report'!$H$27:$H$500,"2016")</f>
        <v>0</v>
      </c>
      <c r="F319" s="295">
        <f>SUMIFS('7.  Persistence Report'!AX$27:AX$500,'7.  Persistence Report'!$D$27:$D$500,$B319,'7.  Persistence Report'!$J$27:$J$500,"Current year savings",'7.  Persistence Report'!$H$27:$H$500,"2016")</f>
        <v>0</v>
      </c>
      <c r="G319" s="295">
        <f>SUMIFS('7.  Persistence Report'!AY$27:AY$500,'7.  Persistence Report'!$D$27:$D$500,$B319,'7.  Persistence Report'!$J$27:$J$500,"Current year savings",'7.  Persistence Report'!$H$27:$H$500,"2016")</f>
        <v>0</v>
      </c>
      <c r="H319" s="295">
        <f>SUMIFS('7.  Persistence Report'!AZ$27:AZ$500,'7.  Persistence Report'!$D$27:$D$500,$B319,'7.  Persistence Report'!$J$27:$J$500,"Current year savings",'7.  Persistence Report'!$H$27:$H$500,"2016")</f>
        <v>0</v>
      </c>
      <c r="I319" s="295">
        <f>SUMIFS('7.  Persistence Report'!BA$27:BA$500,'7.  Persistence Report'!$D$27:$D$500,$B319,'7.  Persistence Report'!$J$27:$J$500,"Current year savings",'7.  Persistence Report'!$H$27:$H$500,"2016")</f>
        <v>0</v>
      </c>
      <c r="J319" s="295">
        <f>SUMIFS('7.  Persistence Report'!BB$27:BB$500,'7.  Persistence Report'!$D$27:$D$500,$B319,'7.  Persistence Report'!$J$27:$J$500,"Current year savings",'7.  Persistence Report'!$H$27:$H$500,"2016")</f>
        <v>0</v>
      </c>
      <c r="K319" s="295">
        <f>SUMIFS('7.  Persistence Report'!BC$27:BC$500,'7.  Persistence Report'!$D$27:$D$500,$B319,'7.  Persistence Report'!$J$27:$J$500,"Current year savings",'7.  Persistence Report'!$H$27:$H$500,"2016")</f>
        <v>0</v>
      </c>
      <c r="L319" s="295">
        <f>SUMIFS('7.  Persistence Report'!BD$27:BD$500,'7.  Persistence Report'!$D$27:$D$500,$B319,'7.  Persistence Report'!$J$27:$J$500,"Current year savings",'7.  Persistence Report'!$H$27:$H$500,"2016")</f>
        <v>0</v>
      </c>
      <c r="M319" s="295">
        <f>SUMIFS('7.  Persistence Report'!BE$27:BE$500,'7.  Persistence Report'!$D$27:$D$500,$B319,'7.  Persistence Report'!$J$27:$J$500,"Current year savings",'7.  Persistence Report'!$H$27:$H$500,"2016")</f>
        <v>0</v>
      </c>
      <c r="N319" s="295">
        <v>12</v>
      </c>
      <c r="O319" s="295">
        <f>SUMIFS('7.  Persistence Report'!Q$27:Q$500,'7.  Persistence Report'!$D$27:$D$500,$B319,'7.  Persistence Report'!$J$27:$J$500,"Current year savings",'7.  Persistence Report'!$H$27:$H$500,"2016")</f>
        <v>0</v>
      </c>
      <c r="P319" s="295">
        <f>SUMIFS('7.  Persistence Report'!R$27:R$500,'7.  Persistence Report'!$D$27:$D$500,$B319,'7.  Persistence Report'!$J$27:$J$500,"Current year savings",'7.  Persistence Report'!$H$27:$H$500,"2016")</f>
        <v>0</v>
      </c>
      <c r="Q319" s="295">
        <f>SUMIFS('7.  Persistence Report'!S$27:S$500,'7.  Persistence Report'!$D$27:$D$500,$B319,'7.  Persistence Report'!$J$27:$J$500,"Current year savings",'7.  Persistence Report'!$H$27:$H$500,"2016")</f>
        <v>0</v>
      </c>
      <c r="R319" s="295">
        <f>SUMIFS('7.  Persistence Report'!T$27:T$500,'7.  Persistence Report'!$D$27:$D$500,$B319,'7.  Persistence Report'!$J$27:$J$500,"Current year savings",'7.  Persistence Report'!$H$27:$H$500,"2016")</f>
        <v>0</v>
      </c>
      <c r="S319" s="295">
        <f>SUMIFS('7.  Persistence Report'!U$27:U$500,'7.  Persistence Report'!$D$27:$D$500,$B319,'7.  Persistence Report'!$J$27:$J$500,"Current year savings",'7.  Persistence Report'!$H$27:$H$500,"2016")</f>
        <v>0</v>
      </c>
      <c r="T319" s="295">
        <f>SUMIFS('7.  Persistence Report'!V$27:V$500,'7.  Persistence Report'!$D$27:$D$500,$B319,'7.  Persistence Report'!$J$27:$J$500,"Current year savings",'7.  Persistence Report'!$H$27:$H$500,"2016")</f>
        <v>0</v>
      </c>
      <c r="U319" s="295">
        <f>SUMIFS('7.  Persistence Report'!W$27:W$500,'7.  Persistence Report'!$D$27:$D$500,$B319,'7.  Persistence Report'!$J$27:$J$500,"Current year savings",'7.  Persistence Report'!$H$27:$H$500,"2016")</f>
        <v>0</v>
      </c>
      <c r="V319" s="295">
        <f>SUMIFS('7.  Persistence Report'!X$27:X$500,'7.  Persistence Report'!$D$27:$D$500,$B319,'7.  Persistence Report'!$J$27:$J$500,"Current year savings",'7.  Persistence Report'!$H$27:$H$500,"2016")</f>
        <v>0</v>
      </c>
      <c r="W319" s="295">
        <f>SUMIFS('7.  Persistence Report'!Y$27:Y$500,'7.  Persistence Report'!$D$27:$D$500,$B319,'7.  Persistence Report'!$J$27:$J$500,"Current year savings",'7.  Persistence Report'!$H$27:$H$500,"2016")</f>
        <v>0</v>
      </c>
      <c r="X319" s="295">
        <f>SUMIFS('7.  Persistence Report'!Z$27:Z$500,'7.  Persistence Report'!$D$27:$D$500,$B319,'7.  Persistence Report'!$J$27:$J$500,"Current year savings",'7.  Persistence Report'!$H$27:$H$500,"2016")</f>
        <v>0</v>
      </c>
      <c r="Y319" s="426"/>
      <c r="Z319" s="410"/>
      <c r="AA319" s="410"/>
      <c r="AB319" s="410"/>
      <c r="AC319" s="410"/>
      <c r="AD319" s="410"/>
      <c r="AE319" s="410"/>
      <c r="AF319" s="410"/>
      <c r="AG319" s="415"/>
      <c r="AH319" s="415"/>
      <c r="AI319" s="415"/>
      <c r="AJ319" s="415"/>
      <c r="AK319" s="415"/>
      <c r="AL319" s="415"/>
      <c r="AM319" s="296">
        <f>SUM(Y319:AL319)</f>
        <v>0</v>
      </c>
    </row>
    <row r="320" spans="1:39" outlineLevel="1">
      <c r="B320" s="294" t="s">
        <v>289</v>
      </c>
      <c r="C320" s="291" t="s">
        <v>163</v>
      </c>
      <c r="D320" s="295">
        <f>SUMIFS('7.  Persistence Report'!AV$27:AV$500,'7.  Persistence Report'!$D$27:$D$500,$B319,'7.  Persistence Report'!$J$27:$J$500,"Adjustment",'7.  Persistence Report'!$H$27:$H$500,"2016")</f>
        <v>0</v>
      </c>
      <c r="E320" s="295">
        <f>SUMIFS('7.  Persistence Report'!AW$27:AW$500,'7.  Persistence Report'!$D$27:$D$500,$B319,'7.  Persistence Report'!$J$27:$J$500,"Adjustment",'7.  Persistence Report'!$H$27:$H$500,"2016")</f>
        <v>0</v>
      </c>
      <c r="F320" s="295">
        <f>SUMIFS('7.  Persistence Report'!AX$27:AX$500,'7.  Persistence Report'!$D$27:$D$500,$B319,'7.  Persistence Report'!$J$27:$J$500,"Adjustment",'7.  Persistence Report'!$H$27:$H$500,"2016")</f>
        <v>0</v>
      </c>
      <c r="G320" s="295">
        <f>SUMIFS('7.  Persistence Report'!AY$27:AY$500,'7.  Persistence Report'!$D$27:$D$500,$B319,'7.  Persistence Report'!$J$27:$J$500,"Adjustment",'7.  Persistence Report'!$H$27:$H$500,"2016")</f>
        <v>0</v>
      </c>
      <c r="H320" s="295">
        <f>SUMIFS('7.  Persistence Report'!AZ$27:AZ$500,'7.  Persistence Report'!$D$27:$D$500,$B319,'7.  Persistence Report'!$J$27:$J$500,"Adjustment",'7.  Persistence Report'!$H$27:$H$500,"2016")</f>
        <v>0</v>
      </c>
      <c r="I320" s="295">
        <f>SUMIFS('7.  Persistence Report'!BA$27:BA$500,'7.  Persistence Report'!$D$27:$D$500,$B319,'7.  Persistence Report'!$J$27:$J$500,"Adjustment",'7.  Persistence Report'!$H$27:$H$500,"2016")</f>
        <v>0</v>
      </c>
      <c r="J320" s="295">
        <f>SUMIFS('7.  Persistence Report'!BB$27:BB$500,'7.  Persistence Report'!$D$27:$D$500,$B319,'7.  Persistence Report'!$J$27:$J$500,"Adjustment",'7.  Persistence Report'!$H$27:$H$500,"2016")</f>
        <v>0</v>
      </c>
      <c r="K320" s="295">
        <f>SUMIFS('7.  Persistence Report'!BC$27:BC$500,'7.  Persistence Report'!$D$27:$D$500,$B319,'7.  Persistence Report'!$J$27:$J$500,"Adjustment",'7.  Persistence Report'!$H$27:$H$500,"2016")</f>
        <v>0</v>
      </c>
      <c r="L320" s="295">
        <f>SUMIFS('7.  Persistence Report'!BD$27:BD$500,'7.  Persistence Report'!$D$27:$D$500,$B319,'7.  Persistence Report'!$J$27:$J$500,"Adjustment",'7.  Persistence Report'!$H$27:$H$500,"2016")</f>
        <v>0</v>
      </c>
      <c r="M320" s="295">
        <f>SUMIFS('7.  Persistence Report'!BE$27:BE$500,'7.  Persistence Report'!$D$27:$D$500,$B319,'7.  Persistence Report'!$J$27:$J$500,"Adjustment",'7.  Persistence Report'!$H$27:$H$500,"2016")</f>
        <v>0</v>
      </c>
      <c r="N320" s="295">
        <f>N319</f>
        <v>12</v>
      </c>
      <c r="O320" s="295">
        <f>SUMIFS('7.  Persistence Report'!Q$27:Q$500,'7.  Persistence Report'!$D$27:$D$500,$B319,'7.  Persistence Report'!$J$27:$J$500,"Adjustment",'7.  Persistence Report'!$H$27:$H$500,"2016")</f>
        <v>0</v>
      </c>
      <c r="P320" s="295">
        <f>SUMIFS('7.  Persistence Report'!R$27:R$500,'7.  Persistence Report'!$D$27:$D$500,$B319,'7.  Persistence Report'!$J$27:$J$500,"Adjustment",'7.  Persistence Report'!$H$27:$H$500,"2016")</f>
        <v>0</v>
      </c>
      <c r="Q320" s="295">
        <f>SUMIFS('7.  Persistence Report'!S$27:S$500,'7.  Persistence Report'!$D$27:$D$500,$B319,'7.  Persistence Report'!$J$27:$J$500,"Adjustment",'7.  Persistence Report'!$H$27:$H$500,"2016")</f>
        <v>0</v>
      </c>
      <c r="R320" s="295">
        <f>SUMIFS('7.  Persistence Report'!T$27:T$500,'7.  Persistence Report'!$D$27:$D$500,$B319,'7.  Persistence Report'!$J$27:$J$500,"Adjustment",'7.  Persistence Report'!$H$27:$H$500,"2016")</f>
        <v>0</v>
      </c>
      <c r="S320" s="295">
        <f>SUMIFS('7.  Persistence Report'!U$27:U$500,'7.  Persistence Report'!$D$27:$D$500,$B319,'7.  Persistence Report'!$J$27:$J$500,"Adjustment",'7.  Persistence Report'!$H$27:$H$500,"2016")</f>
        <v>0</v>
      </c>
      <c r="T320" s="295">
        <f>SUMIFS('7.  Persistence Report'!V$27:V$500,'7.  Persistence Report'!$D$27:$D$500,$B319,'7.  Persistence Report'!$J$27:$J$500,"Adjustment",'7.  Persistence Report'!$H$27:$H$500,"2016")</f>
        <v>0</v>
      </c>
      <c r="U320" s="295">
        <f>SUMIFS('7.  Persistence Report'!W$27:W$500,'7.  Persistence Report'!$D$27:$D$500,$B319,'7.  Persistence Report'!$J$27:$J$500,"Adjustment",'7.  Persistence Report'!$H$27:$H$500,"2016")</f>
        <v>0</v>
      </c>
      <c r="V320" s="295">
        <f>SUMIFS('7.  Persistence Report'!X$27:X$500,'7.  Persistence Report'!$D$27:$D$500,$B319,'7.  Persistence Report'!$J$27:$J$500,"Adjustment",'7.  Persistence Report'!$H$27:$H$500,"2016")</f>
        <v>0</v>
      </c>
      <c r="W320" s="295">
        <f>SUMIFS('7.  Persistence Report'!Y$27:Y$500,'7.  Persistence Report'!$D$27:$D$500,$B319,'7.  Persistence Report'!$J$27:$J$500,"Adjustment",'7.  Persistence Report'!$H$27:$H$500,"2016")</f>
        <v>0</v>
      </c>
      <c r="X320" s="295">
        <f>SUMIFS('7.  Persistence Report'!Z$27:Z$500,'7.  Persistence Report'!$D$27:$D$500,$B319,'7.  Persistence Report'!$J$27:$J$500,"Adjustment",'7.  Persistence Report'!$H$27:$H$500,"2016")</f>
        <v>0</v>
      </c>
      <c r="Y320" s="411">
        <f>Y319</f>
        <v>0</v>
      </c>
      <c r="Z320" s="411">
        <f t="shared" ref="Z320" si="875">Z319</f>
        <v>0</v>
      </c>
      <c r="AA320" s="411">
        <f t="shared" ref="AA320" si="876">AA319</f>
        <v>0</v>
      </c>
      <c r="AB320" s="411">
        <f t="shared" ref="AB320" si="877">AB319</f>
        <v>0</v>
      </c>
      <c r="AC320" s="411">
        <f t="shared" ref="AC320" si="878">AC319</f>
        <v>0</v>
      </c>
      <c r="AD320" s="411">
        <f t="shared" ref="AD320" si="879">AD319</f>
        <v>0</v>
      </c>
      <c r="AE320" s="411">
        <f t="shared" ref="AE320" si="880">AE319</f>
        <v>0</v>
      </c>
      <c r="AF320" s="411">
        <f t="shared" ref="AF320" si="881">AF319</f>
        <v>0</v>
      </c>
      <c r="AG320" s="411">
        <f t="shared" ref="AG320" si="882">AG319</f>
        <v>0</v>
      </c>
      <c r="AH320" s="411">
        <f t="shared" ref="AH320" si="883">AH319</f>
        <v>0</v>
      </c>
      <c r="AI320" s="411">
        <f t="shared" ref="AI320" si="884">AI319</f>
        <v>0</v>
      </c>
      <c r="AJ320" s="411">
        <f t="shared" ref="AJ320" si="885">AJ319</f>
        <v>0</v>
      </c>
      <c r="AK320" s="411">
        <f t="shared" ref="AK320" si="886">AK319</f>
        <v>0</v>
      </c>
      <c r="AL320" s="411">
        <f t="shared" ref="AL320" si="887">AL319</f>
        <v>0</v>
      </c>
      <c r="AM320" s="306"/>
    </row>
    <row r="321" spans="1:39"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30" outlineLevel="1">
      <c r="A322" s="522">
        <v>32</v>
      </c>
      <c r="B322" s="520" t="s">
        <v>124</v>
      </c>
      <c r="C322" s="291" t="s">
        <v>25</v>
      </c>
      <c r="D322" s="295">
        <f>SUMIFS('7.  Persistence Report'!AV$27:AV$500,'7.  Persistence Report'!$D$27:$D$500,$B322,'7.  Persistence Report'!$J$27:$J$500,"Current year savings",'7.  Persistence Report'!$H$27:$H$500,"2016")</f>
        <v>283145</v>
      </c>
      <c r="E322" s="295">
        <f>SUMIFS('7.  Persistence Report'!AW$27:AW$500,'7.  Persistence Report'!$D$27:$D$500,$B322,'7.  Persistence Report'!$J$27:$J$500,"Current year savings",'7.  Persistence Report'!$H$27:$H$500,"2016")</f>
        <v>283145</v>
      </c>
      <c r="F322" s="295">
        <f>SUMIFS('7.  Persistence Report'!AX$27:AX$500,'7.  Persistence Report'!$D$27:$D$500,$B322,'7.  Persistence Report'!$J$27:$J$500,"Current year savings",'7.  Persistence Report'!$H$27:$H$500,"2016")</f>
        <v>283145</v>
      </c>
      <c r="G322" s="295">
        <f>SUMIFS('7.  Persistence Report'!AY$27:AY$500,'7.  Persistence Report'!$D$27:$D$500,$B322,'7.  Persistence Report'!$J$27:$J$500,"Current year savings",'7.  Persistence Report'!$H$27:$H$500,"2016")</f>
        <v>283145</v>
      </c>
      <c r="H322" s="295">
        <f>SUMIFS('7.  Persistence Report'!AZ$27:AZ$500,'7.  Persistence Report'!$D$27:$D$500,$B322,'7.  Persistence Report'!$J$27:$J$500,"Current year savings",'7.  Persistence Report'!$H$27:$H$500,"2016")</f>
        <v>283145</v>
      </c>
      <c r="I322" s="295">
        <f>SUMIFS('7.  Persistence Report'!BA$27:BA$500,'7.  Persistence Report'!$D$27:$D$500,$B322,'7.  Persistence Report'!$J$27:$J$500,"Current year savings",'7.  Persistence Report'!$H$27:$H$500,"2016")</f>
        <v>203870</v>
      </c>
      <c r="J322" s="295">
        <f>SUMIFS('7.  Persistence Report'!BB$27:BB$500,'7.  Persistence Report'!$D$27:$D$500,$B322,'7.  Persistence Report'!$J$27:$J$500,"Current year savings",'7.  Persistence Report'!$H$27:$H$500,"2016")</f>
        <v>203870</v>
      </c>
      <c r="K322" s="295">
        <f>SUMIFS('7.  Persistence Report'!BC$27:BC$500,'7.  Persistence Report'!$D$27:$D$500,$B322,'7.  Persistence Report'!$J$27:$J$500,"Current year savings",'7.  Persistence Report'!$H$27:$H$500,"2016")</f>
        <v>203870</v>
      </c>
      <c r="L322" s="295">
        <f>SUMIFS('7.  Persistence Report'!BD$27:BD$500,'7.  Persistence Report'!$D$27:$D$500,$B322,'7.  Persistence Report'!$J$27:$J$500,"Current year savings",'7.  Persistence Report'!$H$27:$H$500,"2016")</f>
        <v>203870</v>
      </c>
      <c r="M322" s="295">
        <f>SUMIFS('7.  Persistence Report'!BE$27:BE$500,'7.  Persistence Report'!$D$27:$D$500,$B322,'7.  Persistence Report'!$J$27:$J$500,"Current year savings",'7.  Persistence Report'!$H$27:$H$500,"2016")</f>
        <v>203870</v>
      </c>
      <c r="N322" s="295">
        <v>12</v>
      </c>
      <c r="O322" s="295">
        <f>SUMIFS('7.  Persistence Report'!Q$27:Q$500,'7.  Persistence Report'!$D$27:$D$500,$B322,'7.  Persistence Report'!$J$27:$J$500,"Current year savings",'7.  Persistence Report'!$H$27:$H$500,"2016")</f>
        <v>27</v>
      </c>
      <c r="P322" s="295">
        <f>SUMIFS('7.  Persistence Report'!R$27:R$500,'7.  Persistence Report'!$D$27:$D$500,$B322,'7.  Persistence Report'!$J$27:$J$500,"Current year savings",'7.  Persistence Report'!$H$27:$H$500,"2016")</f>
        <v>27</v>
      </c>
      <c r="Q322" s="295">
        <f>SUMIFS('7.  Persistence Report'!S$27:S$500,'7.  Persistence Report'!$D$27:$D$500,$B322,'7.  Persistence Report'!$J$27:$J$500,"Current year savings",'7.  Persistence Report'!$H$27:$H$500,"2016")</f>
        <v>27</v>
      </c>
      <c r="R322" s="295">
        <f>SUMIFS('7.  Persistence Report'!T$27:T$500,'7.  Persistence Report'!$D$27:$D$500,$B322,'7.  Persistence Report'!$J$27:$J$500,"Current year savings",'7.  Persistence Report'!$H$27:$H$500,"2016")</f>
        <v>27</v>
      </c>
      <c r="S322" s="295">
        <f>SUMIFS('7.  Persistence Report'!U$27:U$500,'7.  Persistence Report'!$D$27:$D$500,$B322,'7.  Persistence Report'!$J$27:$J$500,"Current year savings",'7.  Persistence Report'!$H$27:$H$500,"2016")</f>
        <v>27</v>
      </c>
      <c r="T322" s="295">
        <f>SUMIFS('7.  Persistence Report'!V$27:V$500,'7.  Persistence Report'!$D$27:$D$500,$B322,'7.  Persistence Report'!$J$27:$J$500,"Current year savings",'7.  Persistence Report'!$H$27:$H$500,"2016")</f>
        <v>18</v>
      </c>
      <c r="U322" s="295">
        <f>SUMIFS('7.  Persistence Report'!W$27:W$500,'7.  Persistence Report'!$D$27:$D$500,$B322,'7.  Persistence Report'!$J$27:$J$500,"Current year savings",'7.  Persistence Report'!$H$27:$H$500,"2016")</f>
        <v>18</v>
      </c>
      <c r="V322" s="295">
        <f>SUMIFS('7.  Persistence Report'!X$27:X$500,'7.  Persistence Report'!$D$27:$D$500,$B322,'7.  Persistence Report'!$J$27:$J$500,"Current year savings",'7.  Persistence Report'!$H$27:$H$500,"2016")</f>
        <v>18</v>
      </c>
      <c r="W322" s="295">
        <f>SUMIFS('7.  Persistence Report'!Y$27:Y$500,'7.  Persistence Report'!$D$27:$D$500,$B322,'7.  Persistence Report'!$J$27:$J$500,"Current year savings",'7.  Persistence Report'!$H$27:$H$500,"2016")</f>
        <v>18</v>
      </c>
      <c r="X322" s="295">
        <f>SUMIFS('7.  Persistence Report'!Z$27:Z$500,'7.  Persistence Report'!$D$27:$D$500,$B322,'7.  Persistence Report'!$J$27:$J$500,"Current year savings",'7.  Persistence Report'!$H$27:$H$500,"2016")</f>
        <v>18</v>
      </c>
      <c r="Y322" s="426"/>
      <c r="Z322" s="410">
        <v>0.18</v>
      </c>
      <c r="AA322" s="410">
        <v>0.5</v>
      </c>
      <c r="AB322" s="410">
        <v>0.28000000000000003</v>
      </c>
      <c r="AC322" s="410">
        <v>0.04</v>
      </c>
      <c r="AD322" s="410"/>
      <c r="AE322" s="410"/>
      <c r="AF322" s="410"/>
      <c r="AG322" s="415"/>
      <c r="AH322" s="415"/>
      <c r="AI322" s="415"/>
      <c r="AJ322" s="415"/>
      <c r="AK322" s="415"/>
      <c r="AL322" s="415"/>
      <c r="AM322" s="296">
        <f>SUM(Y322:AL322)</f>
        <v>1</v>
      </c>
    </row>
    <row r="323" spans="1:39" outlineLevel="1">
      <c r="B323" s="294" t="s">
        <v>289</v>
      </c>
      <c r="C323" s="291" t="s">
        <v>163</v>
      </c>
      <c r="D323" s="295">
        <f>SUMIFS('7.  Persistence Report'!AV$27:AV$500,'7.  Persistence Report'!$D$27:$D$500,$B322,'7.  Persistence Report'!$J$27:$J$500,"Adjustment",'7.  Persistence Report'!$H$27:$H$500,"2016")</f>
        <v>339655</v>
      </c>
      <c r="E323" s="295">
        <f>SUMIFS('7.  Persistence Report'!AW$27:AW$500,'7.  Persistence Report'!$D$27:$D$500,$B322,'7.  Persistence Report'!$J$27:$J$500,"Adjustment",'7.  Persistence Report'!$H$27:$H$500,"2016")</f>
        <v>339655</v>
      </c>
      <c r="F323" s="295">
        <f>SUMIFS('7.  Persistence Report'!AX$27:AX$500,'7.  Persistence Report'!$D$27:$D$500,$B322,'7.  Persistence Report'!$J$27:$J$500,"Adjustment",'7.  Persistence Report'!$H$27:$H$500,"2016")</f>
        <v>339655</v>
      </c>
      <c r="G323" s="295">
        <f>SUMIFS('7.  Persistence Report'!AY$27:AY$500,'7.  Persistence Report'!$D$27:$D$500,$B322,'7.  Persistence Report'!$J$27:$J$500,"Adjustment",'7.  Persistence Report'!$H$27:$H$500,"2016")</f>
        <v>338820</v>
      </c>
      <c r="H323" s="295">
        <f>SUMIFS('7.  Persistence Report'!AZ$27:AZ$500,'7.  Persistence Report'!$D$27:$D$500,$B322,'7.  Persistence Report'!$J$27:$J$500,"Adjustment",'7.  Persistence Report'!$H$27:$H$500,"2016")</f>
        <v>338820</v>
      </c>
      <c r="I323" s="295">
        <f>SUMIFS('7.  Persistence Report'!BA$27:BA$500,'7.  Persistence Report'!$D$27:$D$500,$B322,'7.  Persistence Report'!$J$27:$J$500,"Adjustment",'7.  Persistence Report'!$H$27:$H$500,"2016")</f>
        <v>259545</v>
      </c>
      <c r="J323" s="295">
        <f>SUMIFS('7.  Persistence Report'!BB$27:BB$500,'7.  Persistence Report'!$D$27:$D$500,$B322,'7.  Persistence Report'!$J$27:$J$500,"Adjustment",'7.  Persistence Report'!$H$27:$H$500,"2016")</f>
        <v>259545</v>
      </c>
      <c r="K323" s="295">
        <f>SUMIFS('7.  Persistence Report'!BC$27:BC$500,'7.  Persistence Report'!$D$27:$D$500,$B322,'7.  Persistence Report'!$J$27:$J$500,"Adjustment",'7.  Persistence Report'!$H$27:$H$500,"2016")</f>
        <v>259545</v>
      </c>
      <c r="L323" s="295">
        <f>SUMIFS('7.  Persistence Report'!BD$27:BD$500,'7.  Persistence Report'!$D$27:$D$500,$B322,'7.  Persistence Report'!$J$27:$J$500,"Adjustment",'7.  Persistence Report'!$H$27:$H$500,"2016")</f>
        <v>259545</v>
      </c>
      <c r="M323" s="295">
        <f>SUMIFS('7.  Persistence Report'!BE$27:BE$500,'7.  Persistence Report'!$D$27:$D$500,$B322,'7.  Persistence Report'!$J$27:$J$500,"Adjustment",'7.  Persistence Report'!$H$27:$H$500,"2016")</f>
        <v>259545</v>
      </c>
      <c r="N323" s="295">
        <f>N322</f>
        <v>12</v>
      </c>
      <c r="O323" s="295">
        <f>SUMIFS('7.  Persistence Report'!Q$27:Q$500,'7.  Persistence Report'!$D$27:$D$500,$B322,'7.  Persistence Report'!$J$27:$J$500,"Adjustment",'7.  Persistence Report'!$H$27:$H$500,"2016")</f>
        <v>19</v>
      </c>
      <c r="P323" s="295">
        <f>SUMIFS('7.  Persistence Report'!R$27:R$500,'7.  Persistence Report'!$D$27:$D$500,$B322,'7.  Persistence Report'!$J$27:$J$500,"Adjustment",'7.  Persistence Report'!$H$27:$H$500,"2016")</f>
        <v>19</v>
      </c>
      <c r="Q323" s="295">
        <f>SUMIFS('7.  Persistence Report'!S$27:S$500,'7.  Persistence Report'!$D$27:$D$500,$B322,'7.  Persistence Report'!$J$27:$J$500,"Adjustment",'7.  Persistence Report'!$H$27:$H$500,"2016")</f>
        <v>19</v>
      </c>
      <c r="R323" s="295">
        <f>SUMIFS('7.  Persistence Report'!T$27:T$500,'7.  Persistence Report'!$D$27:$D$500,$B322,'7.  Persistence Report'!$J$27:$J$500,"Adjustment",'7.  Persistence Report'!$H$27:$H$500,"2016")</f>
        <v>19</v>
      </c>
      <c r="S323" s="295">
        <f>SUMIFS('7.  Persistence Report'!U$27:U$500,'7.  Persistence Report'!$D$27:$D$500,$B322,'7.  Persistence Report'!$J$27:$J$500,"Adjustment",'7.  Persistence Report'!$H$27:$H$500,"2016")</f>
        <v>19</v>
      </c>
      <c r="T323" s="295">
        <f>SUMIFS('7.  Persistence Report'!V$27:V$500,'7.  Persistence Report'!$D$27:$D$500,$B322,'7.  Persistence Report'!$J$27:$J$500,"Adjustment",'7.  Persistence Report'!$H$27:$H$500,"2016")</f>
        <v>10</v>
      </c>
      <c r="U323" s="295">
        <f>SUMIFS('7.  Persistence Report'!W$27:W$500,'7.  Persistence Report'!$D$27:$D$500,$B322,'7.  Persistence Report'!$J$27:$J$500,"Adjustment",'7.  Persistence Report'!$H$27:$H$500,"2016")</f>
        <v>10</v>
      </c>
      <c r="V323" s="295">
        <f>SUMIFS('7.  Persistence Report'!X$27:X$500,'7.  Persistence Report'!$D$27:$D$500,$B322,'7.  Persistence Report'!$J$27:$J$500,"Adjustment",'7.  Persistence Report'!$H$27:$H$500,"2016")</f>
        <v>10</v>
      </c>
      <c r="W323" s="295">
        <f>SUMIFS('7.  Persistence Report'!Y$27:Y$500,'7.  Persistence Report'!$D$27:$D$500,$B322,'7.  Persistence Report'!$J$27:$J$500,"Adjustment",'7.  Persistence Report'!$H$27:$H$500,"2016")</f>
        <v>10</v>
      </c>
      <c r="X323" s="295">
        <f>SUMIFS('7.  Persistence Report'!Z$27:Z$500,'7.  Persistence Report'!$D$27:$D$500,$B322,'7.  Persistence Report'!$J$27:$J$500,"Adjustment",'7.  Persistence Report'!$H$27:$H$500,"2016")</f>
        <v>10</v>
      </c>
      <c r="Y323" s="411">
        <f>Y322</f>
        <v>0</v>
      </c>
      <c r="Z323" s="411">
        <f t="shared" ref="Z323" si="888">Z322</f>
        <v>0.18</v>
      </c>
      <c r="AA323" s="411">
        <f t="shared" ref="AA323" si="889">AA322</f>
        <v>0.5</v>
      </c>
      <c r="AB323" s="411">
        <f t="shared" ref="AB323" si="890">AB322</f>
        <v>0.28000000000000003</v>
      </c>
      <c r="AC323" s="411">
        <f t="shared" ref="AC323" si="891">AC322</f>
        <v>0.04</v>
      </c>
      <c r="AD323" s="411">
        <f t="shared" ref="AD323" si="892">AD322</f>
        <v>0</v>
      </c>
      <c r="AE323" s="411">
        <f t="shared" ref="AE323" si="893">AE322</f>
        <v>0</v>
      </c>
      <c r="AF323" s="411">
        <f t="shared" ref="AF323" si="894">AF322</f>
        <v>0</v>
      </c>
      <c r="AG323" s="411">
        <f t="shared" ref="AG323" si="895">AG322</f>
        <v>0</v>
      </c>
      <c r="AH323" s="411">
        <f t="shared" ref="AH323" si="896">AH322</f>
        <v>0</v>
      </c>
      <c r="AI323" s="411">
        <f t="shared" ref="AI323" si="897">AI322</f>
        <v>0</v>
      </c>
      <c r="AJ323" s="411">
        <f t="shared" ref="AJ323" si="898">AJ322</f>
        <v>0</v>
      </c>
      <c r="AK323" s="411">
        <f t="shared" ref="AK323" si="899">AK322</f>
        <v>0</v>
      </c>
      <c r="AL323" s="411">
        <f t="shared" ref="AL323" si="900">AL322</f>
        <v>0</v>
      </c>
      <c r="AM323" s="306"/>
    </row>
    <row r="324" spans="1:39"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75" outlineLevel="1">
      <c r="B325" s="288" t="s">
        <v>500</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outlineLevel="1">
      <c r="A326" s="522">
        <v>33</v>
      </c>
      <c r="B326" s="520" t="s">
        <v>125</v>
      </c>
      <c r="C326" s="291" t="s">
        <v>25</v>
      </c>
      <c r="D326" s="295">
        <f>SUMIFS('7.  Persistence Report'!AV$27:AV$500,'7.  Persistence Report'!$D$27:$D$500,$B326,'7.  Persistence Report'!$J$27:$J$500,"Current year savings",'7.  Persistence Report'!$H$27:$H$500,"2016")</f>
        <v>0</v>
      </c>
      <c r="E326" s="295">
        <f>SUMIFS('7.  Persistence Report'!AW$27:AW$500,'7.  Persistence Report'!$D$27:$D$500,$B326,'7.  Persistence Report'!$J$27:$J$500,"Current year savings",'7.  Persistence Report'!$H$27:$H$500,"2016")</f>
        <v>0</v>
      </c>
      <c r="F326" s="295">
        <f>SUMIFS('7.  Persistence Report'!AX$27:AX$500,'7.  Persistence Report'!$D$27:$D$500,$B326,'7.  Persistence Report'!$J$27:$J$500,"Current year savings",'7.  Persistence Report'!$H$27:$H$500,"2016")</f>
        <v>0</v>
      </c>
      <c r="G326" s="295">
        <f>SUMIFS('7.  Persistence Report'!AY$27:AY$500,'7.  Persistence Report'!$D$27:$D$500,$B326,'7.  Persistence Report'!$J$27:$J$500,"Current year savings",'7.  Persistence Report'!$H$27:$H$500,"2016")</f>
        <v>0</v>
      </c>
      <c r="H326" s="295">
        <f>SUMIFS('7.  Persistence Report'!AZ$27:AZ$500,'7.  Persistence Report'!$D$27:$D$500,$B326,'7.  Persistence Report'!$J$27:$J$500,"Current year savings",'7.  Persistence Report'!$H$27:$H$500,"2016")</f>
        <v>0</v>
      </c>
      <c r="I326" s="295">
        <f>SUMIFS('7.  Persistence Report'!BA$27:BA$500,'7.  Persistence Report'!$D$27:$D$500,$B326,'7.  Persistence Report'!$J$27:$J$500,"Current year savings",'7.  Persistence Report'!$H$27:$H$500,"2016")</f>
        <v>0</v>
      </c>
      <c r="J326" s="295">
        <f>SUMIFS('7.  Persistence Report'!BB$27:BB$500,'7.  Persistence Report'!$D$27:$D$500,$B326,'7.  Persistence Report'!$J$27:$J$500,"Current year savings",'7.  Persistence Report'!$H$27:$H$500,"2016")</f>
        <v>0</v>
      </c>
      <c r="K326" s="295">
        <f>SUMIFS('7.  Persistence Report'!BC$27:BC$500,'7.  Persistence Report'!$D$27:$D$500,$B326,'7.  Persistence Report'!$J$27:$J$500,"Current year savings",'7.  Persistence Report'!$H$27:$H$500,"2016")</f>
        <v>0</v>
      </c>
      <c r="L326" s="295">
        <f>SUMIFS('7.  Persistence Report'!BD$27:BD$500,'7.  Persistence Report'!$D$27:$D$500,$B326,'7.  Persistence Report'!$J$27:$J$500,"Current year savings",'7.  Persistence Report'!$H$27:$H$500,"2016")</f>
        <v>0</v>
      </c>
      <c r="M326" s="295">
        <f>SUMIFS('7.  Persistence Report'!BE$27:BE$500,'7.  Persistence Report'!$D$27:$D$500,$B326,'7.  Persistence Report'!$J$27:$J$500,"Current year savings",'7.  Persistence Report'!$H$27:$H$500,"2016")</f>
        <v>0</v>
      </c>
      <c r="N326" s="295">
        <v>0</v>
      </c>
      <c r="O326" s="295">
        <f>SUMIFS('7.  Persistence Report'!Q$27:Q$500,'7.  Persistence Report'!$D$27:$D$500,$B326,'7.  Persistence Report'!$J$27:$J$500,"Current year savings",'7.  Persistence Report'!$H$27:$H$500,"2016")</f>
        <v>0</v>
      </c>
      <c r="P326" s="295">
        <f>SUMIFS('7.  Persistence Report'!R$27:R$500,'7.  Persistence Report'!$D$27:$D$500,$B326,'7.  Persistence Report'!$J$27:$J$500,"Current year savings",'7.  Persistence Report'!$H$27:$H$500,"2016")</f>
        <v>0</v>
      </c>
      <c r="Q326" s="295">
        <f>SUMIFS('7.  Persistence Report'!S$27:S$500,'7.  Persistence Report'!$D$27:$D$500,$B326,'7.  Persistence Report'!$J$27:$J$500,"Current year savings",'7.  Persistence Report'!$H$27:$H$500,"2016")</f>
        <v>0</v>
      </c>
      <c r="R326" s="295">
        <f>SUMIFS('7.  Persistence Report'!T$27:T$500,'7.  Persistence Report'!$D$27:$D$500,$B326,'7.  Persistence Report'!$J$27:$J$500,"Current year savings",'7.  Persistence Report'!$H$27:$H$500,"2016")</f>
        <v>0</v>
      </c>
      <c r="S326" s="295">
        <f>SUMIFS('7.  Persistence Report'!U$27:U$500,'7.  Persistence Report'!$D$27:$D$500,$B326,'7.  Persistence Report'!$J$27:$J$500,"Current year savings",'7.  Persistence Report'!$H$27:$H$500,"2016")</f>
        <v>0</v>
      </c>
      <c r="T326" s="295">
        <f>SUMIFS('7.  Persistence Report'!V$27:V$500,'7.  Persistence Report'!$D$27:$D$500,$B326,'7.  Persistence Report'!$J$27:$J$500,"Current year savings",'7.  Persistence Report'!$H$27:$H$500,"2016")</f>
        <v>0</v>
      </c>
      <c r="U326" s="295">
        <f>SUMIFS('7.  Persistence Report'!W$27:W$500,'7.  Persistence Report'!$D$27:$D$500,$B326,'7.  Persistence Report'!$J$27:$J$500,"Current year savings",'7.  Persistence Report'!$H$27:$H$500,"2016")</f>
        <v>0</v>
      </c>
      <c r="V326" s="295">
        <f>SUMIFS('7.  Persistence Report'!X$27:X$500,'7.  Persistence Report'!$D$27:$D$500,$B326,'7.  Persistence Report'!$J$27:$J$500,"Current year savings",'7.  Persistence Report'!$H$27:$H$500,"2016")</f>
        <v>0</v>
      </c>
      <c r="W326" s="295">
        <f>SUMIFS('7.  Persistence Report'!Y$27:Y$500,'7.  Persistence Report'!$D$27:$D$500,$B326,'7.  Persistence Report'!$J$27:$J$500,"Current year savings",'7.  Persistence Report'!$H$27:$H$500,"2016")</f>
        <v>0</v>
      </c>
      <c r="X326" s="295">
        <f>SUMIFS('7.  Persistence Report'!Z$27:Z$500,'7.  Persistence Report'!$D$27:$D$500,$B326,'7.  Persistence Report'!$J$27:$J$500,"Current year savings",'7.  Persistence Report'!$H$27:$H$500,"2016")</f>
        <v>0</v>
      </c>
      <c r="Y326" s="426"/>
      <c r="Z326" s="410"/>
      <c r="AA326" s="410"/>
      <c r="AB326" s="410"/>
      <c r="AC326" s="410"/>
      <c r="AD326" s="410"/>
      <c r="AE326" s="410"/>
      <c r="AF326" s="410"/>
      <c r="AG326" s="415"/>
      <c r="AH326" s="415"/>
      <c r="AI326" s="415"/>
      <c r="AJ326" s="415"/>
      <c r="AK326" s="415"/>
      <c r="AL326" s="415"/>
      <c r="AM326" s="296">
        <f>SUM(Y326:AL326)</f>
        <v>0</v>
      </c>
    </row>
    <row r="327" spans="1:39" outlineLevel="1">
      <c r="B327" s="294" t="s">
        <v>289</v>
      </c>
      <c r="C327" s="291" t="s">
        <v>163</v>
      </c>
      <c r="D327" s="295">
        <f>SUMIFS('7.  Persistence Report'!AV$27:AV$500,'7.  Persistence Report'!$D$27:$D$500,$B326,'7.  Persistence Report'!$J$27:$J$500,"Adjustment",'7.  Persistence Report'!$H$27:$H$500,"2016")</f>
        <v>0</v>
      </c>
      <c r="E327" s="295">
        <f>SUMIFS('7.  Persistence Report'!AW$27:AW$500,'7.  Persistence Report'!$D$27:$D$500,$B326,'7.  Persistence Report'!$J$27:$J$500,"Adjustment",'7.  Persistence Report'!$H$27:$H$500,"2016")</f>
        <v>0</v>
      </c>
      <c r="F327" s="295">
        <f>SUMIFS('7.  Persistence Report'!AX$27:AX$500,'7.  Persistence Report'!$D$27:$D$500,$B326,'7.  Persistence Report'!$J$27:$J$500,"Adjustment",'7.  Persistence Report'!$H$27:$H$500,"2016")</f>
        <v>0</v>
      </c>
      <c r="G327" s="295">
        <f>SUMIFS('7.  Persistence Report'!AY$27:AY$500,'7.  Persistence Report'!$D$27:$D$500,$B326,'7.  Persistence Report'!$J$27:$J$500,"Adjustment",'7.  Persistence Report'!$H$27:$H$500,"2016")</f>
        <v>0</v>
      </c>
      <c r="H327" s="295">
        <f>SUMIFS('7.  Persistence Report'!AZ$27:AZ$500,'7.  Persistence Report'!$D$27:$D$500,$B326,'7.  Persistence Report'!$J$27:$J$500,"Adjustment",'7.  Persistence Report'!$H$27:$H$500,"2016")</f>
        <v>0</v>
      </c>
      <c r="I327" s="295">
        <f>SUMIFS('7.  Persistence Report'!BA$27:BA$500,'7.  Persistence Report'!$D$27:$D$500,$B326,'7.  Persistence Report'!$J$27:$J$500,"Adjustment",'7.  Persistence Report'!$H$27:$H$500,"2016")</f>
        <v>0</v>
      </c>
      <c r="J327" s="295">
        <f>SUMIFS('7.  Persistence Report'!BB$27:BB$500,'7.  Persistence Report'!$D$27:$D$500,$B326,'7.  Persistence Report'!$J$27:$J$500,"Adjustment",'7.  Persistence Report'!$H$27:$H$500,"2016")</f>
        <v>0</v>
      </c>
      <c r="K327" s="295">
        <f>SUMIFS('7.  Persistence Report'!BC$27:BC$500,'7.  Persistence Report'!$D$27:$D$500,$B326,'7.  Persistence Report'!$J$27:$J$500,"Adjustment",'7.  Persistence Report'!$H$27:$H$500,"2016")</f>
        <v>0</v>
      </c>
      <c r="L327" s="295">
        <f>SUMIFS('7.  Persistence Report'!BD$27:BD$500,'7.  Persistence Report'!$D$27:$D$500,$B326,'7.  Persistence Report'!$J$27:$J$500,"Adjustment",'7.  Persistence Report'!$H$27:$H$500,"2016")</f>
        <v>0</v>
      </c>
      <c r="M327" s="295">
        <f>SUMIFS('7.  Persistence Report'!BE$27:BE$500,'7.  Persistence Report'!$D$27:$D$500,$B326,'7.  Persistence Report'!$J$27:$J$500,"Adjustment",'7.  Persistence Report'!$H$27:$H$500,"2016")</f>
        <v>0</v>
      </c>
      <c r="N327" s="295">
        <f>N326</f>
        <v>0</v>
      </c>
      <c r="O327" s="295">
        <f>SUMIFS('7.  Persistence Report'!Q$27:Q$500,'7.  Persistence Report'!$D$27:$D$500,$B326,'7.  Persistence Report'!$J$27:$J$500,"Adjustment",'7.  Persistence Report'!$H$27:$H$500,"2016")</f>
        <v>0</v>
      </c>
      <c r="P327" s="295">
        <f>SUMIFS('7.  Persistence Report'!R$27:R$500,'7.  Persistence Report'!$D$27:$D$500,$B326,'7.  Persistence Report'!$J$27:$J$500,"Adjustment",'7.  Persistence Report'!$H$27:$H$500,"2016")</f>
        <v>0</v>
      </c>
      <c r="Q327" s="295">
        <f>SUMIFS('7.  Persistence Report'!S$27:S$500,'7.  Persistence Report'!$D$27:$D$500,$B326,'7.  Persistence Report'!$J$27:$J$500,"Adjustment",'7.  Persistence Report'!$H$27:$H$500,"2016")</f>
        <v>0</v>
      </c>
      <c r="R327" s="295">
        <f>SUMIFS('7.  Persistence Report'!T$27:T$500,'7.  Persistence Report'!$D$27:$D$500,$B326,'7.  Persistence Report'!$J$27:$J$500,"Adjustment",'7.  Persistence Report'!$H$27:$H$500,"2016")</f>
        <v>0</v>
      </c>
      <c r="S327" s="295">
        <f>SUMIFS('7.  Persistence Report'!U$27:U$500,'7.  Persistence Report'!$D$27:$D$500,$B326,'7.  Persistence Report'!$J$27:$J$500,"Adjustment",'7.  Persistence Report'!$H$27:$H$500,"2016")</f>
        <v>0</v>
      </c>
      <c r="T327" s="295">
        <f>SUMIFS('7.  Persistence Report'!V$27:V$500,'7.  Persistence Report'!$D$27:$D$500,$B326,'7.  Persistence Report'!$J$27:$J$500,"Adjustment",'7.  Persistence Report'!$H$27:$H$500,"2016")</f>
        <v>0</v>
      </c>
      <c r="U327" s="295">
        <f>SUMIFS('7.  Persistence Report'!W$27:W$500,'7.  Persistence Report'!$D$27:$D$500,$B326,'7.  Persistence Report'!$J$27:$J$500,"Adjustment",'7.  Persistence Report'!$H$27:$H$500,"2016")</f>
        <v>0</v>
      </c>
      <c r="V327" s="295">
        <f>SUMIFS('7.  Persistence Report'!X$27:X$500,'7.  Persistence Report'!$D$27:$D$500,$B326,'7.  Persistence Report'!$J$27:$J$500,"Adjustment",'7.  Persistence Report'!$H$27:$H$500,"2016")</f>
        <v>0</v>
      </c>
      <c r="W327" s="295">
        <f>SUMIFS('7.  Persistence Report'!Y$27:Y$500,'7.  Persistence Report'!$D$27:$D$500,$B326,'7.  Persistence Report'!$J$27:$J$500,"Adjustment",'7.  Persistence Report'!$H$27:$H$500,"2016")</f>
        <v>0</v>
      </c>
      <c r="X327" s="295">
        <f>SUMIFS('7.  Persistence Report'!Z$27:Z$500,'7.  Persistence Report'!$D$27:$D$500,$B326,'7.  Persistence Report'!$J$27:$J$500,"Adjustment",'7.  Persistence Report'!$H$27:$H$500,"2016")</f>
        <v>0</v>
      </c>
      <c r="Y327" s="411">
        <f>Y326</f>
        <v>0</v>
      </c>
      <c r="Z327" s="411">
        <f t="shared" ref="Z327" si="901">Z326</f>
        <v>0</v>
      </c>
      <c r="AA327" s="411">
        <f t="shared" ref="AA327" si="902">AA326</f>
        <v>0</v>
      </c>
      <c r="AB327" s="411">
        <f t="shared" ref="AB327" si="903">AB326</f>
        <v>0</v>
      </c>
      <c r="AC327" s="411">
        <f t="shared" ref="AC327" si="904">AC326</f>
        <v>0</v>
      </c>
      <c r="AD327" s="411">
        <f t="shared" ref="AD327" si="905">AD326</f>
        <v>0</v>
      </c>
      <c r="AE327" s="411">
        <f t="shared" ref="AE327" si="906">AE326</f>
        <v>0</v>
      </c>
      <c r="AF327" s="411">
        <f t="shared" ref="AF327" si="907">AF326</f>
        <v>0</v>
      </c>
      <c r="AG327" s="411">
        <f t="shared" ref="AG327" si="908">AG326</f>
        <v>0</v>
      </c>
      <c r="AH327" s="411">
        <f t="shared" ref="AH327" si="909">AH326</f>
        <v>0</v>
      </c>
      <c r="AI327" s="411">
        <f t="shared" ref="AI327" si="910">AI326</f>
        <v>0</v>
      </c>
      <c r="AJ327" s="411">
        <f t="shared" ref="AJ327" si="911">AJ326</f>
        <v>0</v>
      </c>
      <c r="AK327" s="411">
        <f t="shared" ref="AK327" si="912">AK326</f>
        <v>0</v>
      </c>
      <c r="AL327" s="411">
        <f t="shared" ref="AL327" si="913">AL326</f>
        <v>0</v>
      </c>
      <c r="AM327" s="306"/>
    </row>
    <row r="328" spans="1:39"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outlineLevel="1">
      <c r="A329" s="522">
        <v>34</v>
      </c>
      <c r="B329" s="520" t="s">
        <v>126</v>
      </c>
      <c r="C329" s="291" t="s">
        <v>25</v>
      </c>
      <c r="D329" s="295">
        <f>SUMIFS('7.  Persistence Report'!AV$27:AV$500,'7.  Persistence Report'!$D$27:$D$500,$B329,'7.  Persistence Report'!$J$27:$J$500,"Current year savings",'7.  Persistence Report'!$H$27:$H$500,"2016")</f>
        <v>0</v>
      </c>
      <c r="E329" s="295">
        <f>SUMIFS('7.  Persistence Report'!AW$27:AW$500,'7.  Persistence Report'!$D$27:$D$500,$B329,'7.  Persistence Report'!$J$27:$J$500,"Current year savings",'7.  Persistence Report'!$H$27:$H$500,"2016")</f>
        <v>0</v>
      </c>
      <c r="F329" s="295">
        <f>SUMIFS('7.  Persistence Report'!AX$27:AX$500,'7.  Persistence Report'!$D$27:$D$500,$B329,'7.  Persistence Report'!$J$27:$J$500,"Current year savings",'7.  Persistence Report'!$H$27:$H$500,"2016")</f>
        <v>0</v>
      </c>
      <c r="G329" s="295">
        <f>SUMIFS('7.  Persistence Report'!AY$27:AY$500,'7.  Persistence Report'!$D$27:$D$500,$B329,'7.  Persistence Report'!$J$27:$J$500,"Current year savings",'7.  Persistence Report'!$H$27:$H$500,"2016")</f>
        <v>0</v>
      </c>
      <c r="H329" s="295">
        <f>SUMIFS('7.  Persistence Report'!AZ$27:AZ$500,'7.  Persistence Report'!$D$27:$D$500,$B329,'7.  Persistence Report'!$J$27:$J$500,"Current year savings",'7.  Persistence Report'!$H$27:$H$500,"2016")</f>
        <v>0</v>
      </c>
      <c r="I329" s="295">
        <f>SUMIFS('7.  Persistence Report'!BA$27:BA$500,'7.  Persistence Report'!$D$27:$D$500,$B329,'7.  Persistence Report'!$J$27:$J$500,"Current year savings",'7.  Persistence Report'!$H$27:$H$500,"2016")</f>
        <v>0</v>
      </c>
      <c r="J329" s="295">
        <f>SUMIFS('7.  Persistence Report'!BB$27:BB$500,'7.  Persistence Report'!$D$27:$D$500,$B329,'7.  Persistence Report'!$J$27:$J$500,"Current year savings",'7.  Persistence Report'!$H$27:$H$500,"2016")</f>
        <v>0</v>
      </c>
      <c r="K329" s="295">
        <f>SUMIFS('7.  Persistence Report'!BC$27:BC$500,'7.  Persistence Report'!$D$27:$D$500,$B329,'7.  Persistence Report'!$J$27:$J$500,"Current year savings",'7.  Persistence Report'!$H$27:$H$500,"2016")</f>
        <v>0</v>
      </c>
      <c r="L329" s="295">
        <f>SUMIFS('7.  Persistence Report'!BD$27:BD$500,'7.  Persistence Report'!$D$27:$D$500,$B329,'7.  Persistence Report'!$J$27:$J$500,"Current year savings",'7.  Persistence Report'!$H$27:$H$500,"2016")</f>
        <v>0</v>
      </c>
      <c r="M329" s="295">
        <f>SUMIFS('7.  Persistence Report'!BE$27:BE$500,'7.  Persistence Report'!$D$27:$D$500,$B329,'7.  Persistence Report'!$J$27:$J$500,"Current year savings",'7.  Persistence Report'!$H$27:$H$500,"2016")</f>
        <v>0</v>
      </c>
      <c r="N329" s="295">
        <v>0</v>
      </c>
      <c r="O329" s="295">
        <f>SUMIFS('7.  Persistence Report'!Q$27:Q$500,'7.  Persistence Report'!$D$27:$D$500,$B329,'7.  Persistence Report'!$J$27:$J$500,"Current year savings",'7.  Persistence Report'!$H$27:$H$500,"2016")</f>
        <v>0</v>
      </c>
      <c r="P329" s="295">
        <f>SUMIFS('7.  Persistence Report'!R$27:R$500,'7.  Persistence Report'!$D$27:$D$500,$B329,'7.  Persistence Report'!$J$27:$J$500,"Current year savings",'7.  Persistence Report'!$H$27:$H$500,"2016")</f>
        <v>0</v>
      </c>
      <c r="Q329" s="295">
        <f>SUMIFS('7.  Persistence Report'!S$27:S$500,'7.  Persistence Report'!$D$27:$D$500,$B329,'7.  Persistence Report'!$J$27:$J$500,"Current year savings",'7.  Persistence Report'!$H$27:$H$500,"2016")</f>
        <v>0</v>
      </c>
      <c r="R329" s="295">
        <f>SUMIFS('7.  Persistence Report'!T$27:T$500,'7.  Persistence Report'!$D$27:$D$500,$B329,'7.  Persistence Report'!$J$27:$J$500,"Current year savings",'7.  Persistence Report'!$H$27:$H$500,"2016")</f>
        <v>0</v>
      </c>
      <c r="S329" s="295">
        <f>SUMIFS('7.  Persistence Report'!U$27:U$500,'7.  Persistence Report'!$D$27:$D$500,$B329,'7.  Persistence Report'!$J$27:$J$500,"Current year savings",'7.  Persistence Report'!$H$27:$H$500,"2016")</f>
        <v>0</v>
      </c>
      <c r="T329" s="295">
        <f>SUMIFS('7.  Persistence Report'!V$27:V$500,'7.  Persistence Report'!$D$27:$D$500,$B329,'7.  Persistence Report'!$J$27:$J$500,"Current year savings",'7.  Persistence Report'!$H$27:$H$500,"2016")</f>
        <v>0</v>
      </c>
      <c r="U329" s="295">
        <f>SUMIFS('7.  Persistence Report'!W$27:W$500,'7.  Persistence Report'!$D$27:$D$500,$B329,'7.  Persistence Report'!$J$27:$J$500,"Current year savings",'7.  Persistence Report'!$H$27:$H$500,"2016")</f>
        <v>0</v>
      </c>
      <c r="V329" s="295">
        <f>SUMIFS('7.  Persistence Report'!X$27:X$500,'7.  Persistence Report'!$D$27:$D$500,$B329,'7.  Persistence Report'!$J$27:$J$500,"Current year savings",'7.  Persistence Report'!$H$27:$H$500,"2016")</f>
        <v>0</v>
      </c>
      <c r="W329" s="295">
        <f>SUMIFS('7.  Persistence Report'!Y$27:Y$500,'7.  Persistence Report'!$D$27:$D$500,$B329,'7.  Persistence Report'!$J$27:$J$500,"Current year savings",'7.  Persistence Report'!$H$27:$H$500,"2016")</f>
        <v>0</v>
      </c>
      <c r="X329" s="295">
        <f>SUMIFS('7.  Persistence Report'!Z$27:Z$500,'7.  Persistence Report'!$D$27:$D$500,$B329,'7.  Persistence Report'!$J$27:$J$500,"Current year savings",'7.  Persistence Report'!$H$27:$H$500,"2016")</f>
        <v>0</v>
      </c>
      <c r="Y329" s="426"/>
      <c r="Z329" s="410"/>
      <c r="AA329" s="410"/>
      <c r="AB329" s="410"/>
      <c r="AC329" s="410"/>
      <c r="AD329" s="410"/>
      <c r="AE329" s="410"/>
      <c r="AF329" s="410"/>
      <c r="AG329" s="415"/>
      <c r="AH329" s="415"/>
      <c r="AI329" s="415"/>
      <c r="AJ329" s="415"/>
      <c r="AK329" s="415"/>
      <c r="AL329" s="415"/>
      <c r="AM329" s="296">
        <f>SUM(Y329:AL329)</f>
        <v>0</v>
      </c>
    </row>
    <row r="330" spans="1:39" outlineLevel="1">
      <c r="B330" s="294" t="s">
        <v>289</v>
      </c>
      <c r="C330" s="291" t="s">
        <v>163</v>
      </c>
      <c r="D330" s="295">
        <f>SUMIFS('7.  Persistence Report'!AV$27:AV$500,'7.  Persistence Report'!$D$27:$D$500,$B329,'7.  Persistence Report'!$J$27:$J$500,"Adjustment",'7.  Persistence Report'!$H$27:$H$500,"2016")</f>
        <v>0</v>
      </c>
      <c r="E330" s="295">
        <f>SUMIFS('7.  Persistence Report'!AW$27:AW$500,'7.  Persistence Report'!$D$27:$D$500,$B329,'7.  Persistence Report'!$J$27:$J$500,"Adjustment",'7.  Persistence Report'!$H$27:$H$500,"2016")</f>
        <v>0</v>
      </c>
      <c r="F330" s="295">
        <f>SUMIFS('7.  Persistence Report'!AX$27:AX$500,'7.  Persistence Report'!$D$27:$D$500,$B329,'7.  Persistence Report'!$J$27:$J$500,"Adjustment",'7.  Persistence Report'!$H$27:$H$500,"2016")</f>
        <v>0</v>
      </c>
      <c r="G330" s="295">
        <f>SUMIFS('7.  Persistence Report'!AY$27:AY$500,'7.  Persistence Report'!$D$27:$D$500,$B329,'7.  Persistence Report'!$J$27:$J$500,"Adjustment",'7.  Persistence Report'!$H$27:$H$500,"2016")</f>
        <v>0</v>
      </c>
      <c r="H330" s="295">
        <f>SUMIFS('7.  Persistence Report'!AZ$27:AZ$500,'7.  Persistence Report'!$D$27:$D$500,$B329,'7.  Persistence Report'!$J$27:$J$500,"Adjustment",'7.  Persistence Report'!$H$27:$H$500,"2016")</f>
        <v>0</v>
      </c>
      <c r="I330" s="295">
        <f>SUMIFS('7.  Persistence Report'!BA$27:BA$500,'7.  Persistence Report'!$D$27:$D$500,$B329,'7.  Persistence Report'!$J$27:$J$500,"Adjustment",'7.  Persistence Report'!$H$27:$H$500,"2016")</f>
        <v>0</v>
      </c>
      <c r="J330" s="295">
        <f>SUMIFS('7.  Persistence Report'!BB$27:BB$500,'7.  Persistence Report'!$D$27:$D$500,$B329,'7.  Persistence Report'!$J$27:$J$500,"Adjustment",'7.  Persistence Report'!$H$27:$H$500,"2016")</f>
        <v>0</v>
      </c>
      <c r="K330" s="295">
        <f>SUMIFS('7.  Persistence Report'!BC$27:BC$500,'7.  Persistence Report'!$D$27:$D$500,$B329,'7.  Persistence Report'!$J$27:$J$500,"Adjustment",'7.  Persistence Report'!$H$27:$H$500,"2016")</f>
        <v>0</v>
      </c>
      <c r="L330" s="295">
        <f>SUMIFS('7.  Persistence Report'!BD$27:BD$500,'7.  Persistence Report'!$D$27:$D$500,$B329,'7.  Persistence Report'!$J$27:$J$500,"Adjustment",'7.  Persistence Report'!$H$27:$H$500,"2016")</f>
        <v>0</v>
      </c>
      <c r="M330" s="295">
        <f>SUMIFS('7.  Persistence Report'!BE$27:BE$500,'7.  Persistence Report'!$D$27:$D$500,$B329,'7.  Persistence Report'!$J$27:$J$500,"Adjustment",'7.  Persistence Report'!$H$27:$H$500,"2016")</f>
        <v>0</v>
      </c>
      <c r="N330" s="295">
        <f>N329</f>
        <v>0</v>
      </c>
      <c r="O330" s="295">
        <f>SUMIFS('7.  Persistence Report'!Q$27:Q$500,'7.  Persistence Report'!$D$27:$D$500,$B329,'7.  Persistence Report'!$J$27:$J$500,"Adjustment",'7.  Persistence Report'!$H$27:$H$500,"2016")</f>
        <v>0</v>
      </c>
      <c r="P330" s="295">
        <f>SUMIFS('7.  Persistence Report'!R$27:R$500,'7.  Persistence Report'!$D$27:$D$500,$B329,'7.  Persistence Report'!$J$27:$J$500,"Adjustment",'7.  Persistence Report'!$H$27:$H$500,"2016")</f>
        <v>0</v>
      </c>
      <c r="Q330" s="295">
        <f>SUMIFS('7.  Persistence Report'!S$27:S$500,'7.  Persistence Report'!$D$27:$D$500,$B329,'7.  Persistence Report'!$J$27:$J$500,"Adjustment",'7.  Persistence Report'!$H$27:$H$500,"2016")</f>
        <v>0</v>
      </c>
      <c r="R330" s="295">
        <f>SUMIFS('7.  Persistence Report'!T$27:T$500,'7.  Persistence Report'!$D$27:$D$500,$B329,'7.  Persistence Report'!$J$27:$J$500,"Adjustment",'7.  Persistence Report'!$H$27:$H$500,"2016")</f>
        <v>0</v>
      </c>
      <c r="S330" s="295">
        <f>SUMIFS('7.  Persistence Report'!U$27:U$500,'7.  Persistence Report'!$D$27:$D$500,$B329,'7.  Persistence Report'!$J$27:$J$500,"Adjustment",'7.  Persistence Report'!$H$27:$H$500,"2016")</f>
        <v>0</v>
      </c>
      <c r="T330" s="295">
        <f>SUMIFS('7.  Persistence Report'!V$27:V$500,'7.  Persistence Report'!$D$27:$D$500,$B329,'7.  Persistence Report'!$J$27:$J$500,"Adjustment",'7.  Persistence Report'!$H$27:$H$500,"2016")</f>
        <v>0</v>
      </c>
      <c r="U330" s="295">
        <f>SUMIFS('7.  Persistence Report'!W$27:W$500,'7.  Persistence Report'!$D$27:$D$500,$B329,'7.  Persistence Report'!$J$27:$J$500,"Adjustment",'7.  Persistence Report'!$H$27:$H$500,"2016")</f>
        <v>0</v>
      </c>
      <c r="V330" s="295">
        <f>SUMIFS('7.  Persistence Report'!X$27:X$500,'7.  Persistence Report'!$D$27:$D$500,$B329,'7.  Persistence Report'!$J$27:$J$500,"Adjustment",'7.  Persistence Report'!$H$27:$H$500,"2016")</f>
        <v>0</v>
      </c>
      <c r="W330" s="295">
        <f>SUMIFS('7.  Persistence Report'!Y$27:Y$500,'7.  Persistence Report'!$D$27:$D$500,$B329,'7.  Persistence Report'!$J$27:$J$500,"Adjustment",'7.  Persistence Report'!$H$27:$H$500,"2016")</f>
        <v>0</v>
      </c>
      <c r="X330" s="295">
        <f>SUMIFS('7.  Persistence Report'!Z$27:Z$500,'7.  Persistence Report'!$D$27:$D$500,$B329,'7.  Persistence Report'!$J$27:$J$500,"Adjustment",'7.  Persistence Report'!$H$27:$H$500,"2016")</f>
        <v>0</v>
      </c>
      <c r="Y330" s="411">
        <f>Y329</f>
        <v>0</v>
      </c>
      <c r="Z330" s="411">
        <f t="shared" ref="Z330" si="914">Z329</f>
        <v>0</v>
      </c>
      <c r="AA330" s="411">
        <f t="shared" ref="AA330" si="915">AA329</f>
        <v>0</v>
      </c>
      <c r="AB330" s="411">
        <f t="shared" ref="AB330" si="916">AB329</f>
        <v>0</v>
      </c>
      <c r="AC330" s="411">
        <f t="shared" ref="AC330" si="917">AC329</f>
        <v>0</v>
      </c>
      <c r="AD330" s="411">
        <f t="shared" ref="AD330" si="918">AD329</f>
        <v>0</v>
      </c>
      <c r="AE330" s="411">
        <f t="shared" ref="AE330" si="919">AE329</f>
        <v>0</v>
      </c>
      <c r="AF330" s="411">
        <f t="shared" ref="AF330" si="920">AF329</f>
        <v>0</v>
      </c>
      <c r="AG330" s="411">
        <f t="shared" ref="AG330" si="921">AG329</f>
        <v>0</v>
      </c>
      <c r="AH330" s="411">
        <f t="shared" ref="AH330" si="922">AH329</f>
        <v>0</v>
      </c>
      <c r="AI330" s="411">
        <f t="shared" ref="AI330" si="923">AI329</f>
        <v>0</v>
      </c>
      <c r="AJ330" s="411">
        <f t="shared" ref="AJ330" si="924">AJ329</f>
        <v>0</v>
      </c>
      <c r="AK330" s="411">
        <f t="shared" ref="AK330" si="925">AK329</f>
        <v>0</v>
      </c>
      <c r="AL330" s="411">
        <f t="shared" ref="AL330" si="926">AL329</f>
        <v>0</v>
      </c>
      <c r="AM330" s="306"/>
    </row>
    <row r="331" spans="1:39"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outlineLevel="1">
      <c r="A332" s="522">
        <v>35</v>
      </c>
      <c r="B332" s="520" t="s">
        <v>127</v>
      </c>
      <c r="C332" s="291" t="s">
        <v>25</v>
      </c>
      <c r="D332" s="295">
        <f>SUMIFS('7.  Persistence Report'!AV$27:AV$500,'7.  Persistence Report'!$D$27:$D$500,$B332,'7.  Persistence Report'!$J$27:$J$500,"Current year savings",'7.  Persistence Report'!$H$27:$H$500,"2016")</f>
        <v>0</v>
      </c>
      <c r="E332" s="295">
        <f>SUMIFS('7.  Persistence Report'!AW$27:AW$500,'7.  Persistence Report'!$D$27:$D$500,$B332,'7.  Persistence Report'!$J$27:$J$500,"Current year savings",'7.  Persistence Report'!$H$27:$H$500,"2016")</f>
        <v>0</v>
      </c>
      <c r="F332" s="295">
        <f>SUMIFS('7.  Persistence Report'!AX$27:AX$500,'7.  Persistence Report'!$D$27:$D$500,$B332,'7.  Persistence Report'!$J$27:$J$500,"Current year savings",'7.  Persistence Report'!$H$27:$H$500,"2016")</f>
        <v>0</v>
      </c>
      <c r="G332" s="295">
        <f>SUMIFS('7.  Persistence Report'!AY$27:AY$500,'7.  Persistence Report'!$D$27:$D$500,$B332,'7.  Persistence Report'!$J$27:$J$500,"Current year savings",'7.  Persistence Report'!$H$27:$H$500,"2016")</f>
        <v>0</v>
      </c>
      <c r="H332" s="295">
        <f>SUMIFS('7.  Persistence Report'!AZ$27:AZ$500,'7.  Persistence Report'!$D$27:$D$500,$B332,'7.  Persistence Report'!$J$27:$J$500,"Current year savings",'7.  Persistence Report'!$H$27:$H$500,"2016")</f>
        <v>0</v>
      </c>
      <c r="I332" s="295">
        <f>SUMIFS('7.  Persistence Report'!BA$27:BA$500,'7.  Persistence Report'!$D$27:$D$500,$B332,'7.  Persistence Report'!$J$27:$J$500,"Current year savings",'7.  Persistence Report'!$H$27:$H$500,"2016")</f>
        <v>0</v>
      </c>
      <c r="J332" s="295">
        <f>SUMIFS('7.  Persistence Report'!BB$27:BB$500,'7.  Persistence Report'!$D$27:$D$500,$B332,'7.  Persistence Report'!$J$27:$J$500,"Current year savings",'7.  Persistence Report'!$H$27:$H$500,"2016")</f>
        <v>0</v>
      </c>
      <c r="K332" s="295">
        <f>SUMIFS('7.  Persistence Report'!BC$27:BC$500,'7.  Persistence Report'!$D$27:$D$500,$B332,'7.  Persistence Report'!$J$27:$J$500,"Current year savings",'7.  Persistence Report'!$H$27:$H$500,"2016")</f>
        <v>0</v>
      </c>
      <c r="L332" s="295">
        <f>SUMIFS('7.  Persistence Report'!BD$27:BD$500,'7.  Persistence Report'!$D$27:$D$500,$B332,'7.  Persistence Report'!$J$27:$J$500,"Current year savings",'7.  Persistence Report'!$H$27:$H$500,"2016")</f>
        <v>0</v>
      </c>
      <c r="M332" s="295">
        <f>SUMIFS('7.  Persistence Report'!BE$27:BE$500,'7.  Persistence Report'!$D$27:$D$500,$B332,'7.  Persistence Report'!$J$27:$J$500,"Current year savings",'7.  Persistence Report'!$H$27:$H$500,"2016")</f>
        <v>0</v>
      </c>
      <c r="N332" s="295">
        <v>0</v>
      </c>
      <c r="O332" s="295">
        <f>SUMIFS('7.  Persistence Report'!Q$27:Q$500,'7.  Persistence Report'!$D$27:$D$500,$B332,'7.  Persistence Report'!$J$27:$J$500,"Current year savings",'7.  Persistence Report'!$H$27:$H$500,"2016")</f>
        <v>0</v>
      </c>
      <c r="P332" s="295">
        <f>SUMIFS('7.  Persistence Report'!R$27:R$500,'7.  Persistence Report'!$D$27:$D$500,$B332,'7.  Persistence Report'!$J$27:$J$500,"Current year savings",'7.  Persistence Report'!$H$27:$H$500,"2016")</f>
        <v>0</v>
      </c>
      <c r="Q332" s="295">
        <f>SUMIFS('7.  Persistence Report'!S$27:S$500,'7.  Persistence Report'!$D$27:$D$500,$B332,'7.  Persistence Report'!$J$27:$J$500,"Current year savings",'7.  Persistence Report'!$H$27:$H$500,"2016")</f>
        <v>0</v>
      </c>
      <c r="R332" s="295">
        <f>SUMIFS('7.  Persistence Report'!T$27:T$500,'7.  Persistence Report'!$D$27:$D$500,$B332,'7.  Persistence Report'!$J$27:$J$500,"Current year savings",'7.  Persistence Report'!$H$27:$H$500,"2016")</f>
        <v>0</v>
      </c>
      <c r="S332" s="295">
        <f>SUMIFS('7.  Persistence Report'!U$27:U$500,'7.  Persistence Report'!$D$27:$D$500,$B332,'7.  Persistence Report'!$J$27:$J$500,"Current year savings",'7.  Persistence Report'!$H$27:$H$500,"2016")</f>
        <v>0</v>
      </c>
      <c r="T332" s="295">
        <f>SUMIFS('7.  Persistence Report'!V$27:V$500,'7.  Persistence Report'!$D$27:$D$500,$B332,'7.  Persistence Report'!$J$27:$J$500,"Current year savings",'7.  Persistence Report'!$H$27:$H$500,"2016")</f>
        <v>0</v>
      </c>
      <c r="U332" s="295">
        <f>SUMIFS('7.  Persistence Report'!W$27:W$500,'7.  Persistence Report'!$D$27:$D$500,$B332,'7.  Persistence Report'!$J$27:$J$500,"Current year savings",'7.  Persistence Report'!$H$27:$H$500,"2016")</f>
        <v>0</v>
      </c>
      <c r="V332" s="295">
        <f>SUMIFS('7.  Persistence Report'!X$27:X$500,'7.  Persistence Report'!$D$27:$D$500,$B332,'7.  Persistence Report'!$J$27:$J$500,"Current year savings",'7.  Persistence Report'!$H$27:$H$500,"2016")</f>
        <v>0</v>
      </c>
      <c r="W332" s="295">
        <f>SUMIFS('7.  Persistence Report'!Y$27:Y$500,'7.  Persistence Report'!$D$27:$D$500,$B332,'7.  Persistence Report'!$J$27:$J$500,"Current year savings",'7.  Persistence Report'!$H$27:$H$500,"2016")</f>
        <v>0</v>
      </c>
      <c r="X332" s="295">
        <f>SUMIFS('7.  Persistence Report'!Z$27:Z$500,'7.  Persistence Report'!$D$27:$D$500,$B332,'7.  Persistence Report'!$J$27:$J$500,"Current year savings",'7.  Persistence Report'!$H$27:$H$500,"2016")</f>
        <v>0</v>
      </c>
      <c r="Y332" s="426"/>
      <c r="Z332" s="410"/>
      <c r="AA332" s="410"/>
      <c r="AB332" s="410"/>
      <c r="AC332" s="410"/>
      <c r="AD332" s="410"/>
      <c r="AE332" s="410"/>
      <c r="AF332" s="410"/>
      <c r="AG332" s="415"/>
      <c r="AH332" s="415"/>
      <c r="AI332" s="415"/>
      <c r="AJ332" s="415"/>
      <c r="AK332" s="415"/>
      <c r="AL332" s="415"/>
      <c r="AM332" s="296">
        <f>SUM(Y332:AL332)</f>
        <v>0</v>
      </c>
    </row>
    <row r="333" spans="1:39" outlineLevel="1">
      <c r="B333" s="294" t="s">
        <v>289</v>
      </c>
      <c r="C333" s="291" t="s">
        <v>163</v>
      </c>
      <c r="D333" s="295">
        <f>SUMIFS('7.  Persistence Report'!AV$27:AV$500,'7.  Persistence Report'!$D$27:$D$500,$B332,'7.  Persistence Report'!$J$27:$J$500,"Adjustment",'7.  Persistence Report'!$H$27:$H$500,"2016")</f>
        <v>0</v>
      </c>
      <c r="E333" s="295">
        <f>SUMIFS('7.  Persistence Report'!AW$27:AW$500,'7.  Persistence Report'!$D$27:$D$500,$B332,'7.  Persistence Report'!$J$27:$J$500,"Adjustment",'7.  Persistence Report'!$H$27:$H$500,"2016")</f>
        <v>0</v>
      </c>
      <c r="F333" s="295">
        <f>SUMIFS('7.  Persistence Report'!AX$27:AX$500,'7.  Persistence Report'!$D$27:$D$500,$B332,'7.  Persistence Report'!$J$27:$J$500,"Adjustment",'7.  Persistence Report'!$H$27:$H$500,"2016")</f>
        <v>0</v>
      </c>
      <c r="G333" s="295">
        <f>SUMIFS('7.  Persistence Report'!AY$27:AY$500,'7.  Persistence Report'!$D$27:$D$500,$B332,'7.  Persistence Report'!$J$27:$J$500,"Adjustment",'7.  Persistence Report'!$H$27:$H$500,"2016")</f>
        <v>0</v>
      </c>
      <c r="H333" s="295">
        <f>SUMIFS('7.  Persistence Report'!AZ$27:AZ$500,'7.  Persistence Report'!$D$27:$D$500,$B332,'7.  Persistence Report'!$J$27:$J$500,"Adjustment",'7.  Persistence Report'!$H$27:$H$500,"2016")</f>
        <v>0</v>
      </c>
      <c r="I333" s="295">
        <f>SUMIFS('7.  Persistence Report'!BA$27:BA$500,'7.  Persistence Report'!$D$27:$D$500,$B332,'7.  Persistence Report'!$J$27:$J$500,"Adjustment",'7.  Persistence Report'!$H$27:$H$500,"2016")</f>
        <v>0</v>
      </c>
      <c r="J333" s="295">
        <f>SUMIFS('7.  Persistence Report'!BB$27:BB$500,'7.  Persistence Report'!$D$27:$D$500,$B332,'7.  Persistence Report'!$J$27:$J$500,"Adjustment",'7.  Persistence Report'!$H$27:$H$500,"2016")</f>
        <v>0</v>
      </c>
      <c r="K333" s="295">
        <f>SUMIFS('7.  Persistence Report'!BC$27:BC$500,'7.  Persistence Report'!$D$27:$D$500,$B332,'7.  Persistence Report'!$J$27:$J$500,"Adjustment",'7.  Persistence Report'!$H$27:$H$500,"2016")</f>
        <v>0</v>
      </c>
      <c r="L333" s="295">
        <f>SUMIFS('7.  Persistence Report'!BD$27:BD$500,'7.  Persistence Report'!$D$27:$D$500,$B332,'7.  Persistence Report'!$J$27:$J$500,"Adjustment",'7.  Persistence Report'!$H$27:$H$500,"2016")</f>
        <v>0</v>
      </c>
      <c r="M333" s="295">
        <f>SUMIFS('7.  Persistence Report'!BE$27:BE$500,'7.  Persistence Report'!$D$27:$D$500,$B332,'7.  Persistence Report'!$J$27:$J$500,"Adjustment",'7.  Persistence Report'!$H$27:$H$500,"2016")</f>
        <v>0</v>
      </c>
      <c r="N333" s="295">
        <f>N332</f>
        <v>0</v>
      </c>
      <c r="O333" s="295">
        <f>SUMIFS('7.  Persistence Report'!Q$27:Q$500,'7.  Persistence Report'!$D$27:$D$500,$B332,'7.  Persistence Report'!$J$27:$J$500,"Adjustment",'7.  Persistence Report'!$H$27:$H$500,"2016")</f>
        <v>0</v>
      </c>
      <c r="P333" s="295">
        <f>SUMIFS('7.  Persistence Report'!R$27:R$500,'7.  Persistence Report'!$D$27:$D$500,$B332,'7.  Persistence Report'!$J$27:$J$500,"Adjustment",'7.  Persistence Report'!$H$27:$H$500,"2016")</f>
        <v>0</v>
      </c>
      <c r="Q333" s="295">
        <f>SUMIFS('7.  Persistence Report'!S$27:S$500,'7.  Persistence Report'!$D$27:$D$500,$B332,'7.  Persistence Report'!$J$27:$J$500,"Adjustment",'7.  Persistence Report'!$H$27:$H$500,"2016")</f>
        <v>0</v>
      </c>
      <c r="R333" s="295">
        <f>SUMIFS('7.  Persistence Report'!T$27:T$500,'7.  Persistence Report'!$D$27:$D$500,$B332,'7.  Persistence Report'!$J$27:$J$500,"Adjustment",'7.  Persistence Report'!$H$27:$H$500,"2016")</f>
        <v>0</v>
      </c>
      <c r="S333" s="295">
        <f>SUMIFS('7.  Persistence Report'!U$27:U$500,'7.  Persistence Report'!$D$27:$D$500,$B332,'7.  Persistence Report'!$J$27:$J$500,"Adjustment",'7.  Persistence Report'!$H$27:$H$500,"2016")</f>
        <v>0</v>
      </c>
      <c r="T333" s="295">
        <f>SUMIFS('7.  Persistence Report'!V$27:V$500,'7.  Persistence Report'!$D$27:$D$500,$B332,'7.  Persistence Report'!$J$27:$J$500,"Adjustment",'7.  Persistence Report'!$H$27:$H$500,"2016")</f>
        <v>0</v>
      </c>
      <c r="U333" s="295">
        <f>SUMIFS('7.  Persistence Report'!W$27:W$500,'7.  Persistence Report'!$D$27:$D$500,$B332,'7.  Persistence Report'!$J$27:$J$500,"Adjustment",'7.  Persistence Report'!$H$27:$H$500,"2016")</f>
        <v>0</v>
      </c>
      <c r="V333" s="295">
        <f>SUMIFS('7.  Persistence Report'!X$27:X$500,'7.  Persistence Report'!$D$27:$D$500,$B332,'7.  Persistence Report'!$J$27:$J$500,"Adjustment",'7.  Persistence Report'!$H$27:$H$500,"2016")</f>
        <v>0</v>
      </c>
      <c r="W333" s="295">
        <f>SUMIFS('7.  Persistence Report'!Y$27:Y$500,'7.  Persistence Report'!$D$27:$D$500,$B332,'7.  Persistence Report'!$J$27:$J$500,"Adjustment",'7.  Persistence Report'!$H$27:$H$500,"2016")</f>
        <v>0</v>
      </c>
      <c r="X333" s="295">
        <f>SUMIFS('7.  Persistence Report'!Z$27:Z$500,'7.  Persistence Report'!$D$27:$D$500,$B332,'7.  Persistence Report'!$J$27:$J$500,"Adjustment",'7.  Persistence Report'!$H$27:$H$500,"2016")</f>
        <v>0</v>
      </c>
      <c r="Y333" s="411">
        <f>Y332</f>
        <v>0</v>
      </c>
      <c r="Z333" s="411">
        <f t="shared" ref="Z333" si="927">Z332</f>
        <v>0</v>
      </c>
      <c r="AA333" s="411">
        <f t="shared" ref="AA333" si="928">AA332</f>
        <v>0</v>
      </c>
      <c r="AB333" s="411">
        <f t="shared" ref="AB333" si="929">AB332</f>
        <v>0</v>
      </c>
      <c r="AC333" s="411">
        <f t="shared" ref="AC333" si="930">AC332</f>
        <v>0</v>
      </c>
      <c r="AD333" s="411">
        <f t="shared" ref="AD333" si="931">AD332</f>
        <v>0</v>
      </c>
      <c r="AE333" s="411">
        <f t="shared" ref="AE333" si="932">AE332</f>
        <v>0</v>
      </c>
      <c r="AF333" s="411">
        <f t="shared" ref="AF333" si="933">AF332</f>
        <v>0</v>
      </c>
      <c r="AG333" s="411">
        <f t="shared" ref="AG333" si="934">AG332</f>
        <v>0</v>
      </c>
      <c r="AH333" s="411">
        <f t="shared" ref="AH333" si="935">AH332</f>
        <v>0</v>
      </c>
      <c r="AI333" s="411">
        <f t="shared" ref="AI333" si="936">AI332</f>
        <v>0</v>
      </c>
      <c r="AJ333" s="411">
        <f t="shared" ref="AJ333" si="937">AJ332</f>
        <v>0</v>
      </c>
      <c r="AK333" s="411">
        <f t="shared" ref="AK333" si="938">AK332</f>
        <v>0</v>
      </c>
      <c r="AL333" s="411">
        <f t="shared" ref="AL333" si="939">AL332</f>
        <v>0</v>
      </c>
      <c r="AM333" s="306"/>
    </row>
    <row r="334" spans="1:39"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75" outlineLevel="1">
      <c r="B335" s="504" t="s">
        <v>498</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outlineLevel="1">
      <c r="A336" s="522">
        <v>36</v>
      </c>
      <c r="B336" s="428" t="s">
        <v>713</v>
      </c>
      <c r="C336" s="291" t="s">
        <v>25</v>
      </c>
      <c r="D336" s="295">
        <f>SUMIFS('7.  Persistence Report'!AV$27:AV$500,'7.  Persistence Report'!$D$27:$D$500,$B336,'7.  Persistence Report'!$J$27:$J$500,"Current year savings",'7.  Persistence Report'!$H$27:$H$500,"2016")</f>
        <v>0</v>
      </c>
      <c r="E336" s="295">
        <f>SUMIFS('7.  Persistence Report'!AW$27:AW$500,'7.  Persistence Report'!$D$27:$D$500,$B336,'7.  Persistence Report'!$J$27:$J$500,"Current year savings",'7.  Persistence Report'!$H$27:$H$500,"2016")</f>
        <v>0</v>
      </c>
      <c r="F336" s="295">
        <f>SUMIFS('7.  Persistence Report'!AX$27:AX$500,'7.  Persistence Report'!$D$27:$D$500,$B336,'7.  Persistence Report'!$J$27:$J$500,"Current year savings",'7.  Persistence Report'!$H$27:$H$500,"2016")</f>
        <v>0</v>
      </c>
      <c r="G336" s="295">
        <f>SUMIFS('7.  Persistence Report'!AY$27:AY$500,'7.  Persistence Report'!$D$27:$D$500,$B336,'7.  Persistence Report'!$J$27:$J$500,"Current year savings",'7.  Persistence Report'!$H$27:$H$500,"2016")</f>
        <v>0</v>
      </c>
      <c r="H336" s="295">
        <f>SUMIFS('7.  Persistence Report'!AZ$27:AZ$500,'7.  Persistence Report'!$D$27:$D$500,$B336,'7.  Persistence Report'!$J$27:$J$500,"Current year savings",'7.  Persistence Report'!$H$27:$H$500,"2016")</f>
        <v>0</v>
      </c>
      <c r="I336" s="295">
        <f>SUMIFS('7.  Persistence Report'!BA$27:BA$500,'7.  Persistence Report'!$D$27:$D$500,$B336,'7.  Persistence Report'!$J$27:$J$500,"Current year savings",'7.  Persistence Report'!$H$27:$H$500,"2016")</f>
        <v>0</v>
      </c>
      <c r="J336" s="295">
        <f>SUMIFS('7.  Persistence Report'!BB$27:BB$500,'7.  Persistence Report'!$D$27:$D$500,$B336,'7.  Persistence Report'!$J$27:$J$500,"Current year savings",'7.  Persistence Report'!$H$27:$H$500,"2016")</f>
        <v>0</v>
      </c>
      <c r="K336" s="295">
        <f>SUMIFS('7.  Persistence Report'!BC$27:BC$500,'7.  Persistence Report'!$D$27:$D$500,$B336,'7.  Persistence Report'!$J$27:$J$500,"Current year savings",'7.  Persistence Report'!$H$27:$H$500,"2016")</f>
        <v>0</v>
      </c>
      <c r="L336" s="295">
        <f>SUMIFS('7.  Persistence Report'!BD$27:BD$500,'7.  Persistence Report'!$D$27:$D$500,$B336,'7.  Persistence Report'!$J$27:$J$500,"Current year savings",'7.  Persistence Report'!$H$27:$H$500,"2016")</f>
        <v>0</v>
      </c>
      <c r="M336" s="295">
        <f>SUMIFS('7.  Persistence Report'!BE$27:BE$500,'7.  Persistence Report'!$D$27:$D$500,$B336,'7.  Persistence Report'!$J$27:$J$500,"Current year savings",'7.  Persistence Report'!$H$27:$H$500,"2016")</f>
        <v>0</v>
      </c>
      <c r="N336" s="295">
        <v>12</v>
      </c>
      <c r="O336" s="295">
        <f>SUMIFS('7.  Persistence Report'!Q$27:Q$500,'7.  Persistence Report'!$D$27:$D$500,$B336,'7.  Persistence Report'!$J$27:$J$500,"Current year savings",'7.  Persistence Report'!$H$27:$H$500,"2016")</f>
        <v>0</v>
      </c>
      <c r="P336" s="295">
        <f>SUMIFS('7.  Persistence Report'!R$27:R$500,'7.  Persistence Report'!$D$27:$D$500,$B336,'7.  Persistence Report'!$J$27:$J$500,"Current year savings",'7.  Persistence Report'!$H$27:$H$500,"2016")</f>
        <v>0</v>
      </c>
      <c r="Q336" s="295">
        <f>SUMIFS('7.  Persistence Report'!S$27:S$500,'7.  Persistence Report'!$D$27:$D$500,$B336,'7.  Persistence Report'!$J$27:$J$500,"Current year savings",'7.  Persistence Report'!$H$27:$H$500,"2016")</f>
        <v>0</v>
      </c>
      <c r="R336" s="295">
        <f>SUMIFS('7.  Persistence Report'!T$27:T$500,'7.  Persistence Report'!$D$27:$D$500,$B336,'7.  Persistence Report'!$J$27:$J$500,"Current year savings",'7.  Persistence Report'!$H$27:$H$500,"2016")</f>
        <v>0</v>
      </c>
      <c r="S336" s="295">
        <f>SUMIFS('7.  Persistence Report'!U$27:U$500,'7.  Persistence Report'!$D$27:$D$500,$B336,'7.  Persistence Report'!$J$27:$J$500,"Current year savings",'7.  Persistence Report'!$H$27:$H$500,"2016")</f>
        <v>0</v>
      </c>
      <c r="T336" s="295">
        <f>SUMIFS('7.  Persistence Report'!V$27:V$500,'7.  Persistence Report'!$D$27:$D$500,$B336,'7.  Persistence Report'!$J$27:$J$500,"Current year savings",'7.  Persistence Report'!$H$27:$H$500,"2016")</f>
        <v>0</v>
      </c>
      <c r="U336" s="295">
        <f>SUMIFS('7.  Persistence Report'!W$27:W$500,'7.  Persistence Report'!$D$27:$D$500,$B336,'7.  Persistence Report'!$J$27:$J$500,"Current year savings",'7.  Persistence Report'!$H$27:$H$500,"2016")</f>
        <v>0</v>
      </c>
      <c r="V336" s="295">
        <f>SUMIFS('7.  Persistence Report'!X$27:X$500,'7.  Persistence Report'!$D$27:$D$500,$B336,'7.  Persistence Report'!$J$27:$J$500,"Current year savings",'7.  Persistence Report'!$H$27:$H$500,"2016")</f>
        <v>0</v>
      </c>
      <c r="W336" s="295">
        <f>SUMIFS('7.  Persistence Report'!Y$27:Y$500,'7.  Persistence Report'!$D$27:$D$500,$B336,'7.  Persistence Report'!$J$27:$J$500,"Current year savings",'7.  Persistence Report'!$H$27:$H$500,"2016")</f>
        <v>0</v>
      </c>
      <c r="X336" s="295">
        <f>SUMIFS('7.  Persistence Report'!Z$27:Z$500,'7.  Persistence Report'!$D$27:$D$500,$B336,'7.  Persistence Report'!$J$27:$J$500,"Current year savings",'7.  Persistence Report'!$H$27:$H$500,"2016")</f>
        <v>0</v>
      </c>
      <c r="Y336" s="426"/>
      <c r="Z336" s="410"/>
      <c r="AA336" s="410"/>
      <c r="AB336" s="410"/>
      <c r="AC336" s="410"/>
      <c r="AD336" s="410"/>
      <c r="AE336" s="410"/>
      <c r="AF336" s="410"/>
      <c r="AG336" s="415"/>
      <c r="AH336" s="415"/>
      <c r="AI336" s="415"/>
      <c r="AJ336" s="415"/>
      <c r="AK336" s="415"/>
      <c r="AL336" s="415"/>
      <c r="AM336" s="296">
        <f>SUM(Y336:AL336)</f>
        <v>0</v>
      </c>
    </row>
    <row r="337" spans="1:39" outlineLevel="1">
      <c r="B337" s="431" t="s">
        <v>308</v>
      </c>
      <c r="C337" s="291" t="s">
        <v>163</v>
      </c>
      <c r="D337" s="295">
        <f>SUMIFS('7.  Persistence Report'!AV$27:AV$500,'7.  Persistence Report'!$D$27:$D$500,$B336,'7.  Persistence Report'!$J$27:$J$500,"Adjustment",'7.  Persistence Report'!$H$27:$H$500,"2016")</f>
        <v>0</v>
      </c>
      <c r="E337" s="295">
        <f>SUMIFS('7.  Persistence Report'!AW$27:AW$500,'7.  Persistence Report'!$D$27:$D$500,$B336,'7.  Persistence Report'!$J$27:$J$500,"Adjustment",'7.  Persistence Report'!$H$27:$H$500,"2016")</f>
        <v>0</v>
      </c>
      <c r="F337" s="295">
        <f>SUMIFS('7.  Persistence Report'!AX$27:AX$500,'7.  Persistence Report'!$D$27:$D$500,$B336,'7.  Persistence Report'!$J$27:$J$500,"Adjustment",'7.  Persistence Report'!$H$27:$H$500,"2016")</f>
        <v>0</v>
      </c>
      <c r="G337" s="295">
        <f>SUMIFS('7.  Persistence Report'!AY$27:AY$500,'7.  Persistence Report'!$D$27:$D$500,$B336,'7.  Persistence Report'!$J$27:$J$500,"Adjustment",'7.  Persistence Report'!$H$27:$H$500,"2016")</f>
        <v>0</v>
      </c>
      <c r="H337" s="295">
        <f>SUMIFS('7.  Persistence Report'!AZ$27:AZ$500,'7.  Persistence Report'!$D$27:$D$500,$B336,'7.  Persistence Report'!$J$27:$J$500,"Adjustment",'7.  Persistence Report'!$H$27:$H$500,"2016")</f>
        <v>0</v>
      </c>
      <c r="I337" s="295">
        <f>SUMIFS('7.  Persistence Report'!BA$27:BA$500,'7.  Persistence Report'!$D$27:$D$500,$B336,'7.  Persistence Report'!$J$27:$J$500,"Adjustment",'7.  Persistence Report'!$H$27:$H$500,"2016")</f>
        <v>0</v>
      </c>
      <c r="J337" s="295">
        <f>SUMIFS('7.  Persistence Report'!BB$27:BB$500,'7.  Persistence Report'!$D$27:$D$500,$B336,'7.  Persistence Report'!$J$27:$J$500,"Adjustment",'7.  Persistence Report'!$H$27:$H$500,"2016")</f>
        <v>0</v>
      </c>
      <c r="K337" s="295">
        <f>SUMIFS('7.  Persistence Report'!BC$27:BC$500,'7.  Persistence Report'!$D$27:$D$500,$B336,'7.  Persistence Report'!$J$27:$J$500,"Adjustment",'7.  Persistence Report'!$H$27:$H$500,"2016")</f>
        <v>0</v>
      </c>
      <c r="L337" s="295">
        <f>SUMIFS('7.  Persistence Report'!BD$27:BD$500,'7.  Persistence Report'!$D$27:$D$500,$B336,'7.  Persistence Report'!$J$27:$J$500,"Adjustment",'7.  Persistence Report'!$H$27:$H$500,"2016")</f>
        <v>0</v>
      </c>
      <c r="M337" s="295">
        <f>SUMIFS('7.  Persistence Report'!BE$27:BE$500,'7.  Persistence Report'!$D$27:$D$500,$B336,'7.  Persistence Report'!$J$27:$J$500,"Adjustment",'7.  Persistence Report'!$H$27:$H$500,"2016")</f>
        <v>0</v>
      </c>
      <c r="N337" s="295">
        <f>N336</f>
        <v>12</v>
      </c>
      <c r="O337" s="295">
        <f>SUMIFS('7.  Persistence Report'!Q$27:Q$500,'7.  Persistence Report'!$D$27:$D$500,$B336,'7.  Persistence Report'!$J$27:$J$500,"Adjustment",'7.  Persistence Report'!$H$27:$H$500,"2016")</f>
        <v>0</v>
      </c>
      <c r="P337" s="295">
        <f>SUMIFS('7.  Persistence Report'!R$27:R$500,'7.  Persistence Report'!$D$27:$D$500,$B336,'7.  Persistence Report'!$J$27:$J$500,"Adjustment",'7.  Persistence Report'!$H$27:$H$500,"2016")</f>
        <v>0</v>
      </c>
      <c r="Q337" s="295">
        <f>SUMIFS('7.  Persistence Report'!S$27:S$500,'7.  Persistence Report'!$D$27:$D$500,$B336,'7.  Persistence Report'!$J$27:$J$500,"Adjustment",'7.  Persistence Report'!$H$27:$H$500,"2016")</f>
        <v>0</v>
      </c>
      <c r="R337" s="295">
        <f>SUMIFS('7.  Persistence Report'!T$27:T$500,'7.  Persistence Report'!$D$27:$D$500,$B336,'7.  Persistence Report'!$J$27:$J$500,"Adjustment",'7.  Persistence Report'!$H$27:$H$500,"2016")</f>
        <v>0</v>
      </c>
      <c r="S337" s="295">
        <f>SUMIFS('7.  Persistence Report'!U$27:U$500,'7.  Persistence Report'!$D$27:$D$500,$B336,'7.  Persistence Report'!$J$27:$J$500,"Adjustment",'7.  Persistence Report'!$H$27:$H$500,"2016")</f>
        <v>0</v>
      </c>
      <c r="T337" s="295">
        <f>SUMIFS('7.  Persistence Report'!V$27:V$500,'7.  Persistence Report'!$D$27:$D$500,$B336,'7.  Persistence Report'!$J$27:$J$500,"Adjustment",'7.  Persistence Report'!$H$27:$H$500,"2016")</f>
        <v>0</v>
      </c>
      <c r="U337" s="295">
        <f>SUMIFS('7.  Persistence Report'!W$27:W$500,'7.  Persistence Report'!$D$27:$D$500,$B336,'7.  Persistence Report'!$J$27:$J$500,"Adjustment",'7.  Persistence Report'!$H$27:$H$500,"2016")</f>
        <v>0</v>
      </c>
      <c r="V337" s="295">
        <f>SUMIFS('7.  Persistence Report'!X$27:X$500,'7.  Persistence Report'!$D$27:$D$500,$B336,'7.  Persistence Report'!$J$27:$J$500,"Adjustment",'7.  Persistence Report'!$H$27:$H$500,"2016")</f>
        <v>0</v>
      </c>
      <c r="W337" s="295">
        <f>SUMIFS('7.  Persistence Report'!Y$27:Y$500,'7.  Persistence Report'!$D$27:$D$500,$B336,'7.  Persistence Report'!$J$27:$J$500,"Adjustment",'7.  Persistence Report'!$H$27:$H$500,"2016")</f>
        <v>0</v>
      </c>
      <c r="X337" s="295">
        <f>SUMIFS('7.  Persistence Report'!Z$27:Z$500,'7.  Persistence Report'!$D$27:$D$500,$B336,'7.  Persistence Report'!$J$27:$J$500,"Adjustment",'7.  Persistence Report'!$H$27:$H$500,"2016")</f>
        <v>0</v>
      </c>
      <c r="Y337" s="411">
        <f>Y336</f>
        <v>0</v>
      </c>
      <c r="Z337" s="411">
        <f t="shared" ref="Z337" si="940">Z336</f>
        <v>0</v>
      </c>
      <c r="AA337" s="411">
        <f t="shared" ref="AA337" si="941">AA336</f>
        <v>0</v>
      </c>
      <c r="AB337" s="411">
        <f t="shared" ref="AB337" si="942">AB336</f>
        <v>0</v>
      </c>
      <c r="AC337" s="411">
        <f t="shared" ref="AC337" si="943">AC336</f>
        <v>0</v>
      </c>
      <c r="AD337" s="411">
        <f t="shared" ref="AD337" si="944">AD336</f>
        <v>0</v>
      </c>
      <c r="AE337" s="411">
        <f t="shared" ref="AE337" si="945">AE336</f>
        <v>0</v>
      </c>
      <c r="AF337" s="411">
        <f t="shared" ref="AF337" si="946">AF336</f>
        <v>0</v>
      </c>
      <c r="AG337" s="411">
        <f t="shared" ref="AG337" si="947">AG336</f>
        <v>0</v>
      </c>
      <c r="AH337" s="411">
        <f t="shared" ref="AH337" si="948">AH336</f>
        <v>0</v>
      </c>
      <c r="AI337" s="411">
        <f t="shared" ref="AI337" si="949">AI336</f>
        <v>0</v>
      </c>
      <c r="AJ337" s="411">
        <f t="shared" ref="AJ337" si="950">AJ336</f>
        <v>0</v>
      </c>
      <c r="AK337" s="411">
        <f t="shared" ref="AK337" si="951">AK336</f>
        <v>0</v>
      </c>
      <c r="AL337" s="411">
        <f t="shared" ref="AL337" si="952">AL336</f>
        <v>0</v>
      </c>
      <c r="AM337" s="306"/>
    </row>
    <row r="338" spans="1:39" ht="15.75" outlineLevel="1">
      <c r="B338" s="504"/>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428" t="s">
        <v>712</v>
      </c>
      <c r="C339" s="291" t="s">
        <v>25</v>
      </c>
      <c r="D339" s="295">
        <f>SUMIFS('7.  Persistence Report'!AV$27:AV$500,'7.  Persistence Report'!$D$27:$D$500,$B339,'7.  Persistence Report'!$J$27:$J$500,"Current year savings",'7.  Persistence Report'!$H$27:$H$500,"2016")</f>
        <v>4371</v>
      </c>
      <c r="E339" s="295">
        <f>SUMIFS('7.  Persistence Report'!AW$27:AW$500,'7.  Persistence Report'!$D$27:$D$500,$B339,'7.  Persistence Report'!$J$27:$J$500,"Current year savings",'7.  Persistence Report'!$H$27:$H$500,"2016")</f>
        <v>4371</v>
      </c>
      <c r="F339" s="295">
        <f>SUMIFS('7.  Persistence Report'!AX$27:AX$500,'7.  Persistence Report'!$D$27:$D$500,$B339,'7.  Persistence Report'!$J$27:$J$500,"Current year savings",'7.  Persistence Report'!$H$27:$H$500,"2016")</f>
        <v>4371</v>
      </c>
      <c r="G339" s="295">
        <f>SUMIFS('7.  Persistence Report'!AY$27:AY$500,'7.  Persistence Report'!$D$27:$D$500,$B339,'7.  Persistence Report'!$J$27:$J$500,"Current year savings",'7.  Persistence Report'!$H$27:$H$500,"2016")</f>
        <v>4371</v>
      </c>
      <c r="H339" s="295">
        <f>SUMIFS('7.  Persistence Report'!AZ$27:AZ$500,'7.  Persistence Report'!$D$27:$D$500,$B339,'7.  Persistence Report'!$J$27:$J$500,"Current year savings",'7.  Persistence Report'!$H$27:$H$500,"2016")</f>
        <v>4371</v>
      </c>
      <c r="I339" s="295">
        <f>SUMIFS('7.  Persistence Report'!BA$27:BA$500,'7.  Persistence Report'!$D$27:$D$500,$B339,'7.  Persistence Report'!$J$27:$J$500,"Current year savings",'7.  Persistence Report'!$H$27:$H$500,"2016")</f>
        <v>4371</v>
      </c>
      <c r="J339" s="295">
        <f>SUMIFS('7.  Persistence Report'!BB$27:BB$500,'7.  Persistence Report'!$D$27:$D$500,$B339,'7.  Persistence Report'!$J$27:$J$500,"Current year savings",'7.  Persistence Report'!$H$27:$H$500,"2016")</f>
        <v>4371</v>
      </c>
      <c r="K339" s="295">
        <f>SUMIFS('7.  Persistence Report'!BC$27:BC$500,'7.  Persistence Report'!$D$27:$D$500,$B339,'7.  Persistence Report'!$J$27:$J$500,"Current year savings",'7.  Persistence Report'!$H$27:$H$500,"2016")</f>
        <v>4371</v>
      </c>
      <c r="L339" s="295">
        <f>SUMIFS('7.  Persistence Report'!BD$27:BD$500,'7.  Persistence Report'!$D$27:$D$500,$B339,'7.  Persistence Report'!$J$27:$J$500,"Current year savings",'7.  Persistence Report'!$H$27:$H$500,"2016")</f>
        <v>4371</v>
      </c>
      <c r="M339" s="295">
        <f>SUMIFS('7.  Persistence Report'!BE$27:BE$500,'7.  Persistence Report'!$D$27:$D$500,$B339,'7.  Persistence Report'!$J$27:$J$500,"Current year savings",'7.  Persistence Report'!$H$27:$H$500,"2016")</f>
        <v>4371</v>
      </c>
      <c r="N339" s="295">
        <v>12</v>
      </c>
      <c r="O339" s="295">
        <f>SUMIFS('7.  Persistence Report'!Q$27:Q$500,'7.  Persistence Report'!$D$27:$D$500,$B339,'7.  Persistence Report'!$J$27:$J$500,"Current year savings",'7.  Persistence Report'!$H$27:$H$500,"2016")</f>
        <v>1</v>
      </c>
      <c r="P339" s="295">
        <f>SUMIFS('7.  Persistence Report'!R$27:R$500,'7.  Persistence Report'!$D$27:$D$500,$B339,'7.  Persistence Report'!$J$27:$J$500,"Current year savings",'7.  Persistence Report'!$H$27:$H$500,"2016")</f>
        <v>1</v>
      </c>
      <c r="Q339" s="295">
        <f>SUMIFS('7.  Persistence Report'!S$27:S$500,'7.  Persistence Report'!$D$27:$D$500,$B339,'7.  Persistence Report'!$J$27:$J$500,"Current year savings",'7.  Persistence Report'!$H$27:$H$500,"2016")</f>
        <v>1</v>
      </c>
      <c r="R339" s="295">
        <f>SUMIFS('7.  Persistence Report'!T$27:T$500,'7.  Persistence Report'!$D$27:$D$500,$B339,'7.  Persistence Report'!$J$27:$J$500,"Current year savings",'7.  Persistence Report'!$H$27:$H$500,"2016")</f>
        <v>1</v>
      </c>
      <c r="S339" s="295">
        <f>SUMIFS('7.  Persistence Report'!U$27:U$500,'7.  Persistence Report'!$D$27:$D$500,$B339,'7.  Persistence Report'!$J$27:$J$500,"Current year savings",'7.  Persistence Report'!$H$27:$H$500,"2016")</f>
        <v>1</v>
      </c>
      <c r="T339" s="295">
        <f>SUMIFS('7.  Persistence Report'!V$27:V$500,'7.  Persistence Report'!$D$27:$D$500,$B339,'7.  Persistence Report'!$J$27:$J$500,"Current year savings",'7.  Persistence Report'!$H$27:$H$500,"2016")</f>
        <v>1</v>
      </c>
      <c r="U339" s="295">
        <f>SUMIFS('7.  Persistence Report'!W$27:W$500,'7.  Persistence Report'!$D$27:$D$500,$B339,'7.  Persistence Report'!$J$27:$J$500,"Current year savings",'7.  Persistence Report'!$H$27:$H$500,"2016")</f>
        <v>1</v>
      </c>
      <c r="V339" s="295">
        <f>SUMIFS('7.  Persistence Report'!X$27:X$500,'7.  Persistence Report'!$D$27:$D$500,$B339,'7.  Persistence Report'!$J$27:$J$500,"Current year savings",'7.  Persistence Report'!$H$27:$H$500,"2016")</f>
        <v>1</v>
      </c>
      <c r="W339" s="295">
        <f>SUMIFS('7.  Persistence Report'!Y$27:Y$500,'7.  Persistence Report'!$D$27:$D$500,$B339,'7.  Persistence Report'!$J$27:$J$500,"Current year savings",'7.  Persistence Report'!$H$27:$H$500,"2016")</f>
        <v>1</v>
      </c>
      <c r="X339" s="295">
        <f>SUMIFS('7.  Persistence Report'!Z$27:Z$500,'7.  Persistence Report'!$D$27:$D$500,$B339,'7.  Persistence Report'!$J$27:$J$500,"Current year savings",'7.  Persistence Report'!$H$27:$H$500,"2016")</f>
        <v>1</v>
      </c>
      <c r="Y339" s="426">
        <v>1</v>
      </c>
      <c r="Z339" s="410"/>
      <c r="AA339" s="410"/>
      <c r="AB339" s="410"/>
      <c r="AC339" s="410"/>
      <c r="AD339" s="410"/>
      <c r="AE339" s="410"/>
      <c r="AF339" s="410"/>
      <c r="AG339" s="415"/>
      <c r="AH339" s="415"/>
      <c r="AI339" s="415"/>
      <c r="AJ339" s="415"/>
      <c r="AK339" s="415"/>
      <c r="AL339" s="415"/>
      <c r="AM339" s="296">
        <f>SUM(Y339:AL339)</f>
        <v>1</v>
      </c>
    </row>
    <row r="340" spans="1:39" outlineLevel="1">
      <c r="B340" s="294" t="s">
        <v>289</v>
      </c>
      <c r="C340" s="291" t="s">
        <v>163</v>
      </c>
      <c r="D340" s="295">
        <f>SUMIFS('7.  Persistence Report'!AV$27:AV$500,'7.  Persistence Report'!$D$27:$D$500,$B339,'7.  Persistence Report'!$J$27:$J$500,"Adjustment",'7.  Persistence Report'!$H$27:$H$500,"2016")</f>
        <v>0</v>
      </c>
      <c r="E340" s="295">
        <f>SUMIFS('7.  Persistence Report'!AW$27:AW$500,'7.  Persistence Report'!$D$27:$D$500,$B339,'7.  Persistence Report'!$J$27:$J$500,"Adjustment",'7.  Persistence Report'!$H$27:$H$500,"2016")</f>
        <v>0</v>
      </c>
      <c r="F340" s="295">
        <f>SUMIFS('7.  Persistence Report'!AX$27:AX$500,'7.  Persistence Report'!$D$27:$D$500,$B339,'7.  Persistence Report'!$J$27:$J$500,"Adjustment",'7.  Persistence Report'!$H$27:$H$500,"2016")</f>
        <v>0</v>
      </c>
      <c r="G340" s="295">
        <f>SUMIFS('7.  Persistence Report'!AY$27:AY$500,'7.  Persistence Report'!$D$27:$D$500,$B339,'7.  Persistence Report'!$J$27:$J$500,"Adjustment",'7.  Persistence Report'!$H$27:$H$500,"2016")</f>
        <v>0</v>
      </c>
      <c r="H340" s="295">
        <f>SUMIFS('7.  Persistence Report'!AZ$27:AZ$500,'7.  Persistence Report'!$D$27:$D$500,$B339,'7.  Persistence Report'!$J$27:$J$500,"Adjustment",'7.  Persistence Report'!$H$27:$H$500,"2016")</f>
        <v>0</v>
      </c>
      <c r="I340" s="295">
        <f>SUMIFS('7.  Persistence Report'!BA$27:BA$500,'7.  Persistence Report'!$D$27:$D$500,$B339,'7.  Persistence Report'!$J$27:$J$500,"Adjustment",'7.  Persistence Report'!$H$27:$H$500,"2016")</f>
        <v>0</v>
      </c>
      <c r="J340" s="295">
        <f>SUMIFS('7.  Persistence Report'!BB$27:BB$500,'7.  Persistence Report'!$D$27:$D$500,$B339,'7.  Persistence Report'!$J$27:$J$500,"Adjustment",'7.  Persistence Report'!$H$27:$H$500,"2016")</f>
        <v>0</v>
      </c>
      <c r="K340" s="295">
        <f>SUMIFS('7.  Persistence Report'!BC$27:BC$500,'7.  Persistence Report'!$D$27:$D$500,$B339,'7.  Persistence Report'!$J$27:$J$500,"Adjustment",'7.  Persistence Report'!$H$27:$H$500,"2016")</f>
        <v>0</v>
      </c>
      <c r="L340" s="295">
        <f>SUMIFS('7.  Persistence Report'!BD$27:BD$500,'7.  Persistence Report'!$D$27:$D$500,$B339,'7.  Persistence Report'!$J$27:$J$500,"Adjustment",'7.  Persistence Report'!$H$27:$H$500,"2016")</f>
        <v>0</v>
      </c>
      <c r="M340" s="295">
        <f>SUMIFS('7.  Persistence Report'!BE$27:BE$500,'7.  Persistence Report'!$D$27:$D$500,$B339,'7.  Persistence Report'!$J$27:$J$500,"Adjustment",'7.  Persistence Report'!$H$27:$H$500,"2016")</f>
        <v>0</v>
      </c>
      <c r="N340" s="295">
        <f>N339</f>
        <v>12</v>
      </c>
      <c r="O340" s="295">
        <f>SUMIFS('7.  Persistence Report'!Q$27:Q$500,'7.  Persistence Report'!$D$27:$D$500,$B339,'7.  Persistence Report'!$J$27:$J$500,"Adjustment",'7.  Persistence Report'!$H$27:$H$500,"2016")</f>
        <v>0</v>
      </c>
      <c r="P340" s="295">
        <f>SUMIFS('7.  Persistence Report'!R$27:R$500,'7.  Persistence Report'!$D$27:$D$500,$B339,'7.  Persistence Report'!$J$27:$J$500,"Adjustment",'7.  Persistence Report'!$H$27:$H$500,"2016")</f>
        <v>0</v>
      </c>
      <c r="Q340" s="295">
        <f>SUMIFS('7.  Persistence Report'!S$27:S$500,'7.  Persistence Report'!$D$27:$D$500,$B339,'7.  Persistence Report'!$J$27:$J$500,"Adjustment",'7.  Persistence Report'!$H$27:$H$500,"2016")</f>
        <v>0</v>
      </c>
      <c r="R340" s="295">
        <f>SUMIFS('7.  Persistence Report'!T$27:T$500,'7.  Persistence Report'!$D$27:$D$500,$B339,'7.  Persistence Report'!$J$27:$J$500,"Adjustment",'7.  Persistence Report'!$H$27:$H$500,"2016")</f>
        <v>0</v>
      </c>
      <c r="S340" s="295">
        <f>SUMIFS('7.  Persistence Report'!U$27:U$500,'7.  Persistence Report'!$D$27:$D$500,$B339,'7.  Persistence Report'!$J$27:$J$500,"Adjustment",'7.  Persistence Report'!$H$27:$H$500,"2016")</f>
        <v>0</v>
      </c>
      <c r="T340" s="295">
        <f>SUMIFS('7.  Persistence Report'!V$27:V$500,'7.  Persistence Report'!$D$27:$D$500,$B339,'7.  Persistence Report'!$J$27:$J$500,"Adjustment",'7.  Persistence Report'!$H$27:$H$500,"2016")</f>
        <v>0</v>
      </c>
      <c r="U340" s="295">
        <f>SUMIFS('7.  Persistence Report'!W$27:W$500,'7.  Persistence Report'!$D$27:$D$500,$B339,'7.  Persistence Report'!$J$27:$J$500,"Adjustment",'7.  Persistence Report'!$H$27:$H$500,"2016")</f>
        <v>0</v>
      </c>
      <c r="V340" s="295">
        <f>SUMIFS('7.  Persistence Report'!X$27:X$500,'7.  Persistence Report'!$D$27:$D$500,$B339,'7.  Persistence Report'!$J$27:$J$500,"Adjustment",'7.  Persistence Report'!$H$27:$H$500,"2016")</f>
        <v>0</v>
      </c>
      <c r="W340" s="295">
        <f>SUMIFS('7.  Persistence Report'!Y$27:Y$500,'7.  Persistence Report'!$D$27:$D$500,$B339,'7.  Persistence Report'!$J$27:$J$500,"Adjustment",'7.  Persistence Report'!$H$27:$H$500,"2016")</f>
        <v>0</v>
      </c>
      <c r="X340" s="295">
        <f>SUMIFS('7.  Persistence Report'!Z$27:Z$500,'7.  Persistence Report'!$D$27:$D$500,$B339,'7.  Persistence Report'!$J$27:$J$500,"Adjustment",'7.  Persistence Report'!$H$27:$H$500,"2016")</f>
        <v>0</v>
      </c>
      <c r="Y340" s="411">
        <f>Y339</f>
        <v>1</v>
      </c>
      <c r="Z340" s="411">
        <f t="shared" ref="Z340" si="953">Z339</f>
        <v>0</v>
      </c>
      <c r="AA340" s="411">
        <f t="shared" ref="AA340" si="954">AA339</f>
        <v>0</v>
      </c>
      <c r="AB340" s="411">
        <f t="shared" ref="AB340" si="955">AB339</f>
        <v>0</v>
      </c>
      <c r="AC340" s="411">
        <f t="shared" ref="AC340" si="956">AC339</f>
        <v>0</v>
      </c>
      <c r="AD340" s="411">
        <f t="shared" ref="AD340" si="957">AD339</f>
        <v>0</v>
      </c>
      <c r="AE340" s="411">
        <f t="shared" ref="AE340" si="958">AE339</f>
        <v>0</v>
      </c>
      <c r="AF340" s="411">
        <f t="shared" ref="AF340" si="959">AF339</f>
        <v>0</v>
      </c>
      <c r="AG340" s="411">
        <f t="shared" ref="AG340" si="960">AG339</f>
        <v>0</v>
      </c>
      <c r="AH340" s="411">
        <f t="shared" ref="AH340" si="961">AH339</f>
        <v>0</v>
      </c>
      <c r="AI340" s="411">
        <f t="shared" ref="AI340" si="962">AI339</f>
        <v>0</v>
      </c>
      <c r="AJ340" s="411">
        <f t="shared" ref="AJ340" si="963">AJ339</f>
        <v>0</v>
      </c>
      <c r="AK340" s="411">
        <f t="shared" ref="AK340" si="964">AK339</f>
        <v>0</v>
      </c>
      <c r="AL340" s="411">
        <f t="shared" ref="AL340" si="965">AL339</f>
        <v>0</v>
      </c>
      <c r="AM340" s="306"/>
    </row>
    <row r="341" spans="1:39" ht="15.75" outlineLevel="1">
      <c r="B341" s="504" t="s">
        <v>501</v>
      </c>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6">Z342</f>
        <v>0</v>
      </c>
      <c r="AA343" s="411">
        <f t="shared" ref="AA343" si="967">AA342</f>
        <v>0</v>
      </c>
      <c r="AB343" s="411">
        <f t="shared" ref="AB343" si="968">AB342</f>
        <v>0</v>
      </c>
      <c r="AC343" s="411">
        <f t="shared" ref="AC343" si="969">AC342</f>
        <v>0</v>
      </c>
      <c r="AD343" s="411">
        <f t="shared" ref="AD343" si="970">AD342</f>
        <v>0</v>
      </c>
      <c r="AE343" s="411">
        <f t="shared" ref="AE343" si="971">AE342</f>
        <v>0</v>
      </c>
      <c r="AF343" s="411">
        <f t="shared" ref="AF343" si="972">AF342</f>
        <v>0</v>
      </c>
      <c r="AG343" s="411">
        <f t="shared" ref="AG343" si="973">AG342</f>
        <v>0</v>
      </c>
      <c r="AH343" s="411">
        <f t="shared" ref="AH343" si="974">AH342</f>
        <v>0</v>
      </c>
      <c r="AI343" s="411">
        <f t="shared" ref="AI343" si="975">AI342</f>
        <v>0</v>
      </c>
      <c r="AJ343" s="411">
        <f t="shared" ref="AJ343" si="976">AJ342</f>
        <v>0</v>
      </c>
      <c r="AK343" s="411">
        <f t="shared" ref="AK343" si="977">AK342</f>
        <v>0</v>
      </c>
      <c r="AL343" s="411">
        <f t="shared" ref="AL343" si="978">AL342</f>
        <v>0</v>
      </c>
      <c r="AM343" s="306"/>
    </row>
    <row r="344" spans="1:39"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79">Z345</f>
        <v>0</v>
      </c>
      <c r="AA346" s="411">
        <f t="shared" ref="AA346" si="980">AA345</f>
        <v>0</v>
      </c>
      <c r="AB346" s="411">
        <f t="shared" ref="AB346" si="981">AB345</f>
        <v>0</v>
      </c>
      <c r="AC346" s="411">
        <f t="shared" ref="AC346" si="982">AC345</f>
        <v>0</v>
      </c>
      <c r="AD346" s="411">
        <f t="shared" ref="AD346" si="983">AD345</f>
        <v>0</v>
      </c>
      <c r="AE346" s="411">
        <f t="shared" ref="AE346" si="984">AE345</f>
        <v>0</v>
      </c>
      <c r="AF346" s="411">
        <f t="shared" ref="AF346" si="985">AF345</f>
        <v>0</v>
      </c>
      <c r="AG346" s="411">
        <f t="shared" ref="AG346" si="986">AG345</f>
        <v>0</v>
      </c>
      <c r="AH346" s="411">
        <f t="shared" ref="AH346" si="987">AH345</f>
        <v>0</v>
      </c>
      <c r="AI346" s="411">
        <f t="shared" ref="AI346" si="988">AI345</f>
        <v>0</v>
      </c>
      <c r="AJ346" s="411">
        <f t="shared" ref="AJ346" si="989">AJ345</f>
        <v>0</v>
      </c>
      <c r="AK346" s="411">
        <f t="shared" ref="AK346" si="990">AK345</f>
        <v>0</v>
      </c>
      <c r="AL346" s="411">
        <f t="shared" ref="AL346" si="991">AL345</f>
        <v>0</v>
      </c>
      <c r="AM346" s="306"/>
    </row>
    <row r="347" spans="1:39"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2">Z348</f>
        <v>0</v>
      </c>
      <c r="AA349" s="411">
        <f t="shared" ref="AA349" si="993">AA348</f>
        <v>0</v>
      </c>
      <c r="AB349" s="411">
        <f t="shared" ref="AB349" si="994">AB348</f>
        <v>0</v>
      </c>
      <c r="AC349" s="411">
        <f t="shared" ref="AC349" si="995">AC348</f>
        <v>0</v>
      </c>
      <c r="AD349" s="411">
        <f t="shared" ref="AD349" si="996">AD348</f>
        <v>0</v>
      </c>
      <c r="AE349" s="411">
        <f t="shared" ref="AE349" si="997">AE348</f>
        <v>0</v>
      </c>
      <c r="AF349" s="411">
        <f t="shared" ref="AF349" si="998">AF348</f>
        <v>0</v>
      </c>
      <c r="AG349" s="411">
        <f t="shared" ref="AG349" si="999">AG348</f>
        <v>0</v>
      </c>
      <c r="AH349" s="411">
        <f t="shared" ref="AH349" si="1000">AH348</f>
        <v>0</v>
      </c>
      <c r="AI349" s="411">
        <f t="shared" ref="AI349" si="1001">AI348</f>
        <v>0</v>
      </c>
      <c r="AJ349" s="411">
        <f t="shared" ref="AJ349" si="1002">AJ348</f>
        <v>0</v>
      </c>
      <c r="AK349" s="411">
        <f t="shared" ref="AK349" si="1003">AK348</f>
        <v>0</v>
      </c>
      <c r="AL349" s="411">
        <f t="shared" ref="AL349" si="1004">AL348</f>
        <v>0</v>
      </c>
      <c r="AM349" s="306"/>
    </row>
    <row r="350" spans="1:39"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f>SUMIFS('7.  Persistence Report'!AV$27:AV$500,'7.  Persistence Report'!$D$27:$D$500,$B351,'7.  Persistence Report'!$J$27:$J$500,"Current year savings",'7.  Persistence Report'!$H$27:$H$500,"2016")</f>
        <v>0</v>
      </c>
      <c r="E351" s="295">
        <f>SUMIFS('7.  Persistence Report'!AW$27:AW$500,'7.  Persistence Report'!$D$27:$D$500,$B351,'7.  Persistence Report'!$J$27:$J$500,"Current year savings",'7.  Persistence Report'!$H$27:$H$500,"2016")</f>
        <v>0</v>
      </c>
      <c r="F351" s="295">
        <f>SUMIFS('7.  Persistence Report'!AX$27:AX$500,'7.  Persistence Report'!$D$27:$D$500,$B351,'7.  Persistence Report'!$J$27:$J$500,"Current year savings",'7.  Persistence Report'!$H$27:$H$500,"2016")</f>
        <v>0</v>
      </c>
      <c r="G351" s="295">
        <f>SUMIFS('7.  Persistence Report'!AY$27:AY$500,'7.  Persistence Report'!$D$27:$D$500,$B351,'7.  Persistence Report'!$J$27:$J$500,"Current year savings",'7.  Persistence Report'!$H$27:$H$500,"2016")</f>
        <v>0</v>
      </c>
      <c r="H351" s="295">
        <f>SUMIFS('7.  Persistence Report'!AZ$27:AZ$500,'7.  Persistence Report'!$D$27:$D$500,$B351,'7.  Persistence Report'!$J$27:$J$500,"Current year savings",'7.  Persistence Report'!$H$27:$H$500,"2016")</f>
        <v>0</v>
      </c>
      <c r="I351" s="295">
        <f>SUMIFS('7.  Persistence Report'!BA$27:BA$500,'7.  Persistence Report'!$D$27:$D$500,$B351,'7.  Persistence Report'!$J$27:$J$500,"Current year savings",'7.  Persistence Report'!$H$27:$H$500,"2016")</f>
        <v>0</v>
      </c>
      <c r="J351" s="295">
        <f>SUMIFS('7.  Persistence Report'!BB$27:BB$500,'7.  Persistence Report'!$D$27:$D$500,$B351,'7.  Persistence Report'!$J$27:$J$500,"Current year savings",'7.  Persistence Report'!$H$27:$H$500,"2016")</f>
        <v>0</v>
      </c>
      <c r="K351" s="295">
        <f>SUMIFS('7.  Persistence Report'!BC$27:BC$500,'7.  Persistence Report'!$D$27:$D$500,$B351,'7.  Persistence Report'!$J$27:$J$500,"Current year savings",'7.  Persistence Report'!$H$27:$H$500,"2016")</f>
        <v>0</v>
      </c>
      <c r="L351" s="295">
        <f>SUMIFS('7.  Persistence Report'!BD$27:BD$500,'7.  Persistence Report'!$D$27:$D$500,$B351,'7.  Persistence Report'!$J$27:$J$500,"Current year savings",'7.  Persistence Report'!$H$27:$H$500,"2016")</f>
        <v>0</v>
      </c>
      <c r="M351" s="295">
        <f>SUMIFS('7.  Persistence Report'!BE$27:BE$500,'7.  Persistence Report'!$D$27:$D$500,$B351,'7.  Persistence Report'!$J$27:$J$500,"Current year savings",'7.  Persistence Report'!$H$27:$H$500,"2016")</f>
        <v>0</v>
      </c>
      <c r="N351" s="295">
        <v>12</v>
      </c>
      <c r="O351" s="295">
        <f>SUMIFS('7.  Persistence Report'!Q$27:Q$500,'7.  Persistence Report'!$D$27:$D$500,$B351,'7.  Persistence Report'!$J$27:$J$500,"Current year savings",'7.  Persistence Report'!$H$27:$H$500,"2016")</f>
        <v>0</v>
      </c>
      <c r="P351" s="295">
        <f>SUMIFS('7.  Persistence Report'!R$27:R$500,'7.  Persistence Report'!$D$27:$D$500,$B351,'7.  Persistence Report'!$J$27:$J$500,"Current year savings",'7.  Persistence Report'!$H$27:$H$500,"2016")</f>
        <v>0</v>
      </c>
      <c r="Q351" s="295">
        <f>SUMIFS('7.  Persistence Report'!S$27:S$500,'7.  Persistence Report'!$D$27:$D$500,$B351,'7.  Persistence Report'!$J$27:$J$500,"Current year savings",'7.  Persistence Report'!$H$27:$H$500,"2016")</f>
        <v>0</v>
      </c>
      <c r="R351" s="295">
        <f>SUMIFS('7.  Persistence Report'!T$27:T$500,'7.  Persistence Report'!$D$27:$D$500,$B351,'7.  Persistence Report'!$J$27:$J$500,"Current year savings",'7.  Persistence Report'!$H$27:$H$500,"2016")</f>
        <v>0</v>
      </c>
      <c r="S351" s="295">
        <f>SUMIFS('7.  Persistence Report'!U$27:U$500,'7.  Persistence Report'!$D$27:$D$500,$B351,'7.  Persistence Report'!$J$27:$J$500,"Current year savings",'7.  Persistence Report'!$H$27:$H$500,"2016")</f>
        <v>0</v>
      </c>
      <c r="T351" s="295">
        <f>SUMIFS('7.  Persistence Report'!V$27:V$500,'7.  Persistence Report'!$D$27:$D$500,$B351,'7.  Persistence Report'!$J$27:$J$500,"Current year savings",'7.  Persistence Report'!$H$27:$H$500,"2016")</f>
        <v>0</v>
      </c>
      <c r="U351" s="295">
        <f>SUMIFS('7.  Persistence Report'!W$27:W$500,'7.  Persistence Report'!$D$27:$D$500,$B351,'7.  Persistence Report'!$J$27:$J$500,"Current year savings",'7.  Persistence Report'!$H$27:$H$500,"2016")</f>
        <v>0</v>
      </c>
      <c r="V351" s="295">
        <f>SUMIFS('7.  Persistence Report'!X$27:X$500,'7.  Persistence Report'!$D$27:$D$500,$B351,'7.  Persistence Report'!$J$27:$J$500,"Current year savings",'7.  Persistence Report'!$H$27:$H$500,"2016")</f>
        <v>0</v>
      </c>
      <c r="W351" s="295">
        <f>SUMIFS('7.  Persistence Report'!Y$27:Y$500,'7.  Persistence Report'!$D$27:$D$500,$B351,'7.  Persistence Report'!$J$27:$J$500,"Current year savings",'7.  Persistence Report'!$H$27:$H$500,"2016")</f>
        <v>0</v>
      </c>
      <c r="X351" s="295">
        <f>SUMIFS('7.  Persistence Report'!Z$27:Z$500,'7.  Persistence Report'!$D$27:$D$500,$B351,'7.  Persistence Report'!$J$27:$J$500,"Current year savings",'7.  Persistence Report'!$H$27:$H$500,"2016")</f>
        <v>0</v>
      </c>
      <c r="Y351" s="426"/>
      <c r="Z351" s="410"/>
      <c r="AA351" s="410"/>
      <c r="AB351" s="410"/>
      <c r="AC351" s="410"/>
      <c r="AD351" s="410"/>
      <c r="AE351" s="410"/>
      <c r="AF351" s="410"/>
      <c r="AG351" s="415"/>
      <c r="AH351" s="415"/>
      <c r="AI351" s="415"/>
      <c r="AJ351" s="415"/>
      <c r="AK351" s="415"/>
      <c r="AL351" s="415"/>
      <c r="AM351" s="296">
        <f>SUM(Y351:AL351)</f>
        <v>0</v>
      </c>
    </row>
    <row r="352" spans="1:39" outlineLevel="1">
      <c r="B352" s="294" t="s">
        <v>289</v>
      </c>
      <c r="C352" s="291" t="s">
        <v>163</v>
      </c>
      <c r="D352" s="295">
        <f>SUMIFS('7.  Persistence Report'!AV$27:AV$500,'7.  Persistence Report'!$D$27:$D$500,$B351,'7.  Persistence Report'!$J$27:$J$500,"Adjustment",'7.  Persistence Report'!$H$27:$H$500,"2016")</f>
        <v>0</v>
      </c>
      <c r="E352" s="295">
        <f>SUMIFS('7.  Persistence Report'!AW$27:AW$500,'7.  Persistence Report'!$D$27:$D$500,$B351,'7.  Persistence Report'!$J$27:$J$500,"Adjustment",'7.  Persistence Report'!$H$27:$H$500,"2016")</f>
        <v>0</v>
      </c>
      <c r="F352" s="295">
        <f>SUMIFS('7.  Persistence Report'!AX$27:AX$500,'7.  Persistence Report'!$D$27:$D$500,$B351,'7.  Persistence Report'!$J$27:$J$500,"Adjustment",'7.  Persistence Report'!$H$27:$H$500,"2016")</f>
        <v>0</v>
      </c>
      <c r="G352" s="295">
        <f>SUMIFS('7.  Persistence Report'!AY$27:AY$500,'7.  Persistence Report'!$D$27:$D$500,$B351,'7.  Persistence Report'!$J$27:$J$500,"Adjustment",'7.  Persistence Report'!$H$27:$H$500,"2016")</f>
        <v>0</v>
      </c>
      <c r="H352" s="295">
        <f>SUMIFS('7.  Persistence Report'!AZ$27:AZ$500,'7.  Persistence Report'!$D$27:$D$500,$B351,'7.  Persistence Report'!$J$27:$J$500,"Adjustment",'7.  Persistence Report'!$H$27:$H$500,"2016")</f>
        <v>0</v>
      </c>
      <c r="I352" s="295">
        <f>SUMIFS('7.  Persistence Report'!BA$27:BA$500,'7.  Persistence Report'!$D$27:$D$500,$B351,'7.  Persistence Report'!$J$27:$J$500,"Adjustment",'7.  Persistence Report'!$H$27:$H$500,"2016")</f>
        <v>0</v>
      </c>
      <c r="J352" s="295">
        <f>SUMIFS('7.  Persistence Report'!BB$27:BB$500,'7.  Persistence Report'!$D$27:$D$500,$B351,'7.  Persistence Report'!$J$27:$J$500,"Adjustment",'7.  Persistence Report'!$H$27:$H$500,"2016")</f>
        <v>0</v>
      </c>
      <c r="K352" s="295">
        <f>SUMIFS('7.  Persistence Report'!BC$27:BC$500,'7.  Persistence Report'!$D$27:$D$500,$B351,'7.  Persistence Report'!$J$27:$J$500,"Adjustment",'7.  Persistence Report'!$H$27:$H$500,"2016")</f>
        <v>0</v>
      </c>
      <c r="L352" s="295">
        <f>SUMIFS('7.  Persistence Report'!BD$27:BD$500,'7.  Persistence Report'!$D$27:$D$500,$B351,'7.  Persistence Report'!$J$27:$J$500,"Adjustment",'7.  Persistence Report'!$H$27:$H$500,"2016")</f>
        <v>0</v>
      </c>
      <c r="M352" s="295">
        <f>SUMIFS('7.  Persistence Report'!BE$27:BE$500,'7.  Persistence Report'!$D$27:$D$500,$B351,'7.  Persistence Report'!$J$27:$J$500,"Adjustment",'7.  Persistence Report'!$H$27:$H$500,"2016")</f>
        <v>0</v>
      </c>
      <c r="N352" s="295">
        <f>N351</f>
        <v>12</v>
      </c>
      <c r="O352" s="295">
        <f>SUMIFS('7.  Persistence Report'!Q$27:Q$500,'7.  Persistence Report'!$D$27:$D$500,$B351,'7.  Persistence Report'!$J$27:$J$500,"Adjustment",'7.  Persistence Report'!$H$27:$H$500,"2016")</f>
        <v>0</v>
      </c>
      <c r="P352" s="295">
        <f>SUMIFS('7.  Persistence Report'!R$27:R$500,'7.  Persistence Report'!$D$27:$D$500,$B351,'7.  Persistence Report'!$J$27:$J$500,"Adjustment",'7.  Persistence Report'!$H$27:$H$500,"2016")</f>
        <v>0</v>
      </c>
      <c r="Q352" s="295">
        <f>SUMIFS('7.  Persistence Report'!S$27:S$500,'7.  Persistence Report'!$D$27:$D$500,$B351,'7.  Persistence Report'!$J$27:$J$500,"Adjustment",'7.  Persistence Report'!$H$27:$H$500,"2016")</f>
        <v>0</v>
      </c>
      <c r="R352" s="295">
        <f>SUMIFS('7.  Persistence Report'!T$27:T$500,'7.  Persistence Report'!$D$27:$D$500,$B351,'7.  Persistence Report'!$J$27:$J$500,"Adjustment",'7.  Persistence Report'!$H$27:$H$500,"2016")</f>
        <v>0</v>
      </c>
      <c r="S352" s="295">
        <f>SUMIFS('7.  Persistence Report'!U$27:U$500,'7.  Persistence Report'!$D$27:$D$500,$B351,'7.  Persistence Report'!$J$27:$J$500,"Adjustment",'7.  Persistence Report'!$H$27:$H$500,"2016")</f>
        <v>0</v>
      </c>
      <c r="T352" s="295">
        <f>SUMIFS('7.  Persistence Report'!V$27:V$500,'7.  Persistence Report'!$D$27:$D$500,$B351,'7.  Persistence Report'!$J$27:$J$500,"Adjustment",'7.  Persistence Report'!$H$27:$H$500,"2016")</f>
        <v>0</v>
      </c>
      <c r="U352" s="295">
        <f>SUMIFS('7.  Persistence Report'!W$27:W$500,'7.  Persistence Report'!$D$27:$D$500,$B351,'7.  Persistence Report'!$J$27:$J$500,"Adjustment",'7.  Persistence Report'!$H$27:$H$500,"2016")</f>
        <v>0</v>
      </c>
      <c r="V352" s="295">
        <f>SUMIFS('7.  Persistence Report'!X$27:X$500,'7.  Persistence Report'!$D$27:$D$500,$B351,'7.  Persistence Report'!$J$27:$J$500,"Adjustment",'7.  Persistence Report'!$H$27:$H$500,"2016")</f>
        <v>0</v>
      </c>
      <c r="W352" s="295">
        <f>SUMIFS('7.  Persistence Report'!Y$27:Y$500,'7.  Persistence Report'!$D$27:$D$500,$B351,'7.  Persistence Report'!$J$27:$J$500,"Adjustment",'7.  Persistence Report'!$H$27:$H$500,"2016")</f>
        <v>0</v>
      </c>
      <c r="X352" s="295">
        <f>SUMIFS('7.  Persistence Report'!Z$27:Z$500,'7.  Persistence Report'!$D$27:$D$500,$B351,'7.  Persistence Report'!$J$27:$J$500,"Adjustment",'7.  Persistence Report'!$H$27:$H$500,"2016")</f>
        <v>0</v>
      </c>
      <c r="Y352" s="411">
        <f>Y351</f>
        <v>0</v>
      </c>
      <c r="Z352" s="411">
        <f t="shared" ref="Z352" si="1005">Z351</f>
        <v>0</v>
      </c>
      <c r="AA352" s="411">
        <f t="shared" ref="AA352" si="1006">AA351</f>
        <v>0</v>
      </c>
      <c r="AB352" s="411">
        <f t="shared" ref="AB352" si="1007">AB351</f>
        <v>0</v>
      </c>
      <c r="AC352" s="411">
        <f t="shared" ref="AC352" si="1008">AC351</f>
        <v>0</v>
      </c>
      <c r="AD352" s="411">
        <f t="shared" ref="AD352" si="1009">AD351</f>
        <v>0</v>
      </c>
      <c r="AE352" s="411">
        <f t="shared" ref="AE352" si="1010">AE351</f>
        <v>0</v>
      </c>
      <c r="AF352" s="411">
        <f t="shared" ref="AF352" si="1011">AF351</f>
        <v>0</v>
      </c>
      <c r="AG352" s="411">
        <f t="shared" ref="AG352" si="1012">AG351</f>
        <v>0</v>
      </c>
      <c r="AH352" s="411">
        <f t="shared" ref="AH352" si="1013">AH351</f>
        <v>0</v>
      </c>
      <c r="AI352" s="411">
        <f t="shared" ref="AI352" si="1014">AI351</f>
        <v>0</v>
      </c>
      <c r="AJ352" s="411">
        <f t="shared" ref="AJ352" si="1015">AJ351</f>
        <v>0</v>
      </c>
      <c r="AK352" s="411">
        <f t="shared" ref="AK352" si="1016">AK351</f>
        <v>0</v>
      </c>
      <c r="AL352" s="411">
        <f t="shared" ref="AL352" si="1017">AL351</f>
        <v>0</v>
      </c>
      <c r="AM352" s="306"/>
    </row>
    <row r="353" spans="1:39"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45" outlineLevel="1">
      <c r="A354" s="522">
        <v>42</v>
      </c>
      <c r="B354" s="520" t="s">
        <v>134</v>
      </c>
      <c r="C354" s="291" t="s">
        <v>25</v>
      </c>
      <c r="D354" s="295">
        <f>SUMIFS('7.  Persistence Report'!AV$27:AV$500,'7.  Persistence Report'!$D$27:$D$500,$B354,'7.  Persistence Report'!$J$27:$J$500,"Current year savings",'7.  Persistence Report'!$H$27:$H$500,"2016")</f>
        <v>0</v>
      </c>
      <c r="E354" s="295">
        <f>SUMIFS('7.  Persistence Report'!AW$27:AW$500,'7.  Persistence Report'!$D$27:$D$500,$B354,'7.  Persistence Report'!$J$27:$J$500,"Current year savings",'7.  Persistence Report'!$H$27:$H$500,"2016")</f>
        <v>0</v>
      </c>
      <c r="F354" s="295">
        <f>SUMIFS('7.  Persistence Report'!AX$27:AX$500,'7.  Persistence Report'!$D$27:$D$500,$B354,'7.  Persistence Report'!$J$27:$J$500,"Current year savings",'7.  Persistence Report'!$H$27:$H$500,"2016")</f>
        <v>0</v>
      </c>
      <c r="G354" s="295">
        <f>SUMIFS('7.  Persistence Report'!AY$27:AY$500,'7.  Persistence Report'!$D$27:$D$500,$B354,'7.  Persistence Report'!$J$27:$J$500,"Current year savings",'7.  Persistence Report'!$H$27:$H$500,"2016")</f>
        <v>0</v>
      </c>
      <c r="H354" s="295">
        <f>SUMIFS('7.  Persistence Report'!AZ$27:AZ$500,'7.  Persistence Report'!$D$27:$D$500,$B354,'7.  Persistence Report'!$J$27:$J$500,"Current year savings",'7.  Persistence Report'!$H$27:$H$500,"2016")</f>
        <v>0</v>
      </c>
      <c r="I354" s="295">
        <f>SUMIFS('7.  Persistence Report'!BA$27:BA$500,'7.  Persistence Report'!$D$27:$D$500,$B354,'7.  Persistence Report'!$J$27:$J$500,"Current year savings",'7.  Persistence Report'!$H$27:$H$500,"2016")</f>
        <v>0</v>
      </c>
      <c r="J354" s="295">
        <f>SUMIFS('7.  Persistence Report'!BB$27:BB$500,'7.  Persistence Report'!$D$27:$D$500,$B354,'7.  Persistence Report'!$J$27:$J$500,"Current year savings",'7.  Persistence Report'!$H$27:$H$500,"2016")</f>
        <v>0</v>
      </c>
      <c r="K354" s="295">
        <f>SUMIFS('7.  Persistence Report'!BC$27:BC$500,'7.  Persistence Report'!$D$27:$D$500,$B354,'7.  Persistence Report'!$J$27:$J$500,"Current year savings",'7.  Persistence Report'!$H$27:$H$500,"2016")</f>
        <v>0</v>
      </c>
      <c r="L354" s="295">
        <f>SUMIFS('7.  Persistence Report'!BD$27:BD$500,'7.  Persistence Report'!$D$27:$D$500,$B354,'7.  Persistence Report'!$J$27:$J$500,"Current year savings",'7.  Persistence Report'!$H$27:$H$500,"2016")</f>
        <v>0</v>
      </c>
      <c r="M354" s="295">
        <f>SUMIFS('7.  Persistence Report'!BE$27:BE$500,'7.  Persistence Report'!$D$27:$D$500,$B354,'7.  Persistence Report'!$J$27:$J$500,"Current year savings",'7.  Persistence Report'!$H$27:$H$500,"2016")</f>
        <v>0</v>
      </c>
      <c r="N354" s="291"/>
      <c r="O354" s="295">
        <f>SUMIFS('7.  Persistence Report'!Q$27:Q$500,'7.  Persistence Report'!$D$27:$D$500,$B354,'7.  Persistence Report'!$J$27:$J$500,"Current year savings",'7.  Persistence Report'!$H$27:$H$500,"2016")</f>
        <v>0</v>
      </c>
      <c r="P354" s="295">
        <f>SUMIFS('7.  Persistence Report'!R$27:R$500,'7.  Persistence Report'!$D$27:$D$500,$B354,'7.  Persistence Report'!$J$27:$J$500,"Current year savings",'7.  Persistence Report'!$H$27:$H$500,"2016")</f>
        <v>0</v>
      </c>
      <c r="Q354" s="295">
        <f>SUMIFS('7.  Persistence Report'!S$27:S$500,'7.  Persistence Report'!$D$27:$D$500,$B354,'7.  Persistence Report'!$J$27:$J$500,"Current year savings",'7.  Persistence Report'!$H$27:$H$500,"2016")</f>
        <v>0</v>
      </c>
      <c r="R354" s="295">
        <f>SUMIFS('7.  Persistence Report'!T$27:T$500,'7.  Persistence Report'!$D$27:$D$500,$B354,'7.  Persistence Report'!$J$27:$J$500,"Current year savings",'7.  Persistence Report'!$H$27:$H$500,"2016")</f>
        <v>0</v>
      </c>
      <c r="S354" s="295">
        <f>SUMIFS('7.  Persistence Report'!U$27:U$500,'7.  Persistence Report'!$D$27:$D$500,$B354,'7.  Persistence Report'!$J$27:$J$500,"Current year savings",'7.  Persistence Report'!$H$27:$H$500,"2016")</f>
        <v>0</v>
      </c>
      <c r="T354" s="295">
        <f>SUMIFS('7.  Persistence Report'!V$27:V$500,'7.  Persistence Report'!$D$27:$D$500,$B354,'7.  Persistence Report'!$J$27:$J$500,"Current year savings",'7.  Persistence Report'!$H$27:$H$500,"2016")</f>
        <v>0</v>
      </c>
      <c r="U354" s="295">
        <f>SUMIFS('7.  Persistence Report'!W$27:W$500,'7.  Persistence Report'!$D$27:$D$500,$B354,'7.  Persistence Report'!$J$27:$J$500,"Current year savings",'7.  Persistence Report'!$H$27:$H$500,"2016")</f>
        <v>0</v>
      </c>
      <c r="V354" s="295">
        <f>SUMIFS('7.  Persistence Report'!X$27:X$500,'7.  Persistence Report'!$D$27:$D$500,$B354,'7.  Persistence Report'!$J$27:$J$500,"Current year savings",'7.  Persistence Report'!$H$27:$H$500,"2016")</f>
        <v>0</v>
      </c>
      <c r="W354" s="295">
        <f>SUMIFS('7.  Persistence Report'!Y$27:Y$500,'7.  Persistence Report'!$D$27:$D$500,$B354,'7.  Persistence Report'!$J$27:$J$500,"Current year savings",'7.  Persistence Report'!$H$27:$H$500,"2016")</f>
        <v>0</v>
      </c>
      <c r="X354" s="295">
        <f>SUMIFS('7.  Persistence Report'!Z$27:Z$500,'7.  Persistence Report'!$D$27:$D$500,$B354,'7.  Persistence Report'!$J$27:$J$500,"Current year savings",'7.  Persistence Report'!$H$27:$H$500,"2016")</f>
        <v>0</v>
      </c>
      <c r="Y354" s="426"/>
      <c r="Z354" s="410"/>
      <c r="AA354" s="410"/>
      <c r="AB354" s="410"/>
      <c r="AC354" s="410"/>
      <c r="AD354" s="410"/>
      <c r="AE354" s="410"/>
      <c r="AF354" s="410"/>
      <c r="AG354" s="415"/>
      <c r="AH354" s="415"/>
      <c r="AI354" s="415"/>
      <c r="AJ354" s="415"/>
      <c r="AK354" s="415"/>
      <c r="AL354" s="415"/>
      <c r="AM354" s="296">
        <f>SUM(Y354:AL354)</f>
        <v>0</v>
      </c>
    </row>
    <row r="355" spans="1:39" outlineLevel="1">
      <c r="B355" s="294" t="s">
        <v>289</v>
      </c>
      <c r="C355" s="291" t="s">
        <v>163</v>
      </c>
      <c r="D355" s="295">
        <f>SUMIFS('7.  Persistence Report'!AV$27:AV$500,'7.  Persistence Report'!$D$27:$D$500,$B354,'7.  Persistence Report'!$J$27:$J$500,"Adjustment",'7.  Persistence Report'!$H$27:$H$500,"2016")</f>
        <v>0</v>
      </c>
      <c r="E355" s="295">
        <f>SUMIFS('7.  Persistence Report'!AW$27:AW$500,'7.  Persistence Report'!$D$27:$D$500,$B354,'7.  Persistence Report'!$J$27:$J$500,"Adjustment",'7.  Persistence Report'!$H$27:$H$500,"2016")</f>
        <v>0</v>
      </c>
      <c r="F355" s="295">
        <f>SUMIFS('7.  Persistence Report'!AX$27:AX$500,'7.  Persistence Report'!$D$27:$D$500,$B354,'7.  Persistence Report'!$J$27:$J$500,"Adjustment",'7.  Persistence Report'!$H$27:$H$500,"2016")</f>
        <v>0</v>
      </c>
      <c r="G355" s="295">
        <f>SUMIFS('7.  Persistence Report'!AY$27:AY$500,'7.  Persistence Report'!$D$27:$D$500,$B354,'7.  Persistence Report'!$J$27:$J$500,"Adjustment",'7.  Persistence Report'!$H$27:$H$500,"2016")</f>
        <v>0</v>
      </c>
      <c r="H355" s="295">
        <f>SUMIFS('7.  Persistence Report'!AZ$27:AZ$500,'7.  Persistence Report'!$D$27:$D$500,$B354,'7.  Persistence Report'!$J$27:$J$500,"Adjustment",'7.  Persistence Report'!$H$27:$H$500,"2016")</f>
        <v>0</v>
      </c>
      <c r="I355" s="295">
        <f>SUMIFS('7.  Persistence Report'!BA$27:BA$500,'7.  Persistence Report'!$D$27:$D$500,$B354,'7.  Persistence Report'!$J$27:$J$500,"Adjustment",'7.  Persistence Report'!$H$27:$H$500,"2016")</f>
        <v>0</v>
      </c>
      <c r="J355" s="295">
        <f>SUMIFS('7.  Persistence Report'!BB$27:BB$500,'7.  Persistence Report'!$D$27:$D$500,$B354,'7.  Persistence Report'!$J$27:$J$500,"Adjustment",'7.  Persistence Report'!$H$27:$H$500,"2016")</f>
        <v>0</v>
      </c>
      <c r="K355" s="295">
        <f>SUMIFS('7.  Persistence Report'!BC$27:BC$500,'7.  Persistence Report'!$D$27:$D$500,$B354,'7.  Persistence Report'!$J$27:$J$500,"Adjustment",'7.  Persistence Report'!$H$27:$H$500,"2016")</f>
        <v>0</v>
      </c>
      <c r="L355" s="295">
        <f>SUMIFS('7.  Persistence Report'!BD$27:BD$500,'7.  Persistence Report'!$D$27:$D$500,$B354,'7.  Persistence Report'!$J$27:$J$500,"Adjustment",'7.  Persistence Report'!$H$27:$H$500,"2016")</f>
        <v>0</v>
      </c>
      <c r="M355" s="295">
        <f>SUMIFS('7.  Persistence Report'!BE$27:BE$500,'7.  Persistence Report'!$D$27:$D$500,$B354,'7.  Persistence Report'!$J$27:$J$500,"Adjustment",'7.  Persistence Report'!$H$27:$H$500,"2016")</f>
        <v>0</v>
      </c>
      <c r="N355" s="468"/>
      <c r="O355" s="295">
        <f>SUMIFS('7.  Persistence Report'!Q$27:Q$500,'7.  Persistence Report'!$D$27:$D$500,$B354,'7.  Persistence Report'!$J$27:$J$500,"Adjustment",'7.  Persistence Report'!$H$27:$H$500,"2016")</f>
        <v>0</v>
      </c>
      <c r="P355" s="295">
        <f>SUMIFS('7.  Persistence Report'!R$27:R$500,'7.  Persistence Report'!$D$27:$D$500,$B354,'7.  Persistence Report'!$J$27:$J$500,"Adjustment",'7.  Persistence Report'!$H$27:$H$500,"2016")</f>
        <v>0</v>
      </c>
      <c r="Q355" s="295">
        <f>SUMIFS('7.  Persistence Report'!S$27:S$500,'7.  Persistence Report'!$D$27:$D$500,$B354,'7.  Persistence Report'!$J$27:$J$500,"Adjustment",'7.  Persistence Report'!$H$27:$H$500,"2016")</f>
        <v>0</v>
      </c>
      <c r="R355" s="295">
        <f>SUMIFS('7.  Persistence Report'!T$27:T$500,'7.  Persistence Report'!$D$27:$D$500,$B354,'7.  Persistence Report'!$J$27:$J$500,"Adjustment",'7.  Persistence Report'!$H$27:$H$500,"2016")</f>
        <v>0</v>
      </c>
      <c r="S355" s="295">
        <f>SUMIFS('7.  Persistence Report'!U$27:U$500,'7.  Persistence Report'!$D$27:$D$500,$B354,'7.  Persistence Report'!$J$27:$J$500,"Adjustment",'7.  Persistence Report'!$H$27:$H$500,"2016")</f>
        <v>0</v>
      </c>
      <c r="T355" s="295">
        <f>SUMIFS('7.  Persistence Report'!V$27:V$500,'7.  Persistence Report'!$D$27:$D$500,$B354,'7.  Persistence Report'!$J$27:$J$500,"Adjustment",'7.  Persistence Report'!$H$27:$H$500,"2016")</f>
        <v>0</v>
      </c>
      <c r="U355" s="295">
        <f>SUMIFS('7.  Persistence Report'!W$27:W$500,'7.  Persistence Report'!$D$27:$D$500,$B354,'7.  Persistence Report'!$J$27:$J$500,"Adjustment",'7.  Persistence Report'!$H$27:$H$500,"2016")</f>
        <v>0</v>
      </c>
      <c r="V355" s="295">
        <f>SUMIFS('7.  Persistence Report'!X$27:X$500,'7.  Persistence Report'!$D$27:$D$500,$B354,'7.  Persistence Report'!$J$27:$J$500,"Adjustment",'7.  Persistence Report'!$H$27:$H$500,"2016")</f>
        <v>0</v>
      </c>
      <c r="W355" s="295">
        <f>SUMIFS('7.  Persistence Report'!Y$27:Y$500,'7.  Persistence Report'!$D$27:$D$500,$B354,'7.  Persistence Report'!$J$27:$J$500,"Adjustment",'7.  Persistence Report'!$H$27:$H$500,"2016")</f>
        <v>0</v>
      </c>
      <c r="X355" s="295">
        <f>SUMIFS('7.  Persistence Report'!Z$27:Z$500,'7.  Persistence Report'!$D$27:$D$500,$B354,'7.  Persistence Report'!$J$27:$J$500,"Adjustment",'7.  Persistence Report'!$H$27:$H$500,"2016")</f>
        <v>0</v>
      </c>
      <c r="Y355" s="411">
        <f>Y354</f>
        <v>0</v>
      </c>
      <c r="Z355" s="411">
        <f t="shared" ref="Z355" si="1018">Z354</f>
        <v>0</v>
      </c>
      <c r="AA355" s="411">
        <f t="shared" ref="AA355" si="1019">AA354</f>
        <v>0</v>
      </c>
      <c r="AB355" s="411">
        <f t="shared" ref="AB355" si="1020">AB354</f>
        <v>0</v>
      </c>
      <c r="AC355" s="411">
        <f t="shared" ref="AC355" si="1021">AC354</f>
        <v>0</v>
      </c>
      <c r="AD355" s="411">
        <f t="shared" ref="AD355" si="1022">AD354</f>
        <v>0</v>
      </c>
      <c r="AE355" s="411">
        <f t="shared" ref="AE355" si="1023">AE354</f>
        <v>0</v>
      </c>
      <c r="AF355" s="411">
        <f t="shared" ref="AF355" si="1024">AF354</f>
        <v>0</v>
      </c>
      <c r="AG355" s="411">
        <f t="shared" ref="AG355" si="1025">AG354</f>
        <v>0</v>
      </c>
      <c r="AH355" s="411">
        <f t="shared" ref="AH355" si="1026">AH354</f>
        <v>0</v>
      </c>
      <c r="AI355" s="411">
        <f t="shared" ref="AI355" si="1027">AI354</f>
        <v>0</v>
      </c>
      <c r="AJ355" s="411">
        <f t="shared" ref="AJ355" si="1028">AJ354</f>
        <v>0</v>
      </c>
      <c r="AK355" s="411">
        <f t="shared" ref="AK355" si="1029">AK354</f>
        <v>0</v>
      </c>
      <c r="AL355" s="411">
        <f t="shared" ref="AL355" si="1030">AL354</f>
        <v>0</v>
      </c>
      <c r="AM355" s="306"/>
    </row>
    <row r="356" spans="1:39"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outlineLevel="1">
      <c r="A357" s="522">
        <v>43</v>
      </c>
      <c r="B357" s="520" t="s">
        <v>732</v>
      </c>
      <c r="C357" s="291" t="s">
        <v>25</v>
      </c>
      <c r="D357" s="295">
        <f>SUMIFS('7.  Persistence Report'!AV$27:AV$500,'7.  Persistence Report'!$D$27:$D$500,$B357,'7.  Persistence Report'!$J$27:$J$500,"Current year savings",'7.  Persistence Report'!$H$27:$H$500,"2016")</f>
        <v>0</v>
      </c>
      <c r="E357" s="295">
        <f>SUMIFS('7.  Persistence Report'!AW$27:AW$500,'7.  Persistence Report'!$D$27:$D$500,$B357,'7.  Persistence Report'!$J$27:$J$500,"Current year savings",'7.  Persistence Report'!$H$27:$H$500,"2016")</f>
        <v>0</v>
      </c>
      <c r="F357" s="295">
        <f>SUMIFS('7.  Persistence Report'!AX$27:AX$500,'7.  Persistence Report'!$D$27:$D$500,$B357,'7.  Persistence Report'!$J$27:$J$500,"Current year savings",'7.  Persistence Report'!$H$27:$H$500,"2016")</f>
        <v>0</v>
      </c>
      <c r="G357" s="295">
        <f>SUMIFS('7.  Persistence Report'!AY$27:AY$500,'7.  Persistence Report'!$D$27:$D$500,$B357,'7.  Persistence Report'!$J$27:$J$500,"Current year savings",'7.  Persistence Report'!$H$27:$H$500,"2016")</f>
        <v>0</v>
      </c>
      <c r="H357" s="295">
        <f>SUMIFS('7.  Persistence Report'!AZ$27:AZ$500,'7.  Persistence Report'!$D$27:$D$500,$B357,'7.  Persistence Report'!$J$27:$J$500,"Current year savings",'7.  Persistence Report'!$H$27:$H$500,"2016")</f>
        <v>0</v>
      </c>
      <c r="I357" s="295">
        <f>SUMIFS('7.  Persistence Report'!BA$27:BA$500,'7.  Persistence Report'!$D$27:$D$500,$B357,'7.  Persistence Report'!$J$27:$J$500,"Current year savings",'7.  Persistence Report'!$H$27:$H$500,"2016")</f>
        <v>0</v>
      </c>
      <c r="J357" s="295">
        <f>SUMIFS('7.  Persistence Report'!BB$27:BB$500,'7.  Persistence Report'!$D$27:$D$500,$B357,'7.  Persistence Report'!$J$27:$J$500,"Current year savings",'7.  Persistence Report'!$H$27:$H$500,"2016")</f>
        <v>0</v>
      </c>
      <c r="K357" s="295">
        <f>SUMIFS('7.  Persistence Report'!BC$27:BC$500,'7.  Persistence Report'!$D$27:$D$500,$B357,'7.  Persistence Report'!$J$27:$J$500,"Current year savings",'7.  Persistence Report'!$H$27:$H$500,"2016")</f>
        <v>0</v>
      </c>
      <c r="L357" s="295">
        <f>SUMIFS('7.  Persistence Report'!BD$27:BD$500,'7.  Persistence Report'!$D$27:$D$500,$B357,'7.  Persistence Report'!$J$27:$J$500,"Current year savings",'7.  Persistence Report'!$H$27:$H$500,"2016")</f>
        <v>0</v>
      </c>
      <c r="M357" s="295">
        <f>SUMIFS('7.  Persistence Report'!BE$27:BE$500,'7.  Persistence Report'!$D$27:$D$500,$B357,'7.  Persistence Report'!$J$27:$J$500,"Current year savings",'7.  Persistence Report'!$H$27:$H$500,"2016")</f>
        <v>0</v>
      </c>
      <c r="N357" s="295">
        <v>12</v>
      </c>
      <c r="O357" s="295">
        <f>SUMIFS('7.  Persistence Report'!Q$27:Q$500,'7.  Persistence Report'!$D$27:$D$500,$B357,'7.  Persistence Report'!$J$27:$J$500,"Current year savings",'7.  Persistence Report'!$H$27:$H$500,"2016")</f>
        <v>0</v>
      </c>
      <c r="P357" s="295">
        <f>SUMIFS('7.  Persistence Report'!R$27:R$500,'7.  Persistence Report'!$D$27:$D$500,$B357,'7.  Persistence Report'!$J$27:$J$500,"Current year savings",'7.  Persistence Report'!$H$27:$H$500,"2016")</f>
        <v>0</v>
      </c>
      <c r="Q357" s="295">
        <f>SUMIFS('7.  Persistence Report'!S$27:S$500,'7.  Persistence Report'!$D$27:$D$500,$B357,'7.  Persistence Report'!$J$27:$J$500,"Current year savings",'7.  Persistence Report'!$H$27:$H$500,"2016")</f>
        <v>0</v>
      </c>
      <c r="R357" s="295">
        <f>SUMIFS('7.  Persistence Report'!T$27:T$500,'7.  Persistence Report'!$D$27:$D$500,$B357,'7.  Persistence Report'!$J$27:$J$500,"Current year savings",'7.  Persistence Report'!$H$27:$H$500,"2016")</f>
        <v>0</v>
      </c>
      <c r="S357" s="295">
        <f>SUMIFS('7.  Persistence Report'!U$27:U$500,'7.  Persistence Report'!$D$27:$D$500,$B357,'7.  Persistence Report'!$J$27:$J$500,"Current year savings",'7.  Persistence Report'!$H$27:$H$500,"2016")</f>
        <v>0</v>
      </c>
      <c r="T357" s="295">
        <f>SUMIFS('7.  Persistence Report'!V$27:V$500,'7.  Persistence Report'!$D$27:$D$500,$B357,'7.  Persistence Report'!$J$27:$J$500,"Current year savings",'7.  Persistence Report'!$H$27:$H$500,"2016")</f>
        <v>0</v>
      </c>
      <c r="U357" s="295">
        <f>SUMIFS('7.  Persistence Report'!W$27:W$500,'7.  Persistence Report'!$D$27:$D$500,$B357,'7.  Persistence Report'!$J$27:$J$500,"Current year savings",'7.  Persistence Report'!$H$27:$H$500,"2016")</f>
        <v>0</v>
      </c>
      <c r="V357" s="295">
        <f>SUMIFS('7.  Persistence Report'!X$27:X$500,'7.  Persistence Report'!$D$27:$D$500,$B357,'7.  Persistence Report'!$J$27:$J$500,"Current year savings",'7.  Persistence Report'!$H$27:$H$500,"2016")</f>
        <v>0</v>
      </c>
      <c r="W357" s="295">
        <f>SUMIFS('7.  Persistence Report'!Y$27:Y$500,'7.  Persistence Report'!$D$27:$D$500,$B357,'7.  Persistence Report'!$J$27:$J$500,"Current year savings",'7.  Persistence Report'!$H$27:$H$500,"2016")</f>
        <v>0</v>
      </c>
      <c r="X357" s="295">
        <f>SUMIFS('7.  Persistence Report'!Z$27:Z$500,'7.  Persistence Report'!$D$27:$D$500,$B357,'7.  Persistence Report'!$J$27:$J$500,"Current year savings",'7.  Persistence Report'!$H$27:$H$500,"2016")</f>
        <v>0</v>
      </c>
      <c r="Y357" s="426"/>
      <c r="Z357" s="410"/>
      <c r="AA357" s="410"/>
      <c r="AB357" s="410"/>
      <c r="AC357" s="410"/>
      <c r="AD357" s="410"/>
      <c r="AE357" s="410"/>
      <c r="AF357" s="410"/>
      <c r="AG357" s="415"/>
      <c r="AH357" s="415"/>
      <c r="AI357" s="415"/>
      <c r="AJ357" s="415"/>
      <c r="AK357" s="415"/>
      <c r="AL357" s="415"/>
      <c r="AM357" s="296">
        <f>SUM(Y357:AL357)</f>
        <v>0</v>
      </c>
    </row>
    <row r="358" spans="1:39" outlineLevel="1">
      <c r="B358" s="294" t="s">
        <v>289</v>
      </c>
      <c r="C358" s="291" t="s">
        <v>163</v>
      </c>
      <c r="D358" s="295">
        <f>SUMIFS('7.  Persistence Report'!AV$27:AV$500,'7.  Persistence Report'!$D$27:$D$500,$B357,'7.  Persistence Report'!$J$27:$J$500,"Adjustment",'7.  Persistence Report'!$H$27:$H$500,"2016")</f>
        <v>0</v>
      </c>
      <c r="E358" s="295">
        <f>SUMIFS('7.  Persistence Report'!AW$27:AW$500,'7.  Persistence Report'!$D$27:$D$500,$B357,'7.  Persistence Report'!$J$27:$J$500,"Adjustment",'7.  Persistence Report'!$H$27:$H$500,"2016")</f>
        <v>0</v>
      </c>
      <c r="F358" s="295">
        <f>SUMIFS('7.  Persistence Report'!AX$27:AX$500,'7.  Persistence Report'!$D$27:$D$500,$B357,'7.  Persistence Report'!$J$27:$J$500,"Adjustment",'7.  Persistence Report'!$H$27:$H$500,"2016")</f>
        <v>0</v>
      </c>
      <c r="G358" s="295">
        <f>SUMIFS('7.  Persistence Report'!AY$27:AY$500,'7.  Persistence Report'!$D$27:$D$500,$B357,'7.  Persistence Report'!$J$27:$J$500,"Adjustment",'7.  Persistence Report'!$H$27:$H$500,"2016")</f>
        <v>0</v>
      </c>
      <c r="H358" s="295">
        <f>SUMIFS('7.  Persistence Report'!AZ$27:AZ$500,'7.  Persistence Report'!$D$27:$D$500,$B357,'7.  Persistence Report'!$J$27:$J$500,"Adjustment",'7.  Persistence Report'!$H$27:$H$500,"2016")</f>
        <v>0</v>
      </c>
      <c r="I358" s="295">
        <f>SUMIFS('7.  Persistence Report'!BA$27:BA$500,'7.  Persistence Report'!$D$27:$D$500,$B357,'7.  Persistence Report'!$J$27:$J$500,"Adjustment",'7.  Persistence Report'!$H$27:$H$500,"2016")</f>
        <v>0</v>
      </c>
      <c r="J358" s="295">
        <f>SUMIFS('7.  Persistence Report'!BB$27:BB$500,'7.  Persistence Report'!$D$27:$D$500,$B357,'7.  Persistence Report'!$J$27:$J$500,"Adjustment",'7.  Persistence Report'!$H$27:$H$500,"2016")</f>
        <v>0</v>
      </c>
      <c r="K358" s="295">
        <f>SUMIFS('7.  Persistence Report'!BC$27:BC$500,'7.  Persistence Report'!$D$27:$D$500,$B357,'7.  Persistence Report'!$J$27:$J$500,"Adjustment",'7.  Persistence Report'!$H$27:$H$500,"2016")</f>
        <v>0</v>
      </c>
      <c r="L358" s="295">
        <f>SUMIFS('7.  Persistence Report'!BD$27:BD$500,'7.  Persistence Report'!$D$27:$D$500,$B357,'7.  Persistence Report'!$J$27:$J$500,"Adjustment",'7.  Persistence Report'!$H$27:$H$500,"2016")</f>
        <v>0</v>
      </c>
      <c r="M358" s="295">
        <f>SUMIFS('7.  Persistence Report'!BE$27:BE$500,'7.  Persistence Report'!$D$27:$D$500,$B357,'7.  Persistence Report'!$J$27:$J$500,"Adjustment",'7.  Persistence Report'!$H$27:$H$500,"2016")</f>
        <v>0</v>
      </c>
      <c r="N358" s="295">
        <f>N357</f>
        <v>12</v>
      </c>
      <c r="O358" s="295">
        <f>SUMIFS('7.  Persistence Report'!Q$27:Q$500,'7.  Persistence Report'!$D$27:$D$500,$B357,'7.  Persistence Report'!$J$27:$J$500,"Adjustment",'7.  Persistence Report'!$H$27:$H$500,"2016")</f>
        <v>0</v>
      </c>
      <c r="P358" s="295">
        <f>SUMIFS('7.  Persistence Report'!R$27:R$500,'7.  Persistence Report'!$D$27:$D$500,$B357,'7.  Persistence Report'!$J$27:$J$500,"Adjustment",'7.  Persistence Report'!$H$27:$H$500,"2016")</f>
        <v>0</v>
      </c>
      <c r="Q358" s="295">
        <f>SUMIFS('7.  Persistence Report'!S$27:S$500,'7.  Persistence Report'!$D$27:$D$500,$B357,'7.  Persistence Report'!$J$27:$J$500,"Adjustment",'7.  Persistence Report'!$H$27:$H$500,"2016")</f>
        <v>0</v>
      </c>
      <c r="R358" s="295">
        <f>SUMIFS('7.  Persistence Report'!T$27:T$500,'7.  Persistence Report'!$D$27:$D$500,$B357,'7.  Persistence Report'!$J$27:$J$500,"Adjustment",'7.  Persistence Report'!$H$27:$H$500,"2016")</f>
        <v>0</v>
      </c>
      <c r="S358" s="295">
        <f>SUMIFS('7.  Persistence Report'!U$27:U$500,'7.  Persistence Report'!$D$27:$D$500,$B357,'7.  Persistence Report'!$J$27:$J$500,"Adjustment",'7.  Persistence Report'!$H$27:$H$500,"2016")</f>
        <v>0</v>
      </c>
      <c r="T358" s="295">
        <f>SUMIFS('7.  Persistence Report'!V$27:V$500,'7.  Persistence Report'!$D$27:$D$500,$B357,'7.  Persistence Report'!$J$27:$J$500,"Adjustment",'7.  Persistence Report'!$H$27:$H$500,"2016")</f>
        <v>0</v>
      </c>
      <c r="U358" s="295">
        <f>SUMIFS('7.  Persistence Report'!W$27:W$500,'7.  Persistence Report'!$D$27:$D$500,$B357,'7.  Persistence Report'!$J$27:$J$500,"Adjustment",'7.  Persistence Report'!$H$27:$H$500,"2016")</f>
        <v>0</v>
      </c>
      <c r="V358" s="295">
        <f>SUMIFS('7.  Persistence Report'!X$27:X$500,'7.  Persistence Report'!$D$27:$D$500,$B357,'7.  Persistence Report'!$J$27:$J$500,"Adjustment",'7.  Persistence Report'!$H$27:$H$500,"2016")</f>
        <v>0</v>
      </c>
      <c r="W358" s="295">
        <f>SUMIFS('7.  Persistence Report'!Y$27:Y$500,'7.  Persistence Report'!$D$27:$D$500,$B357,'7.  Persistence Report'!$J$27:$J$500,"Adjustment",'7.  Persistence Report'!$H$27:$H$500,"2016")</f>
        <v>0</v>
      </c>
      <c r="X358" s="295">
        <f>SUMIFS('7.  Persistence Report'!Z$27:Z$500,'7.  Persistence Report'!$D$27:$D$500,$B357,'7.  Persistence Report'!$J$27:$J$500,"Adjustment",'7.  Persistence Report'!$H$27:$H$500,"2016")</f>
        <v>0</v>
      </c>
      <c r="Y358" s="411">
        <f>Y357</f>
        <v>0</v>
      </c>
      <c r="Z358" s="411">
        <f t="shared" ref="Z358" si="1031">Z357</f>
        <v>0</v>
      </c>
      <c r="AA358" s="411">
        <f t="shared" ref="AA358" si="1032">AA357</f>
        <v>0</v>
      </c>
      <c r="AB358" s="411">
        <f t="shared" ref="AB358" si="1033">AB357</f>
        <v>0</v>
      </c>
      <c r="AC358" s="411">
        <f t="shared" ref="AC358" si="1034">AC357</f>
        <v>0</v>
      </c>
      <c r="AD358" s="411">
        <f t="shared" ref="AD358" si="1035">AD357</f>
        <v>0</v>
      </c>
      <c r="AE358" s="411">
        <f t="shared" ref="AE358" si="1036">AE357</f>
        <v>0</v>
      </c>
      <c r="AF358" s="411">
        <f t="shared" ref="AF358" si="1037">AF357</f>
        <v>0</v>
      </c>
      <c r="AG358" s="411">
        <f t="shared" ref="AG358" si="1038">AG357</f>
        <v>0</v>
      </c>
      <c r="AH358" s="411">
        <f t="shared" ref="AH358" si="1039">AH357</f>
        <v>0</v>
      </c>
      <c r="AI358" s="411">
        <f t="shared" ref="AI358" si="1040">AI357</f>
        <v>0</v>
      </c>
      <c r="AJ358" s="411">
        <f t="shared" ref="AJ358" si="1041">AJ357</f>
        <v>0</v>
      </c>
      <c r="AK358" s="411">
        <f t="shared" ref="AK358" si="1042">AK357</f>
        <v>0</v>
      </c>
      <c r="AL358" s="411">
        <f t="shared" ref="AL358" si="1043">AL357</f>
        <v>0</v>
      </c>
      <c r="AM358" s="306"/>
    </row>
    <row r="359" spans="1:39"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4">Z360</f>
        <v>0</v>
      </c>
      <c r="AA361" s="411">
        <f t="shared" ref="AA361" si="1045">AA360</f>
        <v>0</v>
      </c>
      <c r="AB361" s="411">
        <f t="shared" ref="AB361" si="1046">AB360</f>
        <v>0</v>
      </c>
      <c r="AC361" s="411">
        <f t="shared" ref="AC361" si="1047">AC360</f>
        <v>0</v>
      </c>
      <c r="AD361" s="411">
        <f t="shared" ref="AD361" si="1048">AD360</f>
        <v>0</v>
      </c>
      <c r="AE361" s="411">
        <f t="shared" ref="AE361" si="1049">AE360</f>
        <v>0</v>
      </c>
      <c r="AF361" s="411">
        <f t="shared" ref="AF361" si="1050">AF360</f>
        <v>0</v>
      </c>
      <c r="AG361" s="411">
        <f t="shared" ref="AG361" si="1051">AG360</f>
        <v>0</v>
      </c>
      <c r="AH361" s="411">
        <f t="shared" ref="AH361" si="1052">AH360</f>
        <v>0</v>
      </c>
      <c r="AI361" s="411">
        <f t="shared" ref="AI361" si="1053">AI360</f>
        <v>0</v>
      </c>
      <c r="AJ361" s="411">
        <f t="shared" ref="AJ361" si="1054">AJ360</f>
        <v>0</v>
      </c>
      <c r="AK361" s="411">
        <f t="shared" ref="AK361" si="1055">AK360</f>
        <v>0</v>
      </c>
      <c r="AL361" s="411">
        <f t="shared" ref="AL361" si="1056">AL360</f>
        <v>0</v>
      </c>
      <c r="AM361" s="306"/>
    </row>
    <row r="362" spans="1:39"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7">Z363</f>
        <v>0</v>
      </c>
      <c r="AA364" s="411">
        <f t="shared" ref="AA364" si="1058">AA363</f>
        <v>0</v>
      </c>
      <c r="AB364" s="411">
        <f t="shared" ref="AB364" si="1059">AB363</f>
        <v>0</v>
      </c>
      <c r="AC364" s="411">
        <f t="shared" ref="AC364" si="1060">AC363</f>
        <v>0</v>
      </c>
      <c r="AD364" s="411">
        <f t="shared" ref="AD364" si="1061">AD363</f>
        <v>0</v>
      </c>
      <c r="AE364" s="411">
        <f t="shared" ref="AE364" si="1062">AE363</f>
        <v>0</v>
      </c>
      <c r="AF364" s="411">
        <f t="shared" ref="AF364" si="1063">AF363</f>
        <v>0</v>
      </c>
      <c r="AG364" s="411">
        <f t="shared" ref="AG364" si="1064">AG363</f>
        <v>0</v>
      </c>
      <c r="AH364" s="411">
        <f t="shared" ref="AH364" si="1065">AH363</f>
        <v>0</v>
      </c>
      <c r="AI364" s="411">
        <f t="shared" ref="AI364" si="1066">AI363</f>
        <v>0</v>
      </c>
      <c r="AJ364" s="411">
        <f t="shared" ref="AJ364" si="1067">AJ363</f>
        <v>0</v>
      </c>
      <c r="AK364" s="411">
        <f t="shared" ref="AK364" si="1068">AK363</f>
        <v>0</v>
      </c>
      <c r="AL364" s="411">
        <f t="shared" ref="AL364" si="1069">AL363</f>
        <v>0</v>
      </c>
      <c r="AM364" s="306"/>
    </row>
    <row r="365" spans="1:39"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0">Z366</f>
        <v>0</v>
      </c>
      <c r="AA367" s="411">
        <f t="shared" ref="AA367" si="1071">AA366</f>
        <v>0</v>
      </c>
      <c r="AB367" s="411">
        <f t="shared" ref="AB367" si="1072">AB366</f>
        <v>0</v>
      </c>
      <c r="AC367" s="411">
        <f t="shared" ref="AC367" si="1073">AC366</f>
        <v>0</v>
      </c>
      <c r="AD367" s="411">
        <f t="shared" ref="AD367" si="1074">AD366</f>
        <v>0</v>
      </c>
      <c r="AE367" s="411">
        <f t="shared" ref="AE367" si="1075">AE366</f>
        <v>0</v>
      </c>
      <c r="AF367" s="411">
        <f t="shared" ref="AF367" si="1076">AF366</f>
        <v>0</v>
      </c>
      <c r="AG367" s="411">
        <f t="shared" ref="AG367" si="1077">AG366</f>
        <v>0</v>
      </c>
      <c r="AH367" s="411">
        <f t="shared" ref="AH367" si="1078">AH366</f>
        <v>0</v>
      </c>
      <c r="AI367" s="411">
        <f t="shared" ref="AI367" si="1079">AI366</f>
        <v>0</v>
      </c>
      <c r="AJ367" s="411">
        <f t="shared" ref="AJ367" si="1080">AJ366</f>
        <v>0</v>
      </c>
      <c r="AK367" s="411">
        <f t="shared" ref="AK367" si="1081">AK366</f>
        <v>0</v>
      </c>
      <c r="AL367" s="411">
        <f t="shared" ref="AL367" si="1082">AL366</f>
        <v>0</v>
      </c>
      <c r="AM367" s="306"/>
    </row>
    <row r="368" spans="1:39"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3">Z369</f>
        <v>0</v>
      </c>
      <c r="AA370" s="411">
        <f t="shared" ref="AA370" si="1084">AA369</f>
        <v>0</v>
      </c>
      <c r="AB370" s="411">
        <f t="shared" ref="AB370" si="1085">AB369</f>
        <v>0</v>
      </c>
      <c r="AC370" s="411">
        <f t="shared" ref="AC370" si="1086">AC369</f>
        <v>0</v>
      </c>
      <c r="AD370" s="411">
        <f t="shared" ref="AD370" si="1087">AD369</f>
        <v>0</v>
      </c>
      <c r="AE370" s="411">
        <f t="shared" ref="AE370" si="1088">AE369</f>
        <v>0</v>
      </c>
      <c r="AF370" s="411">
        <f t="shared" ref="AF370" si="1089">AF369</f>
        <v>0</v>
      </c>
      <c r="AG370" s="411">
        <f t="shared" ref="AG370" si="1090">AG369</f>
        <v>0</v>
      </c>
      <c r="AH370" s="411">
        <f t="shared" ref="AH370" si="1091">AH369</f>
        <v>0</v>
      </c>
      <c r="AI370" s="411">
        <f t="shared" ref="AI370" si="1092">AI369</f>
        <v>0</v>
      </c>
      <c r="AJ370" s="411">
        <f t="shared" ref="AJ370" si="1093">AJ369</f>
        <v>0</v>
      </c>
      <c r="AK370" s="411">
        <f t="shared" ref="AK370" si="1094">AK369</f>
        <v>0</v>
      </c>
      <c r="AL370" s="411">
        <f t="shared" ref="AL370" si="1095">AL369</f>
        <v>0</v>
      </c>
      <c r="AM370" s="306"/>
    </row>
    <row r="371" spans="1:42"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45"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6">Z372</f>
        <v>0</v>
      </c>
      <c r="AA373" s="411">
        <f t="shared" ref="AA373" si="1097">AA372</f>
        <v>0</v>
      </c>
      <c r="AB373" s="411">
        <f t="shared" ref="AB373" si="1098">AB372</f>
        <v>0</v>
      </c>
      <c r="AC373" s="411">
        <f t="shared" ref="AC373" si="1099">AC372</f>
        <v>0</v>
      </c>
      <c r="AD373" s="411">
        <f t="shared" ref="AD373" si="1100">AD372</f>
        <v>0</v>
      </c>
      <c r="AE373" s="411">
        <f t="shared" ref="AE373" si="1101">AE372</f>
        <v>0</v>
      </c>
      <c r="AF373" s="411">
        <f t="shared" ref="AF373" si="1102">AF372</f>
        <v>0</v>
      </c>
      <c r="AG373" s="411">
        <f t="shared" ref="AG373" si="1103">AG372</f>
        <v>0</v>
      </c>
      <c r="AH373" s="411">
        <f t="shared" ref="AH373" si="1104">AH372</f>
        <v>0</v>
      </c>
      <c r="AI373" s="411">
        <f t="shared" ref="AI373" si="1105">AI372</f>
        <v>0</v>
      </c>
      <c r="AJ373" s="411">
        <f t="shared" ref="AJ373" si="1106">AJ372</f>
        <v>0</v>
      </c>
      <c r="AK373" s="411">
        <f t="shared" ref="AK373" si="1107">AK372</f>
        <v>0</v>
      </c>
      <c r="AL373" s="411">
        <f t="shared" ref="AL373" si="1108">AL372</f>
        <v>0</v>
      </c>
      <c r="AM373" s="306"/>
    </row>
    <row r="374" spans="1:42"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outlineLevel="1">
      <c r="A375" s="522">
        <v>49</v>
      </c>
      <c r="B375" s="520" t="s">
        <v>31</v>
      </c>
      <c r="C375" s="291" t="s">
        <v>25</v>
      </c>
      <c r="D375" s="295"/>
      <c r="E375" s="295"/>
      <c r="F375" s="295"/>
      <c r="G375" s="295"/>
      <c r="H375" s="295"/>
      <c r="I375" s="295"/>
      <c r="J375" s="295"/>
      <c r="K375" s="295"/>
      <c r="L375" s="295"/>
      <c r="M375" s="295"/>
      <c r="N375" s="295">
        <v>1</v>
      </c>
      <c r="O375" s="295">
        <f>+'8.  Streetlighting'!F39</f>
        <v>2313.623</v>
      </c>
      <c r="P375" s="295">
        <f>+'8.  Streetlighting'!F40</f>
        <v>8513.5319999999992</v>
      </c>
      <c r="Q375" s="295">
        <f>+'8.  Streetlighting'!F41</f>
        <v>8513.5319999999992</v>
      </c>
      <c r="R375" s="295">
        <f>+'8.  Streetlighting'!F42</f>
        <v>8513.5319999999992</v>
      </c>
      <c r="S375" s="295">
        <f>+'8.  Streetlighting'!F43</f>
        <v>8513.5319999999992</v>
      </c>
      <c r="T375" s="295"/>
      <c r="U375" s="295"/>
      <c r="V375" s="295"/>
      <c r="W375" s="295"/>
      <c r="X375" s="295"/>
      <c r="Y375" s="426"/>
      <c r="Z375" s="410"/>
      <c r="AA375" s="410"/>
      <c r="AB375" s="410"/>
      <c r="AC375" s="410"/>
      <c r="AD375" s="410"/>
      <c r="AE375" s="410">
        <v>1</v>
      </c>
      <c r="AF375" s="410"/>
      <c r="AG375" s="415"/>
      <c r="AH375" s="415"/>
      <c r="AI375" s="415"/>
      <c r="AJ375" s="415"/>
      <c r="AK375" s="415"/>
      <c r="AL375" s="415"/>
      <c r="AM375" s="296">
        <f>SUM(Y375:AL375)</f>
        <v>1</v>
      </c>
    </row>
    <row r="376" spans="1:42" outlineLevel="1">
      <c r="B376" s="294" t="s">
        <v>289</v>
      </c>
      <c r="C376" s="291" t="s">
        <v>163</v>
      </c>
      <c r="D376" s="295"/>
      <c r="E376" s="295"/>
      <c r="F376" s="295"/>
      <c r="G376" s="295"/>
      <c r="H376" s="295"/>
      <c r="I376" s="295"/>
      <c r="J376" s="295"/>
      <c r="K376" s="295"/>
      <c r="L376" s="295"/>
      <c r="M376" s="295"/>
      <c r="N376" s="295">
        <f>N375</f>
        <v>1</v>
      </c>
      <c r="O376" s="295"/>
      <c r="P376" s="295"/>
      <c r="Q376" s="295"/>
      <c r="R376" s="295"/>
      <c r="S376" s="295"/>
      <c r="T376" s="295"/>
      <c r="U376" s="295"/>
      <c r="V376" s="295"/>
      <c r="W376" s="295"/>
      <c r="X376" s="295"/>
      <c r="Y376" s="411">
        <f>Y375</f>
        <v>0</v>
      </c>
      <c r="Z376" s="411">
        <f t="shared" ref="Z376" si="1109">Z375</f>
        <v>0</v>
      </c>
      <c r="AA376" s="411">
        <f t="shared" ref="AA376" si="1110">AA375</f>
        <v>0</v>
      </c>
      <c r="AB376" s="411">
        <f t="shared" ref="AB376" si="1111">AB375</f>
        <v>0</v>
      </c>
      <c r="AC376" s="411">
        <f t="shared" ref="AC376" si="1112">AC375</f>
        <v>0</v>
      </c>
      <c r="AD376" s="411">
        <f t="shared" ref="AD376" si="1113">AD375</f>
        <v>0</v>
      </c>
      <c r="AE376" s="411">
        <f t="shared" ref="AE376" si="1114">AE375</f>
        <v>1</v>
      </c>
      <c r="AF376" s="411">
        <f t="shared" ref="AF376" si="1115">AF375</f>
        <v>0</v>
      </c>
      <c r="AG376" s="411">
        <f t="shared" ref="AG376" si="1116">AG375</f>
        <v>0</v>
      </c>
      <c r="AH376" s="411">
        <f t="shared" ref="AH376" si="1117">AH375</f>
        <v>0</v>
      </c>
      <c r="AI376" s="411">
        <f t="shared" ref="AI376" si="1118">AI375</f>
        <v>0</v>
      </c>
      <c r="AJ376" s="411">
        <f t="shared" ref="AJ376" si="1119">AJ375</f>
        <v>0</v>
      </c>
      <c r="AK376" s="411">
        <f t="shared" ref="AK376" si="1120">AK375</f>
        <v>0</v>
      </c>
      <c r="AL376" s="411">
        <f t="shared" ref="AL376" si="1121">AL375</f>
        <v>0</v>
      </c>
      <c r="AM376" s="306"/>
    </row>
    <row r="377" spans="1:42"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75">
      <c r="B378" s="327" t="s">
        <v>274</v>
      </c>
      <c r="C378" s="329"/>
      <c r="D378" s="329">
        <f>SUM(D221:D376)</f>
        <v>91933073.938502625</v>
      </c>
      <c r="E378" s="329"/>
      <c r="F378" s="329"/>
      <c r="G378" s="329"/>
      <c r="H378" s="329"/>
      <c r="I378" s="329"/>
      <c r="J378" s="329"/>
      <c r="K378" s="329"/>
      <c r="L378" s="329"/>
      <c r="M378" s="329"/>
      <c r="N378" s="329"/>
      <c r="O378" s="329">
        <f>SUM(O221:O376)</f>
        <v>13587.987061548733</v>
      </c>
      <c r="P378" s="329"/>
      <c r="Q378" s="329"/>
      <c r="R378" s="329"/>
      <c r="S378" s="329"/>
      <c r="T378" s="329"/>
      <c r="U378" s="329"/>
      <c r="V378" s="329"/>
      <c r="W378" s="329"/>
      <c r="X378" s="329"/>
      <c r="Y378" s="329">
        <f>IF(Y219="kWh",SUMPRODUCT(D221:D376,Y221:Y376))</f>
        <v>34870192.296115302</v>
      </c>
      <c r="Z378" s="329">
        <f>IF(Z219="kWh",SUMPRODUCT(D221:D376,Z221:Z376))</f>
        <v>7732033.8769960916</v>
      </c>
      <c r="AA378" s="329">
        <f>IF(AA219="kw",SUMPRODUCT(N221:N376,O221:O376,AA221:AA376),SUMPRODUCT(D221:D376,AA221:AA376))</f>
        <v>47985.098925370163</v>
      </c>
      <c r="AB378" s="329">
        <f>IF(AB219="kw",SUMPRODUCT(N221:N376,O221:O376,AB221:AB376),SUMPRODUCT(D221:D376,AB221:AB376))</f>
        <v>6163.1719926799597</v>
      </c>
      <c r="AC378" s="329">
        <f>IF(AC219="kw",SUMPRODUCT(N221:N376,O221:O376,AC221:AC376),SUMPRODUCT(D221:D376,AC221:AC376))</f>
        <v>27562.565108348372</v>
      </c>
      <c r="AD378" s="329">
        <f>IF(AD219="kw",SUMPRODUCT(N221:N376,O221:O376,AD221:AD376),SUMPRODUCT(D221:D376,AD221:AD376))</f>
        <v>0</v>
      </c>
      <c r="AE378" s="329">
        <f>IF(AE219="kw",SUMPRODUCT(N221:N376,O221:O376,AE221:AE376),SUMPRODUCT(D221:D376,AE221:AE376))</f>
        <v>2313.623</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75">
      <c r="B379" s="391" t="s">
        <v>275</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16725000</v>
      </c>
      <c r="Z379" s="392">
        <f>HLOOKUP(Z218,'2. LRAMVA Threshold'!$B$42:$Q$53,8,FALSE)</f>
        <v>10727000</v>
      </c>
      <c r="AA379" s="392">
        <f>HLOOKUP(AA218,'2. LRAMVA Threshold'!$B$42:$Q$53,8,FALSE)</f>
        <v>191563</v>
      </c>
      <c r="AB379" s="392">
        <f>HLOOKUP(AB218,'2. LRAMVA Threshold'!$B$42:$Q$53,8,FALSE)</f>
        <v>0</v>
      </c>
      <c r="AC379" s="392">
        <f>HLOOKUP(AC218,'2. LRAMVA Threshold'!$B$42:$Q$53,8,FALSE)</f>
        <v>0</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c r="B381" s="324" t="s">
        <v>276</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1.9300000000000001E-2</v>
      </c>
      <c r="Z381" s="341">
        <f>HLOOKUP(Z$35,'3.  Distribution Rates'!$C$122:$P$133,8,FALSE)</f>
        <v>2.1600000000000001E-2</v>
      </c>
      <c r="AA381" s="341">
        <f>HLOOKUP(AA$35,'3.  Distribution Rates'!$C$122:$P$133,8,FALSE)</f>
        <v>4.0705999999999998</v>
      </c>
      <c r="AB381" s="341">
        <f>HLOOKUP(AB$35,'3.  Distribution Rates'!$C$122:$P$133,8,FALSE)</f>
        <v>3.6541000000000001</v>
      </c>
      <c r="AC381" s="341">
        <f>HLOOKUP(AC$35,'3.  Distribution Rates'!$C$122:$P$133,8,FALSE)</f>
        <v>3.4742000000000002</v>
      </c>
      <c r="AD381" s="341">
        <f>HLOOKUP(AD$35,'3.  Distribution Rates'!$C$122:$P$133,8,FALSE)</f>
        <v>2.1899999999999999E-2</v>
      </c>
      <c r="AE381" s="341">
        <f>HLOOKUP(AE$35,'3.  Distribution Rates'!$C$122:$P$133,8,FALSE)</f>
        <v>5.3170999999999999</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c r="B382" s="324" t="s">
        <v>277</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9">
        <f>SUM(Y382:AL382)</f>
        <v>0</v>
      </c>
    </row>
    <row r="383" spans="1:42">
      <c r="B383" s="324" t="s">
        <v>278</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9">
        <f>SUM(Y383:AL383)</f>
        <v>0</v>
      </c>
    </row>
    <row r="384" spans="1:42">
      <c r="B384" s="324" t="s">
        <v>279</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0</v>
      </c>
      <c r="Z384" s="378">
        <f>'4.  2011-2014 LRAM'!Z397*Z381</f>
        <v>0</v>
      </c>
      <c r="AA384" s="378">
        <f>'4.  2011-2014 LRAM'!AA397*AA381</f>
        <v>0</v>
      </c>
      <c r="AB384" s="378">
        <f>'4.  2011-2014 LRAM'!AB397*AB381</f>
        <v>0</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9">
        <f>SUM(Y384:AL384)</f>
        <v>0</v>
      </c>
    </row>
    <row r="385" spans="2:39">
      <c r="B385" s="324" t="s">
        <v>280</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0</v>
      </c>
      <c r="Z385" s="378">
        <f>'4.  2011-2014 LRAM'!Z527*Z381</f>
        <v>0</v>
      </c>
      <c r="AA385" s="378">
        <f>'4.  2011-2014 LRAM'!AA527*AA381</f>
        <v>0</v>
      </c>
      <c r="AB385" s="378">
        <f>'4.  2011-2014 LRAM'!AB527*AB381</f>
        <v>0</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9">
        <f t="shared" ref="AM385:AM387" si="1122">SUM(Y385:AL385)</f>
        <v>0</v>
      </c>
    </row>
    <row r="386" spans="2:39">
      <c r="B386" s="324" t="s">
        <v>281</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 t="shared" ref="Y386:AL386" si="1123">Y208*Y381</f>
        <v>375247.58400000003</v>
      </c>
      <c r="Z386" s="378">
        <f t="shared" si="1123"/>
        <v>202330.85874849212</v>
      </c>
      <c r="AA386" s="378">
        <f t="shared" si="1123"/>
        <v>266850.06007848796</v>
      </c>
      <c r="AB386" s="378">
        <f t="shared" si="1123"/>
        <v>61762.794695889861</v>
      </c>
      <c r="AC386" s="378">
        <f t="shared" si="1123"/>
        <v>35491.552444280656</v>
      </c>
      <c r="AD386" s="378">
        <f t="shared" si="1123"/>
        <v>0</v>
      </c>
      <c r="AE386" s="378">
        <f t="shared" si="1123"/>
        <v>0</v>
      </c>
      <c r="AF386" s="378">
        <f t="shared" si="1123"/>
        <v>0</v>
      </c>
      <c r="AG386" s="378">
        <f t="shared" si="1123"/>
        <v>0</v>
      </c>
      <c r="AH386" s="378">
        <f t="shared" si="1123"/>
        <v>0</v>
      </c>
      <c r="AI386" s="378">
        <f t="shared" si="1123"/>
        <v>0</v>
      </c>
      <c r="AJ386" s="378">
        <f t="shared" si="1123"/>
        <v>0</v>
      </c>
      <c r="AK386" s="378">
        <f t="shared" si="1123"/>
        <v>0</v>
      </c>
      <c r="AL386" s="378">
        <f t="shared" si="1123"/>
        <v>0</v>
      </c>
      <c r="AM386" s="629">
        <f t="shared" si="1122"/>
        <v>941682.8499671506</v>
      </c>
    </row>
    <row r="387" spans="2:39">
      <c r="B387" s="324" t="s">
        <v>290</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672994.71131502534</v>
      </c>
      <c r="Z387" s="378">
        <f t="shared" ref="Z387:AL387" si="1124">Z378*Z381</f>
        <v>167011.93174311559</v>
      </c>
      <c r="AA387" s="378">
        <f t="shared" si="1124"/>
        <v>195328.14368561178</v>
      </c>
      <c r="AB387" s="378">
        <f t="shared" si="1124"/>
        <v>22520.84677845184</v>
      </c>
      <c r="AC387" s="378">
        <f t="shared" si="1124"/>
        <v>95757.86369942392</v>
      </c>
      <c r="AD387" s="378">
        <f t="shared" si="1124"/>
        <v>0</v>
      </c>
      <c r="AE387" s="378">
        <f t="shared" si="1124"/>
        <v>12301.764853299999</v>
      </c>
      <c r="AF387" s="378">
        <f t="shared" si="1124"/>
        <v>0</v>
      </c>
      <c r="AG387" s="378">
        <f t="shared" si="1124"/>
        <v>0</v>
      </c>
      <c r="AH387" s="378">
        <f t="shared" si="1124"/>
        <v>0</v>
      </c>
      <c r="AI387" s="378">
        <f t="shared" si="1124"/>
        <v>0</v>
      </c>
      <c r="AJ387" s="378">
        <f t="shared" si="1124"/>
        <v>0</v>
      </c>
      <c r="AK387" s="378">
        <f t="shared" si="1124"/>
        <v>0</v>
      </c>
      <c r="AL387" s="378">
        <f t="shared" si="1124"/>
        <v>0</v>
      </c>
      <c r="AM387" s="629">
        <f t="shared" si="1122"/>
        <v>1165915.2620749285</v>
      </c>
    </row>
    <row r="388" spans="2:39" ht="15.75">
      <c r="B388" s="349" t="s">
        <v>282</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1048242.2953150254</v>
      </c>
      <c r="Z388" s="346">
        <f t="shared" ref="Z388:AE388" si="1125">SUM(Z382:Z387)</f>
        <v>369342.79049160774</v>
      </c>
      <c r="AA388" s="346">
        <f t="shared" si="1125"/>
        <v>462178.20376409974</v>
      </c>
      <c r="AB388" s="346">
        <f t="shared" si="1125"/>
        <v>84283.641474341697</v>
      </c>
      <c r="AC388" s="346">
        <f t="shared" si="1125"/>
        <v>131249.41614370458</v>
      </c>
      <c r="AD388" s="346">
        <f t="shared" si="1125"/>
        <v>0</v>
      </c>
      <c r="AE388" s="346">
        <f t="shared" si="1125"/>
        <v>12301.764853299999</v>
      </c>
      <c r="AF388" s="346">
        <f>SUM(AF382:AF387)</f>
        <v>0</v>
      </c>
      <c r="AG388" s="346">
        <f t="shared" ref="AG388:AL388" si="1126">SUM(AG382:AG387)</f>
        <v>0</v>
      </c>
      <c r="AH388" s="346">
        <f t="shared" si="1126"/>
        <v>0</v>
      </c>
      <c r="AI388" s="346">
        <f t="shared" si="1126"/>
        <v>0</v>
      </c>
      <c r="AJ388" s="346">
        <f t="shared" si="1126"/>
        <v>0</v>
      </c>
      <c r="AK388" s="346">
        <f t="shared" si="1126"/>
        <v>0</v>
      </c>
      <c r="AL388" s="346">
        <f t="shared" si="1126"/>
        <v>0</v>
      </c>
      <c r="AM388" s="407">
        <f>SUM(AM382:AM387)</f>
        <v>2107598.1120420792</v>
      </c>
    </row>
    <row r="389" spans="2:39" ht="15.75">
      <c r="B389" s="349" t="s">
        <v>283</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322792.5</v>
      </c>
      <c r="Z389" s="347">
        <f t="shared" ref="Z389:AE389" si="1127">Z379*Z381</f>
        <v>231703.2</v>
      </c>
      <c r="AA389" s="347">
        <f t="shared" si="1127"/>
        <v>779776.34779999999</v>
      </c>
      <c r="AB389" s="347">
        <f t="shared" si="1127"/>
        <v>0</v>
      </c>
      <c r="AC389" s="347">
        <f t="shared" si="1127"/>
        <v>0</v>
      </c>
      <c r="AD389" s="347">
        <f t="shared" si="1127"/>
        <v>0</v>
      </c>
      <c r="AE389" s="762">
        <f t="shared" si="1127"/>
        <v>0</v>
      </c>
      <c r="AF389" s="347">
        <f>AF379*AF381</f>
        <v>0</v>
      </c>
      <c r="AG389" s="347">
        <f t="shared" ref="AG389:AL389" si="1128">AG379*AG381</f>
        <v>0</v>
      </c>
      <c r="AH389" s="347">
        <f t="shared" si="1128"/>
        <v>0</v>
      </c>
      <c r="AI389" s="347">
        <f t="shared" si="1128"/>
        <v>0</v>
      </c>
      <c r="AJ389" s="347">
        <f t="shared" si="1128"/>
        <v>0</v>
      </c>
      <c r="AK389" s="347">
        <f t="shared" si="1128"/>
        <v>0</v>
      </c>
      <c r="AL389" s="347">
        <f t="shared" si="1128"/>
        <v>0</v>
      </c>
      <c r="AM389" s="407">
        <f>SUM(Y389:AL389)</f>
        <v>1334272.0477999998</v>
      </c>
    </row>
    <row r="390" spans="2:39" ht="15.75">
      <c r="B390" s="349" t="s">
        <v>284</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773326.06424207939</v>
      </c>
    </row>
    <row r="391" spans="2:39">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c r="B392" s="439" t="s">
        <v>285</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34870192.296115302</v>
      </c>
      <c r="Z392" s="291">
        <f>SUMPRODUCT(E221:E376,Z221:Z376)</f>
        <v>7737082.0849506566</v>
      </c>
      <c r="AA392" s="291">
        <f t="shared" ref="AA392:AL392" si="1129">IF(AA219="kw",SUMPRODUCT($N$221:$N$376,$P$221:$P$376,AA221:AA376),SUMPRODUCT($E$221:$E$376,AA221:AA376))</f>
        <v>48062.868713347241</v>
      </c>
      <c r="AB392" s="291">
        <f t="shared" si="1129"/>
        <v>6175.2695152541719</v>
      </c>
      <c r="AC392" s="291">
        <f t="shared" si="1129"/>
        <v>27619.59628619823</v>
      </c>
      <c r="AD392" s="291">
        <f t="shared" si="1129"/>
        <v>0</v>
      </c>
      <c r="AE392" s="291">
        <f t="shared" si="1129"/>
        <v>8513.5319999999992</v>
      </c>
      <c r="AF392" s="291">
        <f t="shared" si="1129"/>
        <v>0</v>
      </c>
      <c r="AG392" s="291">
        <f t="shared" si="1129"/>
        <v>0</v>
      </c>
      <c r="AH392" s="291">
        <f t="shared" si="1129"/>
        <v>0</v>
      </c>
      <c r="AI392" s="291">
        <f t="shared" si="1129"/>
        <v>0</v>
      </c>
      <c r="AJ392" s="291">
        <f t="shared" si="1129"/>
        <v>0</v>
      </c>
      <c r="AK392" s="291">
        <f t="shared" si="1129"/>
        <v>0</v>
      </c>
      <c r="AL392" s="291">
        <f t="shared" si="1129"/>
        <v>0</v>
      </c>
      <c r="AM392" s="348"/>
    </row>
    <row r="393" spans="2:39">
      <c r="B393" s="439" t="s">
        <v>286</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34870192.296115302</v>
      </c>
      <c r="Z393" s="291">
        <f>SUMPRODUCT(F221:F376,Z221:Z376)</f>
        <v>7746545.1349506555</v>
      </c>
      <c r="AA393" s="291">
        <f t="shared" ref="AA393:AL393" si="1130">IF(AA219="kw",SUMPRODUCT($N$221:$N$376,$Q$221:$Q$376,AA221:AA376),SUMPRODUCT($F$221:$F$376,AA221:AA376))</f>
        <v>48116.868713347241</v>
      </c>
      <c r="AB393" s="291">
        <f t="shared" si="1130"/>
        <v>6183.6695152541715</v>
      </c>
      <c r="AC393" s="291">
        <f t="shared" si="1130"/>
        <v>27659.196286198228</v>
      </c>
      <c r="AD393" s="291">
        <f t="shared" si="1130"/>
        <v>0</v>
      </c>
      <c r="AE393" s="291">
        <f t="shared" si="1130"/>
        <v>8513.5319999999992</v>
      </c>
      <c r="AF393" s="291">
        <f t="shared" si="1130"/>
        <v>0</v>
      </c>
      <c r="AG393" s="291">
        <f t="shared" si="1130"/>
        <v>0</v>
      </c>
      <c r="AH393" s="291">
        <f t="shared" si="1130"/>
        <v>0</v>
      </c>
      <c r="AI393" s="291">
        <f t="shared" si="1130"/>
        <v>0</v>
      </c>
      <c r="AJ393" s="291">
        <f t="shared" si="1130"/>
        <v>0</v>
      </c>
      <c r="AK393" s="291">
        <f t="shared" si="1130"/>
        <v>0</v>
      </c>
      <c r="AL393" s="291">
        <f t="shared" si="1130"/>
        <v>0</v>
      </c>
      <c r="AM393" s="337"/>
    </row>
    <row r="394" spans="2:39">
      <c r="B394" s="439" t="s">
        <v>287</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34870192.296115302</v>
      </c>
      <c r="Z394" s="291">
        <f>SUMPRODUCT(G221:G376,Z221:Z376)</f>
        <v>7743816.7849506559</v>
      </c>
      <c r="AA394" s="291">
        <f t="shared" ref="AA394:AL394" si="1131">IF(AA219="kw",SUMPRODUCT($N$221:$N$376,$R$221:$R$376,AA221:AA376),SUMPRODUCT($G$221:$G$376,AA221:AA376))</f>
        <v>48084.468713347233</v>
      </c>
      <c r="AB394" s="291">
        <f t="shared" si="1131"/>
        <v>6178.6295152541707</v>
      </c>
      <c r="AC394" s="291">
        <f t="shared" si="1131"/>
        <v>27635.436286198226</v>
      </c>
      <c r="AD394" s="291">
        <f t="shared" si="1131"/>
        <v>0</v>
      </c>
      <c r="AE394" s="291">
        <f t="shared" si="1131"/>
        <v>8513.5319999999992</v>
      </c>
      <c r="AF394" s="291">
        <f t="shared" si="1131"/>
        <v>0</v>
      </c>
      <c r="AG394" s="291">
        <f t="shared" si="1131"/>
        <v>0</v>
      </c>
      <c r="AH394" s="291">
        <f t="shared" si="1131"/>
        <v>0</v>
      </c>
      <c r="AI394" s="291">
        <f t="shared" si="1131"/>
        <v>0</v>
      </c>
      <c r="AJ394" s="291">
        <f t="shared" si="1131"/>
        <v>0</v>
      </c>
      <c r="AK394" s="291">
        <f t="shared" si="1131"/>
        <v>0</v>
      </c>
      <c r="AL394" s="291">
        <f t="shared" si="1131"/>
        <v>0</v>
      </c>
      <c r="AM394" s="337"/>
    </row>
    <row r="395" spans="2:39">
      <c r="B395" s="440" t="s">
        <v>288</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34870583</v>
      </c>
      <c r="Z395" s="326">
        <f>SUMPRODUCT(H221:H376,Z221:Z376)</f>
        <v>7525674.2199999988</v>
      </c>
      <c r="AA395" s="326">
        <f t="shared" ref="AA395:AL395" si="1132">IF(AA219="kw",SUMPRODUCT($N$221:$N$376,$S$221:$S$376,AA221:AA376),SUMPRODUCT($H$221:$H$376,AA221:AA376))</f>
        <v>43297.32</v>
      </c>
      <c r="AB395" s="326">
        <f t="shared" si="1132"/>
        <v>5877.2400000000007</v>
      </c>
      <c r="AC395" s="326">
        <f t="shared" si="1132"/>
        <v>26214.6</v>
      </c>
      <c r="AD395" s="326">
        <f t="shared" si="1132"/>
        <v>0</v>
      </c>
      <c r="AE395" s="326">
        <f t="shared" si="1132"/>
        <v>8513.5319999999992</v>
      </c>
      <c r="AF395" s="326">
        <f t="shared" si="1132"/>
        <v>0</v>
      </c>
      <c r="AG395" s="326">
        <f t="shared" si="1132"/>
        <v>0</v>
      </c>
      <c r="AH395" s="326">
        <f t="shared" si="1132"/>
        <v>0</v>
      </c>
      <c r="AI395" s="326">
        <f t="shared" si="1132"/>
        <v>0</v>
      </c>
      <c r="AJ395" s="326">
        <f t="shared" si="1132"/>
        <v>0</v>
      </c>
      <c r="AK395" s="326">
        <f t="shared" si="1132"/>
        <v>0</v>
      </c>
      <c r="AL395" s="326">
        <f t="shared" si="1132"/>
        <v>0</v>
      </c>
      <c r="AM395" s="386"/>
    </row>
    <row r="396" spans="2:39" ht="21" customHeight="1">
      <c r="B396" s="368" t="s">
        <v>592</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75">
      <c r="B399" s="280" t="s">
        <v>291</v>
      </c>
      <c r="C399" s="281"/>
      <c r="D399" s="590" t="s">
        <v>525</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56" t="s">
        <v>211</v>
      </c>
      <c r="C400" s="858" t="s">
        <v>33</v>
      </c>
      <c r="D400" s="284" t="s">
        <v>421</v>
      </c>
      <c r="E400" s="860" t="s">
        <v>209</v>
      </c>
      <c r="F400" s="861"/>
      <c r="G400" s="861"/>
      <c r="H400" s="861"/>
      <c r="I400" s="861"/>
      <c r="J400" s="861"/>
      <c r="K400" s="861"/>
      <c r="L400" s="861"/>
      <c r="M400" s="862"/>
      <c r="N400" s="863" t="s">
        <v>213</v>
      </c>
      <c r="O400" s="284" t="s">
        <v>422</v>
      </c>
      <c r="P400" s="860" t="s">
        <v>212</v>
      </c>
      <c r="Q400" s="861"/>
      <c r="R400" s="861"/>
      <c r="S400" s="861"/>
      <c r="T400" s="861"/>
      <c r="U400" s="861"/>
      <c r="V400" s="861"/>
      <c r="W400" s="861"/>
      <c r="X400" s="862"/>
      <c r="Y400" s="853" t="s">
        <v>243</v>
      </c>
      <c r="Z400" s="854"/>
      <c r="AA400" s="854"/>
      <c r="AB400" s="854"/>
      <c r="AC400" s="854"/>
      <c r="AD400" s="854"/>
      <c r="AE400" s="854"/>
      <c r="AF400" s="854"/>
      <c r="AG400" s="854"/>
      <c r="AH400" s="854"/>
      <c r="AI400" s="854"/>
      <c r="AJ400" s="854"/>
      <c r="AK400" s="854"/>
      <c r="AL400" s="854"/>
      <c r="AM400" s="855"/>
    </row>
    <row r="401" spans="1:39" ht="61.5" customHeight="1">
      <c r="B401" s="857"/>
      <c r="C401" s="859"/>
      <c r="D401" s="285">
        <v>2017</v>
      </c>
      <c r="E401" s="285">
        <v>2018</v>
      </c>
      <c r="F401" s="285">
        <v>2019</v>
      </c>
      <c r="G401" s="285">
        <v>2020</v>
      </c>
      <c r="H401" s="285">
        <v>2021</v>
      </c>
      <c r="I401" s="285">
        <v>2022</v>
      </c>
      <c r="J401" s="285">
        <v>2023</v>
      </c>
      <c r="K401" s="285">
        <v>2024</v>
      </c>
      <c r="L401" s="285">
        <v>2025</v>
      </c>
      <c r="M401" s="285">
        <v>2026</v>
      </c>
      <c r="N401" s="864"/>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TO 1,499 KW</v>
      </c>
      <c r="AB401" s="285" t="str">
        <f>'1.  LRAMVA Summary'!G52</f>
        <v>GS 1,500 TO 4,999</v>
      </c>
      <c r="AC401" s="285" t="str">
        <f>'1.  LRAMVA Summary'!H52</f>
        <v>Large User</v>
      </c>
      <c r="AD401" s="285" t="str">
        <f>'1.  LRAMVA Summary'!I52</f>
        <v>Unmetered Scattered Load</v>
      </c>
      <c r="AE401" s="285" t="str">
        <f>'1.  LRAMVA Summary'!J52</f>
        <v>Street Lighting</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t="str">
        <f>'1.  LRAMVA Summary'!I53</f>
        <v>kWh</v>
      </c>
      <c r="AE402" s="291" t="str">
        <f>'1.  LRAMVA Summary'!J53</f>
        <v>kW</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75" outlineLevel="1">
      <c r="A403" s="532"/>
      <c r="B403" s="504"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outlineLevel="1">
      <c r="A404" s="532">
        <v>1</v>
      </c>
      <c r="B404" s="428" t="s">
        <v>95</v>
      </c>
      <c r="C404" s="291" t="s">
        <v>25</v>
      </c>
      <c r="D404" s="295">
        <f>SUMIFS('7.  Persistence Report'!AW$27:AW$500,'7.  Persistence Report'!$D$27:$D$500,$B404,'7.  Persistence Report'!$J$27:$J$500,"Current year savings",'7.  Persistence Report'!$H$27:$H$500,"2017")</f>
        <v>0</v>
      </c>
      <c r="E404" s="295">
        <f>SUMIFS('7.  Persistence Report'!AX$27:AX$500,'7.  Persistence Report'!$D$27:$D$500,$B404,'7.  Persistence Report'!$J$27:$J$500,"Current year savings",'7.  Persistence Report'!$H$27:$H$500,"2017")</f>
        <v>0</v>
      </c>
      <c r="F404" s="295">
        <f>SUMIFS('7.  Persistence Report'!AY$27:AY$500,'7.  Persistence Report'!$D$27:$D$500,$B404,'7.  Persistence Report'!$J$27:$J$500,"Current year savings",'7.  Persistence Report'!$H$27:$H$500,"2017")</f>
        <v>0</v>
      </c>
      <c r="G404" s="295">
        <f>SUMIFS('7.  Persistence Report'!AZ$27:AZ$500,'7.  Persistence Report'!$D$27:$D$500,$B404,'7.  Persistence Report'!$J$27:$J$500,"Current year savings",'7.  Persistence Report'!$H$27:$H$500,"2017")</f>
        <v>0</v>
      </c>
      <c r="H404" s="295">
        <f>SUMIFS('7.  Persistence Report'!BA$27:BA$500,'7.  Persistence Report'!$D$27:$D$500,$B404,'7.  Persistence Report'!$J$27:$J$500,"Current year savings",'7.  Persistence Report'!$H$27:$H$500,"2017")</f>
        <v>0</v>
      </c>
      <c r="I404" s="295">
        <f>SUMIFS('7.  Persistence Report'!BB$27:BB$500,'7.  Persistence Report'!$D$27:$D$500,$B404,'7.  Persistence Report'!$J$27:$J$500,"Current year savings",'7.  Persistence Report'!$H$27:$H$500,"2017")</f>
        <v>0</v>
      </c>
      <c r="J404" s="295">
        <f>SUMIFS('7.  Persistence Report'!BC$27:BC$500,'7.  Persistence Report'!$D$27:$D$500,$B404,'7.  Persistence Report'!$J$27:$J$500,"Current year savings",'7.  Persistence Report'!$H$27:$H$500,"2017")</f>
        <v>0</v>
      </c>
      <c r="K404" s="295">
        <f>SUMIFS('7.  Persistence Report'!BD$27:BD$500,'7.  Persistence Report'!$D$27:$D$500,$B404,'7.  Persistence Report'!$J$27:$J$500,"Current year savings",'7.  Persistence Report'!$H$27:$H$500,"2017")</f>
        <v>0</v>
      </c>
      <c r="L404" s="295">
        <f>SUMIFS('7.  Persistence Report'!BE$27:BE$500,'7.  Persistence Report'!$D$27:$D$500,$B404,'7.  Persistence Report'!$J$27:$J$500,"Current year savings",'7.  Persistence Report'!$H$27:$H$500,"2017")</f>
        <v>0</v>
      </c>
      <c r="M404" s="295">
        <f>SUMIFS('7.  Persistence Report'!BF$27:BF$500,'7.  Persistence Report'!$D$27:$D$500,$B404,'7.  Persistence Report'!$J$27:$J$500,"Current year savings",'7.  Persistence Report'!$H$27:$H$500,"2017")</f>
        <v>0</v>
      </c>
      <c r="N404" s="291"/>
      <c r="O404" s="295">
        <f>SUMIFS('7.  Persistence Report'!R$27:R$500,'7.  Persistence Report'!$D$27:$D$500,$B404,'7.  Persistence Report'!$J$27:$J$500,"Current year savings",'7.  Persistence Report'!$H$27:$H$500,"2017")</f>
        <v>0</v>
      </c>
      <c r="P404" s="295">
        <f>SUMIFS('7.  Persistence Report'!S$27:S$500,'7.  Persistence Report'!$D$27:$D$500,$B404,'7.  Persistence Report'!$J$27:$J$500,"Current year savings",'7.  Persistence Report'!$H$27:$H$500,"2017")</f>
        <v>0</v>
      </c>
      <c r="Q404" s="295">
        <f>SUMIFS('7.  Persistence Report'!T$27:T$500,'7.  Persistence Report'!$D$27:$D$500,$B404,'7.  Persistence Report'!$J$27:$J$500,"Current year savings",'7.  Persistence Report'!$H$27:$H$500,"2017")</f>
        <v>0</v>
      </c>
      <c r="R404" s="295">
        <f>SUMIFS('7.  Persistence Report'!U$27:U$500,'7.  Persistence Report'!$D$27:$D$500,$B404,'7.  Persistence Report'!$J$27:$J$500,"Current year savings",'7.  Persistence Report'!$H$27:$H$500,"2017")</f>
        <v>0</v>
      </c>
      <c r="S404" s="295">
        <f>SUMIFS('7.  Persistence Report'!V$27:V$500,'7.  Persistence Report'!$D$27:$D$500,$B404,'7.  Persistence Report'!$J$27:$J$500,"Current year savings",'7.  Persistence Report'!$H$27:$H$500,"2017")</f>
        <v>0</v>
      </c>
      <c r="T404" s="295">
        <f>SUMIFS('7.  Persistence Report'!W$27:W$500,'7.  Persistence Report'!$D$27:$D$500,$B404,'7.  Persistence Report'!$J$27:$J$500,"Current year savings",'7.  Persistence Report'!$H$27:$H$500,"2017")</f>
        <v>0</v>
      </c>
      <c r="U404" s="295">
        <f>SUMIFS('7.  Persistence Report'!X$27:X$500,'7.  Persistence Report'!$D$27:$D$500,$B404,'7.  Persistence Report'!$J$27:$J$500,"Current year savings",'7.  Persistence Report'!$H$27:$H$500,"2017")</f>
        <v>0</v>
      </c>
      <c r="V404" s="295">
        <f>SUMIFS('7.  Persistence Report'!Y$27:Y$500,'7.  Persistence Report'!$D$27:$D$500,$B404,'7.  Persistence Report'!$J$27:$J$500,"Current year savings",'7.  Persistence Report'!$H$27:$H$500,"2017")</f>
        <v>0</v>
      </c>
      <c r="W404" s="295">
        <f>SUMIFS('7.  Persistence Report'!Z$27:Z$500,'7.  Persistence Report'!$D$27:$D$500,$B404,'7.  Persistence Report'!$J$27:$J$500,"Current year savings",'7.  Persistence Report'!$H$27:$H$500,"2017")</f>
        <v>0</v>
      </c>
      <c r="X404" s="295">
        <f>SUMIFS('7.  Persistence Report'!AA$27:AA$500,'7.  Persistence Report'!$D$27:$D$500,$B404,'7.  Persistence Report'!$J$27:$J$500,"Current year savings",'7.  Persistence Report'!$H$27:$H$500,"2017")</f>
        <v>0</v>
      </c>
      <c r="Y404" s="410"/>
      <c r="Z404" s="410"/>
      <c r="AA404" s="410"/>
      <c r="AB404" s="410"/>
      <c r="AC404" s="410"/>
      <c r="AD404" s="410"/>
      <c r="AE404" s="410"/>
      <c r="AF404" s="410"/>
      <c r="AG404" s="410"/>
      <c r="AH404" s="410"/>
      <c r="AI404" s="410"/>
      <c r="AJ404" s="410"/>
      <c r="AK404" s="410"/>
      <c r="AL404" s="410"/>
      <c r="AM404" s="296">
        <f>SUM(Y404:AL404)</f>
        <v>0</v>
      </c>
    </row>
    <row r="405" spans="1:39" outlineLevel="1">
      <c r="A405" s="532"/>
      <c r="B405" s="431" t="s">
        <v>308</v>
      </c>
      <c r="C405" s="291" t="s">
        <v>163</v>
      </c>
      <c r="D405" s="295">
        <f>SUMIFS('7.  Persistence Report'!AW$27:AW$500,'7.  Persistence Report'!$D$27:$D$500,$B404,'7.  Persistence Report'!$J$27:$J$500,"Adjustment",'7.  Persistence Report'!$H$27:$H$500,"2017")</f>
        <v>0</v>
      </c>
      <c r="E405" s="295">
        <f>SUMIFS('7.  Persistence Report'!AX$27:AX$500,'7.  Persistence Report'!$D$27:$D$500,$B404,'7.  Persistence Report'!$J$27:$J$500,"Adjustment",'7.  Persistence Report'!$H$27:$H$500,"2017")</f>
        <v>0</v>
      </c>
      <c r="F405" s="295">
        <f>SUMIFS('7.  Persistence Report'!AY$27:AY$500,'7.  Persistence Report'!$D$27:$D$500,$B404,'7.  Persistence Report'!$J$27:$J$500,"Adjustment",'7.  Persistence Report'!$H$27:$H$500,"2017")</f>
        <v>0</v>
      </c>
      <c r="G405" s="295">
        <f>SUMIFS('7.  Persistence Report'!AZ$27:AZ$500,'7.  Persistence Report'!$D$27:$D$500,$B404,'7.  Persistence Report'!$J$27:$J$500,"Adjustment",'7.  Persistence Report'!$H$27:$H$500,"2017")</f>
        <v>0</v>
      </c>
      <c r="H405" s="295">
        <f>SUMIFS('7.  Persistence Report'!BA$27:BA$500,'7.  Persistence Report'!$D$27:$D$500,$B404,'7.  Persistence Report'!$J$27:$J$500,"Adjustment",'7.  Persistence Report'!$H$27:$H$500,"2017")</f>
        <v>0</v>
      </c>
      <c r="I405" s="295">
        <f>SUMIFS('7.  Persistence Report'!BB$27:BB$500,'7.  Persistence Report'!$D$27:$D$500,$B404,'7.  Persistence Report'!$J$27:$J$500,"Adjustment",'7.  Persistence Report'!$H$27:$H$500,"2017")</f>
        <v>0</v>
      </c>
      <c r="J405" s="295">
        <f>SUMIFS('7.  Persistence Report'!BC$27:BC$500,'7.  Persistence Report'!$D$27:$D$500,$B404,'7.  Persistence Report'!$J$27:$J$500,"Adjustment",'7.  Persistence Report'!$H$27:$H$500,"2017")</f>
        <v>0</v>
      </c>
      <c r="K405" s="295">
        <f>SUMIFS('7.  Persistence Report'!BD$27:BD$500,'7.  Persistence Report'!$D$27:$D$500,$B404,'7.  Persistence Report'!$J$27:$J$500,"Adjustment",'7.  Persistence Report'!$H$27:$H$500,"2017")</f>
        <v>0</v>
      </c>
      <c r="L405" s="295">
        <f>SUMIFS('7.  Persistence Report'!BE$27:BE$500,'7.  Persistence Report'!$D$27:$D$500,$B404,'7.  Persistence Report'!$J$27:$J$500,"Adjustment",'7.  Persistence Report'!$H$27:$H$500,"2017")</f>
        <v>0</v>
      </c>
      <c r="M405" s="295">
        <f>SUMIFS('7.  Persistence Report'!BF$27:BF$500,'7.  Persistence Report'!$D$27:$D$500,$B404,'7.  Persistence Report'!$J$27:$J$500,"Adjustment",'7.  Persistence Report'!$H$27:$H$500,"2017")</f>
        <v>0</v>
      </c>
      <c r="N405" s="468"/>
      <c r="O405" s="295">
        <f>SUMIFS('7.  Persistence Report'!R$27:R$500,'7.  Persistence Report'!$D$27:$D$500,$B404,'7.  Persistence Report'!$J$27:$J$500,"Adjustment",'7.  Persistence Report'!$H$27:$H$500,"2017")</f>
        <v>0</v>
      </c>
      <c r="P405" s="295">
        <f>SUMIFS('7.  Persistence Report'!S$27:S$500,'7.  Persistence Report'!$D$27:$D$500,$B404,'7.  Persistence Report'!$J$27:$J$500,"Adjustment",'7.  Persistence Report'!$H$27:$H$500,"2017")</f>
        <v>0</v>
      </c>
      <c r="Q405" s="295">
        <f>SUMIFS('7.  Persistence Report'!T$27:T$500,'7.  Persistence Report'!$D$27:$D$500,$B404,'7.  Persistence Report'!$J$27:$J$500,"Adjustment",'7.  Persistence Report'!$H$27:$H$500,"2017")</f>
        <v>0</v>
      </c>
      <c r="R405" s="295">
        <f>SUMIFS('7.  Persistence Report'!U$27:U$500,'7.  Persistence Report'!$D$27:$D$500,$B404,'7.  Persistence Report'!$J$27:$J$500,"Adjustment",'7.  Persistence Report'!$H$27:$H$500,"2017")</f>
        <v>0</v>
      </c>
      <c r="S405" s="295">
        <f>SUMIFS('7.  Persistence Report'!V$27:V$500,'7.  Persistence Report'!$D$27:$D$500,$B404,'7.  Persistence Report'!$J$27:$J$500,"Adjustment",'7.  Persistence Report'!$H$27:$H$500,"2017")</f>
        <v>0</v>
      </c>
      <c r="T405" s="295">
        <f>SUMIFS('7.  Persistence Report'!W$27:W$500,'7.  Persistence Report'!$D$27:$D$500,$B404,'7.  Persistence Report'!$J$27:$J$500,"Adjustment",'7.  Persistence Report'!$H$27:$H$500,"2017")</f>
        <v>0</v>
      </c>
      <c r="U405" s="295">
        <f>SUMIFS('7.  Persistence Report'!X$27:X$500,'7.  Persistence Report'!$D$27:$D$500,$B404,'7.  Persistence Report'!$J$27:$J$500,"Adjustment",'7.  Persistence Report'!$H$27:$H$500,"2017")</f>
        <v>0</v>
      </c>
      <c r="V405" s="295">
        <f>SUMIFS('7.  Persistence Report'!Y$27:Y$500,'7.  Persistence Report'!$D$27:$D$500,$B404,'7.  Persistence Report'!$J$27:$J$500,"Adjustment",'7.  Persistence Report'!$H$27:$H$500,"2017")</f>
        <v>0</v>
      </c>
      <c r="W405" s="295">
        <f>SUMIFS('7.  Persistence Report'!Z$27:Z$500,'7.  Persistence Report'!$D$27:$D$500,$B404,'7.  Persistence Report'!$J$27:$J$500,"Adjustment",'7.  Persistence Report'!$H$27:$H$500,"2017")</f>
        <v>0</v>
      </c>
      <c r="X405" s="295">
        <f>SUMIFS('7.  Persistence Report'!AA$27:AA$500,'7.  Persistence Report'!$D$27:$D$500,$B404,'7.  Persistence Report'!$J$27:$J$500,"Adjustment",'7.  Persistence Report'!$H$27:$H$500,"2017")</f>
        <v>0</v>
      </c>
      <c r="Y405" s="411">
        <f>Y404</f>
        <v>0</v>
      </c>
      <c r="Z405" s="411">
        <f t="shared" ref="Z405" si="1133">Z404</f>
        <v>0</v>
      </c>
      <c r="AA405" s="411">
        <f t="shared" ref="AA405" si="1134">AA404</f>
        <v>0</v>
      </c>
      <c r="AB405" s="411">
        <f t="shared" ref="AB405" si="1135">AB404</f>
        <v>0</v>
      </c>
      <c r="AC405" s="411">
        <f t="shared" ref="AC405" si="1136">AC404</f>
        <v>0</v>
      </c>
      <c r="AD405" s="411">
        <f t="shared" ref="AD405" si="1137">AD404</f>
        <v>0</v>
      </c>
      <c r="AE405" s="411">
        <f t="shared" ref="AE405" si="1138">AE404</f>
        <v>0</v>
      </c>
      <c r="AF405" s="411">
        <f t="shared" ref="AF405" si="1139">AF404</f>
        <v>0</v>
      </c>
      <c r="AG405" s="411">
        <f t="shared" ref="AG405" si="1140">AG404</f>
        <v>0</v>
      </c>
      <c r="AH405" s="411">
        <f t="shared" ref="AH405" si="1141">AH404</f>
        <v>0</v>
      </c>
      <c r="AI405" s="411">
        <f t="shared" ref="AI405" si="1142">AI404</f>
        <v>0</v>
      </c>
      <c r="AJ405" s="411">
        <f t="shared" ref="AJ405" si="1143">AJ404</f>
        <v>0</v>
      </c>
      <c r="AK405" s="411">
        <f t="shared" ref="AK405" si="1144">AK404</f>
        <v>0</v>
      </c>
      <c r="AL405" s="411">
        <f t="shared" ref="AL405" si="1145">AL404</f>
        <v>0</v>
      </c>
      <c r="AM405" s="297"/>
    </row>
    <row r="406" spans="1:39" ht="15.75"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outlineLevel="1">
      <c r="A407" s="532">
        <v>2</v>
      </c>
      <c r="B407" s="428" t="s">
        <v>96</v>
      </c>
      <c r="C407" s="291" t="s">
        <v>25</v>
      </c>
      <c r="D407" s="295">
        <f>SUMIFS('7.  Persistence Report'!AW$27:AW$500,'7.  Persistence Report'!$D$27:$D$500,$B407,'7.  Persistence Report'!$J$27:$J$500,"Current year savings",'7.  Persistence Report'!$H$27:$H$500,"2017")</f>
        <v>0</v>
      </c>
      <c r="E407" s="295">
        <f>SUMIFS('7.  Persistence Report'!AX$27:AX$500,'7.  Persistence Report'!$D$27:$D$500,$B407,'7.  Persistence Report'!$J$27:$J$500,"Current year savings",'7.  Persistence Report'!$H$27:$H$500,"2017")</f>
        <v>0</v>
      </c>
      <c r="F407" s="295">
        <f>SUMIFS('7.  Persistence Report'!AY$27:AY$500,'7.  Persistence Report'!$D$27:$D$500,$B407,'7.  Persistence Report'!$J$27:$J$500,"Current year savings",'7.  Persistence Report'!$H$27:$H$500,"2017")</f>
        <v>0</v>
      </c>
      <c r="G407" s="295">
        <f>SUMIFS('7.  Persistence Report'!AZ$27:AZ$500,'7.  Persistence Report'!$D$27:$D$500,$B407,'7.  Persistence Report'!$J$27:$J$500,"Current year savings",'7.  Persistence Report'!$H$27:$H$500,"2017")</f>
        <v>0</v>
      </c>
      <c r="H407" s="295">
        <f>SUMIFS('7.  Persistence Report'!BA$27:BA$500,'7.  Persistence Report'!$D$27:$D$500,$B407,'7.  Persistence Report'!$J$27:$J$500,"Current year savings",'7.  Persistence Report'!$H$27:$H$500,"2017")</f>
        <v>0</v>
      </c>
      <c r="I407" s="295">
        <f>SUMIFS('7.  Persistence Report'!BB$27:BB$500,'7.  Persistence Report'!$D$27:$D$500,$B407,'7.  Persistence Report'!$J$27:$J$500,"Current year savings",'7.  Persistence Report'!$H$27:$H$500,"2017")</f>
        <v>0</v>
      </c>
      <c r="J407" s="295">
        <f>SUMIFS('7.  Persistence Report'!BC$27:BC$500,'7.  Persistence Report'!$D$27:$D$500,$B407,'7.  Persistence Report'!$J$27:$J$500,"Current year savings",'7.  Persistence Report'!$H$27:$H$500,"2017")</f>
        <v>0</v>
      </c>
      <c r="K407" s="295">
        <f>SUMIFS('7.  Persistence Report'!BD$27:BD$500,'7.  Persistence Report'!$D$27:$D$500,$B407,'7.  Persistence Report'!$J$27:$J$500,"Current year savings",'7.  Persistence Report'!$H$27:$H$500,"2017")</f>
        <v>0</v>
      </c>
      <c r="L407" s="295">
        <f>SUMIFS('7.  Persistence Report'!BE$27:BE$500,'7.  Persistence Report'!$D$27:$D$500,$B407,'7.  Persistence Report'!$J$27:$J$500,"Current year savings",'7.  Persistence Report'!$H$27:$H$500,"2017")</f>
        <v>0</v>
      </c>
      <c r="M407" s="295">
        <f>SUMIFS('7.  Persistence Report'!BF$27:BF$500,'7.  Persistence Report'!$D$27:$D$500,$B407,'7.  Persistence Report'!$J$27:$J$500,"Current year savings",'7.  Persistence Report'!$H$27:$H$500,"2017")</f>
        <v>0</v>
      </c>
      <c r="N407" s="291"/>
      <c r="O407" s="295">
        <f>SUMIFS('7.  Persistence Report'!R$27:R$500,'7.  Persistence Report'!$D$27:$D$500,$B407,'7.  Persistence Report'!$J$27:$J$500,"Current year savings",'7.  Persistence Report'!$H$27:$H$500,"2017")</f>
        <v>0</v>
      </c>
      <c r="P407" s="295">
        <f>SUMIFS('7.  Persistence Report'!S$27:S$500,'7.  Persistence Report'!$D$27:$D$500,$B407,'7.  Persistence Report'!$J$27:$J$500,"Current year savings",'7.  Persistence Report'!$H$27:$H$500,"2017")</f>
        <v>0</v>
      </c>
      <c r="Q407" s="295">
        <f>SUMIFS('7.  Persistence Report'!T$27:T$500,'7.  Persistence Report'!$D$27:$D$500,$B407,'7.  Persistence Report'!$J$27:$J$500,"Current year savings",'7.  Persistence Report'!$H$27:$H$500,"2017")</f>
        <v>0</v>
      </c>
      <c r="R407" s="295">
        <f>SUMIFS('7.  Persistence Report'!U$27:U$500,'7.  Persistence Report'!$D$27:$D$500,$B407,'7.  Persistence Report'!$J$27:$J$500,"Current year savings",'7.  Persistence Report'!$H$27:$H$500,"2017")</f>
        <v>0</v>
      </c>
      <c r="S407" s="295">
        <f>SUMIFS('7.  Persistence Report'!V$27:V$500,'7.  Persistence Report'!$D$27:$D$500,$B407,'7.  Persistence Report'!$J$27:$J$500,"Current year savings",'7.  Persistence Report'!$H$27:$H$500,"2017")</f>
        <v>0</v>
      </c>
      <c r="T407" s="295">
        <f>SUMIFS('7.  Persistence Report'!W$27:W$500,'7.  Persistence Report'!$D$27:$D$500,$B407,'7.  Persistence Report'!$J$27:$J$500,"Current year savings",'7.  Persistence Report'!$H$27:$H$500,"2017")</f>
        <v>0</v>
      </c>
      <c r="U407" s="295">
        <f>SUMIFS('7.  Persistence Report'!X$27:X$500,'7.  Persistence Report'!$D$27:$D$500,$B407,'7.  Persistence Report'!$J$27:$J$500,"Current year savings",'7.  Persistence Report'!$H$27:$H$500,"2017")</f>
        <v>0</v>
      </c>
      <c r="V407" s="295">
        <f>SUMIFS('7.  Persistence Report'!Y$27:Y$500,'7.  Persistence Report'!$D$27:$D$500,$B407,'7.  Persistence Report'!$J$27:$J$500,"Current year savings",'7.  Persistence Report'!$H$27:$H$500,"2017")</f>
        <v>0</v>
      </c>
      <c r="W407" s="295">
        <f>SUMIFS('7.  Persistence Report'!Z$27:Z$500,'7.  Persistence Report'!$D$27:$D$500,$B407,'7.  Persistence Report'!$J$27:$J$500,"Current year savings",'7.  Persistence Report'!$H$27:$H$500,"2017")</f>
        <v>0</v>
      </c>
      <c r="X407" s="295">
        <f>SUMIFS('7.  Persistence Report'!AA$27:AA$500,'7.  Persistence Report'!$D$27:$D$500,$B407,'7.  Persistence Report'!$J$27:$J$500,"Current year savings",'7.  Persistence Report'!$H$27:$H$500,"2017")</f>
        <v>0</v>
      </c>
      <c r="Y407" s="410"/>
      <c r="Z407" s="410"/>
      <c r="AA407" s="410"/>
      <c r="AB407" s="410"/>
      <c r="AC407" s="410"/>
      <c r="AD407" s="410"/>
      <c r="AE407" s="410"/>
      <c r="AF407" s="410"/>
      <c r="AG407" s="410"/>
      <c r="AH407" s="410"/>
      <c r="AI407" s="410"/>
      <c r="AJ407" s="410"/>
      <c r="AK407" s="410"/>
      <c r="AL407" s="410"/>
      <c r="AM407" s="296">
        <f>SUM(Y407:AL407)</f>
        <v>0</v>
      </c>
    </row>
    <row r="408" spans="1:39" outlineLevel="1">
      <c r="A408" s="532"/>
      <c r="B408" s="431" t="s">
        <v>308</v>
      </c>
      <c r="C408" s="291" t="s">
        <v>163</v>
      </c>
      <c r="D408" s="295">
        <f>SUMIFS('7.  Persistence Report'!AW$27:AW$500,'7.  Persistence Report'!$D$27:$D$500,$B407,'7.  Persistence Report'!$J$27:$J$500,"Adjustment",'7.  Persistence Report'!$H$27:$H$500,"2017")</f>
        <v>0</v>
      </c>
      <c r="E408" s="295">
        <f>SUMIFS('7.  Persistence Report'!AX$27:AX$500,'7.  Persistence Report'!$D$27:$D$500,$B407,'7.  Persistence Report'!$J$27:$J$500,"Adjustment",'7.  Persistence Report'!$H$27:$H$500,"2017")</f>
        <v>0</v>
      </c>
      <c r="F408" s="295">
        <f>SUMIFS('7.  Persistence Report'!AY$27:AY$500,'7.  Persistence Report'!$D$27:$D$500,$B407,'7.  Persistence Report'!$J$27:$J$500,"Adjustment",'7.  Persistence Report'!$H$27:$H$500,"2017")</f>
        <v>0</v>
      </c>
      <c r="G408" s="295">
        <f>SUMIFS('7.  Persistence Report'!AZ$27:AZ$500,'7.  Persistence Report'!$D$27:$D$500,$B407,'7.  Persistence Report'!$J$27:$J$500,"Adjustment",'7.  Persistence Report'!$H$27:$H$500,"2017")</f>
        <v>0</v>
      </c>
      <c r="H408" s="295">
        <f>SUMIFS('7.  Persistence Report'!BA$27:BA$500,'7.  Persistence Report'!$D$27:$D$500,$B407,'7.  Persistence Report'!$J$27:$J$500,"Adjustment",'7.  Persistence Report'!$H$27:$H$500,"2017")</f>
        <v>0</v>
      </c>
      <c r="I408" s="295">
        <f>SUMIFS('7.  Persistence Report'!BB$27:BB$500,'7.  Persistence Report'!$D$27:$D$500,$B407,'7.  Persistence Report'!$J$27:$J$500,"Adjustment",'7.  Persistence Report'!$H$27:$H$500,"2017")</f>
        <v>0</v>
      </c>
      <c r="J408" s="295">
        <f>SUMIFS('7.  Persistence Report'!BC$27:BC$500,'7.  Persistence Report'!$D$27:$D$500,$B407,'7.  Persistence Report'!$J$27:$J$500,"Adjustment",'7.  Persistence Report'!$H$27:$H$500,"2017")</f>
        <v>0</v>
      </c>
      <c r="K408" s="295">
        <f>SUMIFS('7.  Persistence Report'!BD$27:BD$500,'7.  Persistence Report'!$D$27:$D$500,$B407,'7.  Persistence Report'!$J$27:$J$500,"Adjustment",'7.  Persistence Report'!$H$27:$H$500,"2017")</f>
        <v>0</v>
      </c>
      <c r="L408" s="295">
        <f>SUMIFS('7.  Persistence Report'!BE$27:BE$500,'7.  Persistence Report'!$D$27:$D$500,$B407,'7.  Persistence Report'!$J$27:$J$500,"Adjustment",'7.  Persistence Report'!$H$27:$H$500,"2017")</f>
        <v>0</v>
      </c>
      <c r="M408" s="295">
        <f>SUMIFS('7.  Persistence Report'!BF$27:BF$500,'7.  Persistence Report'!$D$27:$D$500,$B407,'7.  Persistence Report'!$J$27:$J$500,"Adjustment",'7.  Persistence Report'!$H$27:$H$500,"2017")</f>
        <v>0</v>
      </c>
      <c r="N408" s="468"/>
      <c r="O408" s="295">
        <f>SUMIFS('7.  Persistence Report'!R$27:R$500,'7.  Persistence Report'!$D$27:$D$500,$B407,'7.  Persistence Report'!$J$27:$J$500,"Adjustment",'7.  Persistence Report'!$H$27:$H$500,"2017")</f>
        <v>0</v>
      </c>
      <c r="P408" s="295">
        <f>SUMIFS('7.  Persistence Report'!S$27:S$500,'7.  Persistence Report'!$D$27:$D$500,$B407,'7.  Persistence Report'!$J$27:$J$500,"Adjustment",'7.  Persistence Report'!$H$27:$H$500,"2017")</f>
        <v>0</v>
      </c>
      <c r="Q408" s="295">
        <f>SUMIFS('7.  Persistence Report'!T$27:T$500,'7.  Persistence Report'!$D$27:$D$500,$B407,'7.  Persistence Report'!$J$27:$J$500,"Adjustment",'7.  Persistence Report'!$H$27:$H$500,"2017")</f>
        <v>0</v>
      </c>
      <c r="R408" s="295">
        <f>SUMIFS('7.  Persistence Report'!U$27:U$500,'7.  Persistence Report'!$D$27:$D$500,$B407,'7.  Persistence Report'!$J$27:$J$500,"Adjustment",'7.  Persistence Report'!$H$27:$H$500,"2017")</f>
        <v>0</v>
      </c>
      <c r="S408" s="295">
        <f>SUMIFS('7.  Persistence Report'!V$27:V$500,'7.  Persistence Report'!$D$27:$D$500,$B407,'7.  Persistence Report'!$J$27:$J$500,"Adjustment",'7.  Persistence Report'!$H$27:$H$500,"2017")</f>
        <v>0</v>
      </c>
      <c r="T408" s="295">
        <f>SUMIFS('7.  Persistence Report'!W$27:W$500,'7.  Persistence Report'!$D$27:$D$500,$B407,'7.  Persistence Report'!$J$27:$J$500,"Adjustment",'7.  Persistence Report'!$H$27:$H$500,"2017")</f>
        <v>0</v>
      </c>
      <c r="U408" s="295">
        <f>SUMIFS('7.  Persistence Report'!X$27:X$500,'7.  Persistence Report'!$D$27:$D$500,$B407,'7.  Persistence Report'!$J$27:$J$500,"Adjustment",'7.  Persistence Report'!$H$27:$H$500,"2017")</f>
        <v>0</v>
      </c>
      <c r="V408" s="295">
        <f>SUMIFS('7.  Persistence Report'!Y$27:Y$500,'7.  Persistence Report'!$D$27:$D$500,$B407,'7.  Persistence Report'!$J$27:$J$500,"Adjustment",'7.  Persistence Report'!$H$27:$H$500,"2017")</f>
        <v>0</v>
      </c>
      <c r="W408" s="295">
        <f>SUMIFS('7.  Persistence Report'!Z$27:Z$500,'7.  Persistence Report'!$D$27:$D$500,$B407,'7.  Persistence Report'!$J$27:$J$500,"Adjustment",'7.  Persistence Report'!$H$27:$H$500,"2017")</f>
        <v>0</v>
      </c>
      <c r="X408" s="295">
        <f>SUMIFS('7.  Persistence Report'!AA$27:AA$500,'7.  Persistence Report'!$D$27:$D$500,$B407,'7.  Persistence Report'!$J$27:$J$500,"Adjustment",'7.  Persistence Report'!$H$27:$H$500,"2017")</f>
        <v>0</v>
      </c>
      <c r="Y408" s="411">
        <f>Y407</f>
        <v>0</v>
      </c>
      <c r="Z408" s="411">
        <f t="shared" ref="Z408" si="1146">Z407</f>
        <v>0</v>
      </c>
      <c r="AA408" s="411">
        <f t="shared" ref="AA408" si="1147">AA407</f>
        <v>0</v>
      </c>
      <c r="AB408" s="411">
        <f t="shared" ref="AB408" si="1148">AB407</f>
        <v>0</v>
      </c>
      <c r="AC408" s="411">
        <f t="shared" ref="AC408" si="1149">AC407</f>
        <v>0</v>
      </c>
      <c r="AD408" s="411">
        <f t="shared" ref="AD408" si="1150">AD407</f>
        <v>0</v>
      </c>
      <c r="AE408" s="411">
        <f t="shared" ref="AE408" si="1151">AE407</f>
        <v>0</v>
      </c>
      <c r="AF408" s="411">
        <f t="shared" ref="AF408" si="1152">AF407</f>
        <v>0</v>
      </c>
      <c r="AG408" s="411">
        <f t="shared" ref="AG408" si="1153">AG407</f>
        <v>0</v>
      </c>
      <c r="AH408" s="411">
        <f t="shared" ref="AH408" si="1154">AH407</f>
        <v>0</v>
      </c>
      <c r="AI408" s="411">
        <f t="shared" ref="AI408" si="1155">AI407</f>
        <v>0</v>
      </c>
      <c r="AJ408" s="411">
        <f t="shared" ref="AJ408" si="1156">AJ407</f>
        <v>0</v>
      </c>
      <c r="AK408" s="411">
        <f t="shared" ref="AK408" si="1157">AK407</f>
        <v>0</v>
      </c>
      <c r="AL408" s="411">
        <f t="shared" ref="AL408" si="1158">AL407</f>
        <v>0</v>
      </c>
      <c r="AM408" s="297"/>
    </row>
    <row r="409" spans="1:39" ht="15.75"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outlineLevel="1">
      <c r="A410" s="532">
        <v>3</v>
      </c>
      <c r="B410" s="428" t="s">
        <v>97</v>
      </c>
      <c r="C410" s="291" t="s">
        <v>25</v>
      </c>
      <c r="D410" s="295">
        <f>SUMIFS('7.  Persistence Report'!AW$27:AW$500,'7.  Persistence Report'!$D$27:$D$500,$B410,'7.  Persistence Report'!$J$27:$J$500,"Current year savings",'7.  Persistence Report'!$H$27:$H$500,"2017")</f>
        <v>0</v>
      </c>
      <c r="E410" s="295">
        <f>SUMIFS('7.  Persistence Report'!AX$27:AX$500,'7.  Persistence Report'!$D$27:$D$500,$B410,'7.  Persistence Report'!$J$27:$J$500,"Current year savings",'7.  Persistence Report'!$H$27:$H$500,"2017")</f>
        <v>0</v>
      </c>
      <c r="F410" s="295">
        <f>SUMIFS('7.  Persistence Report'!AY$27:AY$500,'7.  Persistence Report'!$D$27:$D$500,$B410,'7.  Persistence Report'!$J$27:$J$500,"Current year savings",'7.  Persistence Report'!$H$27:$H$500,"2017")</f>
        <v>0</v>
      </c>
      <c r="G410" s="295">
        <f>SUMIFS('7.  Persistence Report'!AZ$27:AZ$500,'7.  Persistence Report'!$D$27:$D$500,$B410,'7.  Persistence Report'!$J$27:$J$500,"Current year savings",'7.  Persistence Report'!$H$27:$H$500,"2017")</f>
        <v>0</v>
      </c>
      <c r="H410" s="295">
        <f>SUMIFS('7.  Persistence Report'!BA$27:BA$500,'7.  Persistence Report'!$D$27:$D$500,$B410,'7.  Persistence Report'!$J$27:$J$500,"Current year savings",'7.  Persistence Report'!$H$27:$H$500,"2017")</f>
        <v>0</v>
      </c>
      <c r="I410" s="295">
        <f>SUMIFS('7.  Persistence Report'!BB$27:BB$500,'7.  Persistence Report'!$D$27:$D$500,$B410,'7.  Persistence Report'!$J$27:$J$500,"Current year savings",'7.  Persistence Report'!$H$27:$H$500,"2017")</f>
        <v>0</v>
      </c>
      <c r="J410" s="295">
        <f>SUMIFS('7.  Persistence Report'!BC$27:BC$500,'7.  Persistence Report'!$D$27:$D$500,$B410,'7.  Persistence Report'!$J$27:$J$500,"Current year savings",'7.  Persistence Report'!$H$27:$H$500,"2017")</f>
        <v>0</v>
      </c>
      <c r="K410" s="295">
        <f>SUMIFS('7.  Persistence Report'!BD$27:BD$500,'7.  Persistence Report'!$D$27:$D$500,$B410,'7.  Persistence Report'!$J$27:$J$500,"Current year savings",'7.  Persistence Report'!$H$27:$H$500,"2017")</f>
        <v>0</v>
      </c>
      <c r="L410" s="295">
        <f>SUMIFS('7.  Persistence Report'!BE$27:BE$500,'7.  Persistence Report'!$D$27:$D$500,$B410,'7.  Persistence Report'!$J$27:$J$500,"Current year savings",'7.  Persistence Report'!$H$27:$H$500,"2017")</f>
        <v>0</v>
      </c>
      <c r="M410" s="295">
        <f>SUMIFS('7.  Persistence Report'!BF$27:BF$500,'7.  Persistence Report'!$D$27:$D$500,$B410,'7.  Persistence Report'!$J$27:$J$500,"Current year savings",'7.  Persistence Report'!$H$27:$H$500,"2017")</f>
        <v>0</v>
      </c>
      <c r="N410" s="291"/>
      <c r="O410" s="295">
        <f>SUMIFS('7.  Persistence Report'!R$27:R$500,'7.  Persistence Report'!$D$27:$D$500,$B410,'7.  Persistence Report'!$J$27:$J$500,"Current year savings",'7.  Persistence Report'!$H$27:$H$500,"2017")</f>
        <v>0</v>
      </c>
      <c r="P410" s="295">
        <f>SUMIFS('7.  Persistence Report'!S$27:S$500,'7.  Persistence Report'!$D$27:$D$500,$B410,'7.  Persistence Report'!$J$27:$J$500,"Current year savings",'7.  Persistence Report'!$H$27:$H$500,"2017")</f>
        <v>0</v>
      </c>
      <c r="Q410" s="295">
        <f>SUMIFS('7.  Persistence Report'!T$27:T$500,'7.  Persistence Report'!$D$27:$D$500,$B410,'7.  Persistence Report'!$J$27:$J$500,"Current year savings",'7.  Persistence Report'!$H$27:$H$500,"2017")</f>
        <v>0</v>
      </c>
      <c r="R410" s="295">
        <f>SUMIFS('7.  Persistence Report'!U$27:U$500,'7.  Persistence Report'!$D$27:$D$500,$B410,'7.  Persistence Report'!$J$27:$J$500,"Current year savings",'7.  Persistence Report'!$H$27:$H$500,"2017")</f>
        <v>0</v>
      </c>
      <c r="S410" s="295">
        <f>SUMIFS('7.  Persistence Report'!V$27:V$500,'7.  Persistence Report'!$D$27:$D$500,$B410,'7.  Persistence Report'!$J$27:$J$500,"Current year savings",'7.  Persistence Report'!$H$27:$H$500,"2017")</f>
        <v>0</v>
      </c>
      <c r="T410" s="295">
        <f>SUMIFS('7.  Persistence Report'!W$27:W$500,'7.  Persistence Report'!$D$27:$D$500,$B410,'7.  Persistence Report'!$J$27:$J$500,"Current year savings",'7.  Persistence Report'!$H$27:$H$500,"2017")</f>
        <v>0</v>
      </c>
      <c r="U410" s="295">
        <f>SUMIFS('7.  Persistence Report'!X$27:X$500,'7.  Persistence Report'!$D$27:$D$500,$B410,'7.  Persistence Report'!$J$27:$J$500,"Current year savings",'7.  Persistence Report'!$H$27:$H$500,"2017")</f>
        <v>0</v>
      </c>
      <c r="V410" s="295">
        <f>SUMIFS('7.  Persistence Report'!Y$27:Y$500,'7.  Persistence Report'!$D$27:$D$500,$B410,'7.  Persistence Report'!$J$27:$J$500,"Current year savings",'7.  Persistence Report'!$H$27:$H$500,"2017")</f>
        <v>0</v>
      </c>
      <c r="W410" s="295">
        <f>SUMIFS('7.  Persistence Report'!Z$27:Z$500,'7.  Persistence Report'!$D$27:$D$500,$B410,'7.  Persistence Report'!$J$27:$J$500,"Current year savings",'7.  Persistence Report'!$H$27:$H$500,"2017")</f>
        <v>0</v>
      </c>
      <c r="X410" s="295">
        <f>SUMIFS('7.  Persistence Report'!AA$27:AA$500,'7.  Persistence Report'!$D$27:$D$500,$B410,'7.  Persistence Report'!$J$27:$J$500,"Current year savings",'7.  Persistence Report'!$H$27:$H$500,"2017")</f>
        <v>0</v>
      </c>
      <c r="Y410" s="410"/>
      <c r="Z410" s="410"/>
      <c r="AA410" s="410"/>
      <c r="AB410" s="410"/>
      <c r="AC410" s="410"/>
      <c r="AD410" s="410"/>
      <c r="AE410" s="410"/>
      <c r="AF410" s="410"/>
      <c r="AG410" s="410"/>
      <c r="AH410" s="410"/>
      <c r="AI410" s="410"/>
      <c r="AJ410" s="410"/>
      <c r="AK410" s="410"/>
      <c r="AL410" s="410"/>
      <c r="AM410" s="296">
        <f>SUM(Y410:AL410)</f>
        <v>0</v>
      </c>
    </row>
    <row r="411" spans="1:39" outlineLevel="1">
      <c r="A411" s="532"/>
      <c r="B411" s="431" t="s">
        <v>308</v>
      </c>
      <c r="C411" s="291" t="s">
        <v>163</v>
      </c>
      <c r="D411" s="295">
        <f>SUMIFS('7.  Persistence Report'!AW$27:AW$500,'7.  Persistence Report'!$D$27:$D$500,$B410,'7.  Persistence Report'!$J$27:$J$500,"Adjustment",'7.  Persistence Report'!$H$27:$H$500,"2017")</f>
        <v>0</v>
      </c>
      <c r="E411" s="295">
        <f>SUMIFS('7.  Persistence Report'!AX$27:AX$500,'7.  Persistence Report'!$D$27:$D$500,$B410,'7.  Persistence Report'!$J$27:$J$500,"Adjustment",'7.  Persistence Report'!$H$27:$H$500,"2017")</f>
        <v>0</v>
      </c>
      <c r="F411" s="295">
        <f>SUMIFS('7.  Persistence Report'!AY$27:AY$500,'7.  Persistence Report'!$D$27:$D$500,$B410,'7.  Persistence Report'!$J$27:$J$500,"Adjustment",'7.  Persistence Report'!$H$27:$H$500,"2017")</f>
        <v>0</v>
      </c>
      <c r="G411" s="295">
        <f>SUMIFS('7.  Persistence Report'!AZ$27:AZ$500,'7.  Persistence Report'!$D$27:$D$500,$B410,'7.  Persistence Report'!$J$27:$J$500,"Adjustment",'7.  Persistence Report'!$H$27:$H$500,"2017")</f>
        <v>0</v>
      </c>
      <c r="H411" s="295">
        <f>SUMIFS('7.  Persistence Report'!BA$27:BA$500,'7.  Persistence Report'!$D$27:$D$500,$B410,'7.  Persistence Report'!$J$27:$J$500,"Adjustment",'7.  Persistence Report'!$H$27:$H$500,"2017")</f>
        <v>0</v>
      </c>
      <c r="I411" s="295">
        <f>SUMIFS('7.  Persistence Report'!BB$27:BB$500,'7.  Persistence Report'!$D$27:$D$500,$B410,'7.  Persistence Report'!$J$27:$J$500,"Adjustment",'7.  Persistence Report'!$H$27:$H$500,"2017")</f>
        <v>0</v>
      </c>
      <c r="J411" s="295">
        <f>SUMIFS('7.  Persistence Report'!BC$27:BC$500,'7.  Persistence Report'!$D$27:$D$500,$B410,'7.  Persistence Report'!$J$27:$J$500,"Adjustment",'7.  Persistence Report'!$H$27:$H$500,"2017")</f>
        <v>0</v>
      </c>
      <c r="K411" s="295">
        <f>SUMIFS('7.  Persistence Report'!BD$27:BD$500,'7.  Persistence Report'!$D$27:$D$500,$B410,'7.  Persistence Report'!$J$27:$J$500,"Adjustment",'7.  Persistence Report'!$H$27:$H$500,"2017")</f>
        <v>0</v>
      </c>
      <c r="L411" s="295">
        <f>SUMIFS('7.  Persistence Report'!BE$27:BE$500,'7.  Persistence Report'!$D$27:$D$500,$B410,'7.  Persistence Report'!$J$27:$J$500,"Adjustment",'7.  Persistence Report'!$H$27:$H$500,"2017")</f>
        <v>0</v>
      </c>
      <c r="M411" s="295">
        <f>SUMIFS('7.  Persistence Report'!BF$27:BF$500,'7.  Persistence Report'!$D$27:$D$500,$B410,'7.  Persistence Report'!$J$27:$J$500,"Adjustment",'7.  Persistence Report'!$H$27:$H$500,"2017")</f>
        <v>0</v>
      </c>
      <c r="N411" s="468"/>
      <c r="O411" s="295">
        <f>SUMIFS('7.  Persistence Report'!R$27:R$500,'7.  Persistence Report'!$D$27:$D$500,$B410,'7.  Persistence Report'!$J$27:$J$500,"Adjustment",'7.  Persistence Report'!$H$27:$H$500,"2017")</f>
        <v>0</v>
      </c>
      <c r="P411" s="295">
        <f>SUMIFS('7.  Persistence Report'!S$27:S$500,'7.  Persistence Report'!$D$27:$D$500,$B410,'7.  Persistence Report'!$J$27:$J$500,"Adjustment",'7.  Persistence Report'!$H$27:$H$500,"2017")</f>
        <v>0</v>
      </c>
      <c r="Q411" s="295">
        <f>SUMIFS('7.  Persistence Report'!T$27:T$500,'7.  Persistence Report'!$D$27:$D$500,$B410,'7.  Persistence Report'!$J$27:$J$500,"Adjustment",'7.  Persistence Report'!$H$27:$H$500,"2017")</f>
        <v>0</v>
      </c>
      <c r="R411" s="295">
        <f>SUMIFS('7.  Persistence Report'!U$27:U$500,'7.  Persistence Report'!$D$27:$D$500,$B410,'7.  Persistence Report'!$J$27:$J$500,"Adjustment",'7.  Persistence Report'!$H$27:$H$500,"2017")</f>
        <v>0</v>
      </c>
      <c r="S411" s="295">
        <f>SUMIFS('7.  Persistence Report'!V$27:V$500,'7.  Persistence Report'!$D$27:$D$500,$B410,'7.  Persistence Report'!$J$27:$J$500,"Adjustment",'7.  Persistence Report'!$H$27:$H$500,"2017")</f>
        <v>0</v>
      </c>
      <c r="T411" s="295">
        <f>SUMIFS('7.  Persistence Report'!W$27:W$500,'7.  Persistence Report'!$D$27:$D$500,$B410,'7.  Persistence Report'!$J$27:$J$500,"Adjustment",'7.  Persistence Report'!$H$27:$H$500,"2017")</f>
        <v>0</v>
      </c>
      <c r="U411" s="295">
        <f>SUMIFS('7.  Persistence Report'!X$27:X$500,'7.  Persistence Report'!$D$27:$D$500,$B410,'7.  Persistence Report'!$J$27:$J$500,"Adjustment",'7.  Persistence Report'!$H$27:$H$500,"2017")</f>
        <v>0</v>
      </c>
      <c r="V411" s="295">
        <f>SUMIFS('7.  Persistence Report'!Y$27:Y$500,'7.  Persistence Report'!$D$27:$D$500,$B410,'7.  Persistence Report'!$J$27:$J$500,"Adjustment",'7.  Persistence Report'!$H$27:$H$500,"2017")</f>
        <v>0</v>
      </c>
      <c r="W411" s="295">
        <f>SUMIFS('7.  Persistence Report'!Z$27:Z$500,'7.  Persistence Report'!$D$27:$D$500,$B410,'7.  Persistence Report'!$J$27:$J$500,"Adjustment",'7.  Persistence Report'!$H$27:$H$500,"2017")</f>
        <v>0</v>
      </c>
      <c r="X411" s="295">
        <f>SUMIFS('7.  Persistence Report'!AA$27:AA$500,'7.  Persistence Report'!$D$27:$D$500,$B410,'7.  Persistence Report'!$J$27:$J$500,"Adjustment",'7.  Persistence Report'!$H$27:$H$500,"2017")</f>
        <v>0</v>
      </c>
      <c r="Y411" s="411">
        <f>Y410</f>
        <v>0</v>
      </c>
      <c r="Z411" s="411">
        <f t="shared" ref="Z411" si="1159">Z410</f>
        <v>0</v>
      </c>
      <c r="AA411" s="411">
        <f t="shared" ref="AA411" si="1160">AA410</f>
        <v>0</v>
      </c>
      <c r="AB411" s="411">
        <f t="shared" ref="AB411" si="1161">AB410</f>
        <v>0</v>
      </c>
      <c r="AC411" s="411">
        <f t="shared" ref="AC411" si="1162">AC410</f>
        <v>0</v>
      </c>
      <c r="AD411" s="411">
        <f t="shared" ref="AD411" si="1163">AD410</f>
        <v>0</v>
      </c>
      <c r="AE411" s="411">
        <f t="shared" ref="AE411" si="1164">AE410</f>
        <v>0</v>
      </c>
      <c r="AF411" s="411">
        <f t="shared" ref="AF411" si="1165">AF410</f>
        <v>0</v>
      </c>
      <c r="AG411" s="411">
        <f t="shared" ref="AG411" si="1166">AG410</f>
        <v>0</v>
      </c>
      <c r="AH411" s="411">
        <f t="shared" ref="AH411" si="1167">AH410</f>
        <v>0</v>
      </c>
      <c r="AI411" s="411">
        <f t="shared" ref="AI411" si="1168">AI410</f>
        <v>0</v>
      </c>
      <c r="AJ411" s="411">
        <f t="shared" ref="AJ411" si="1169">AJ410</f>
        <v>0</v>
      </c>
      <c r="AK411" s="411">
        <f t="shared" ref="AK411" si="1170">AK410</f>
        <v>0</v>
      </c>
      <c r="AL411" s="411">
        <f t="shared" ref="AL411" si="1171">AL410</f>
        <v>0</v>
      </c>
      <c r="AM411" s="297"/>
    </row>
    <row r="412" spans="1:39"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outlineLevel="1">
      <c r="A413" s="532">
        <v>4</v>
      </c>
      <c r="B413" s="520" t="s">
        <v>682</v>
      </c>
      <c r="C413" s="291" t="s">
        <v>25</v>
      </c>
      <c r="D413" s="295">
        <f>SUMIFS('7.  Persistence Report'!AW$27:AW$500,'7.  Persistence Report'!$D$27:$D$500,$B413,'7.  Persistence Report'!$J$27:$J$500,"Current year savings",'7.  Persistence Report'!$H$27:$H$500,"2017")</f>
        <v>0</v>
      </c>
      <c r="E413" s="295">
        <f>SUMIFS('7.  Persistence Report'!AX$27:AX$500,'7.  Persistence Report'!$D$27:$D$500,$B413,'7.  Persistence Report'!$J$27:$J$500,"Current year savings",'7.  Persistence Report'!$H$27:$H$500,"2017")</f>
        <v>0</v>
      </c>
      <c r="F413" s="295">
        <f>SUMIFS('7.  Persistence Report'!AY$27:AY$500,'7.  Persistence Report'!$D$27:$D$500,$B413,'7.  Persistence Report'!$J$27:$J$500,"Current year savings",'7.  Persistence Report'!$H$27:$H$500,"2017")</f>
        <v>0</v>
      </c>
      <c r="G413" s="295">
        <f>SUMIFS('7.  Persistence Report'!AZ$27:AZ$500,'7.  Persistence Report'!$D$27:$D$500,$B413,'7.  Persistence Report'!$J$27:$J$500,"Current year savings",'7.  Persistence Report'!$H$27:$H$500,"2017")</f>
        <v>0</v>
      </c>
      <c r="H413" s="295">
        <f>SUMIFS('7.  Persistence Report'!BA$27:BA$500,'7.  Persistence Report'!$D$27:$D$500,$B413,'7.  Persistence Report'!$J$27:$J$500,"Current year savings",'7.  Persistence Report'!$H$27:$H$500,"2017")</f>
        <v>0</v>
      </c>
      <c r="I413" s="295">
        <f>SUMIFS('7.  Persistence Report'!BB$27:BB$500,'7.  Persistence Report'!$D$27:$D$500,$B413,'7.  Persistence Report'!$J$27:$J$500,"Current year savings",'7.  Persistence Report'!$H$27:$H$500,"2017")</f>
        <v>0</v>
      </c>
      <c r="J413" s="295">
        <f>SUMIFS('7.  Persistence Report'!BC$27:BC$500,'7.  Persistence Report'!$D$27:$D$500,$B413,'7.  Persistence Report'!$J$27:$J$500,"Current year savings",'7.  Persistence Report'!$H$27:$H$500,"2017")</f>
        <v>0</v>
      </c>
      <c r="K413" s="295">
        <f>SUMIFS('7.  Persistence Report'!BD$27:BD$500,'7.  Persistence Report'!$D$27:$D$500,$B413,'7.  Persistence Report'!$J$27:$J$500,"Current year savings",'7.  Persistence Report'!$H$27:$H$500,"2017")</f>
        <v>0</v>
      </c>
      <c r="L413" s="295">
        <f>SUMIFS('7.  Persistence Report'!BE$27:BE$500,'7.  Persistence Report'!$D$27:$D$500,$B413,'7.  Persistence Report'!$J$27:$J$500,"Current year savings",'7.  Persistence Report'!$H$27:$H$500,"2017")</f>
        <v>0</v>
      </c>
      <c r="M413" s="295">
        <f>SUMIFS('7.  Persistence Report'!BF$27:BF$500,'7.  Persistence Report'!$D$27:$D$500,$B413,'7.  Persistence Report'!$J$27:$J$500,"Current year savings",'7.  Persistence Report'!$H$27:$H$500,"2017")</f>
        <v>0</v>
      </c>
      <c r="N413" s="291"/>
      <c r="O413" s="295">
        <f>SUMIFS('7.  Persistence Report'!R$27:R$500,'7.  Persistence Report'!$D$27:$D$500,$B413,'7.  Persistence Report'!$J$27:$J$500,"Current year savings",'7.  Persistence Report'!$H$27:$H$500,"2017")</f>
        <v>0</v>
      </c>
      <c r="P413" s="295">
        <f>SUMIFS('7.  Persistence Report'!S$27:S$500,'7.  Persistence Report'!$D$27:$D$500,$B413,'7.  Persistence Report'!$J$27:$J$500,"Current year savings",'7.  Persistence Report'!$H$27:$H$500,"2017")</f>
        <v>0</v>
      </c>
      <c r="Q413" s="295">
        <f>SUMIFS('7.  Persistence Report'!T$27:T$500,'7.  Persistence Report'!$D$27:$D$500,$B413,'7.  Persistence Report'!$J$27:$J$500,"Current year savings",'7.  Persistence Report'!$H$27:$H$500,"2017")</f>
        <v>0</v>
      </c>
      <c r="R413" s="295">
        <f>SUMIFS('7.  Persistence Report'!U$27:U$500,'7.  Persistence Report'!$D$27:$D$500,$B413,'7.  Persistence Report'!$J$27:$J$500,"Current year savings",'7.  Persistence Report'!$H$27:$H$500,"2017")</f>
        <v>0</v>
      </c>
      <c r="S413" s="295">
        <f>SUMIFS('7.  Persistence Report'!V$27:V$500,'7.  Persistence Report'!$D$27:$D$500,$B413,'7.  Persistence Report'!$J$27:$J$500,"Current year savings",'7.  Persistence Report'!$H$27:$H$500,"2017")</f>
        <v>0</v>
      </c>
      <c r="T413" s="295">
        <f>SUMIFS('7.  Persistence Report'!W$27:W$500,'7.  Persistence Report'!$D$27:$D$500,$B413,'7.  Persistence Report'!$J$27:$J$500,"Current year savings",'7.  Persistence Report'!$H$27:$H$500,"2017")</f>
        <v>0</v>
      </c>
      <c r="U413" s="295">
        <f>SUMIFS('7.  Persistence Report'!X$27:X$500,'7.  Persistence Report'!$D$27:$D$500,$B413,'7.  Persistence Report'!$J$27:$J$500,"Current year savings",'7.  Persistence Report'!$H$27:$H$500,"2017")</f>
        <v>0</v>
      </c>
      <c r="V413" s="295">
        <f>SUMIFS('7.  Persistence Report'!Y$27:Y$500,'7.  Persistence Report'!$D$27:$D$500,$B413,'7.  Persistence Report'!$J$27:$J$500,"Current year savings",'7.  Persistence Report'!$H$27:$H$500,"2017")</f>
        <v>0</v>
      </c>
      <c r="W413" s="295">
        <f>SUMIFS('7.  Persistence Report'!Z$27:Z$500,'7.  Persistence Report'!$D$27:$D$500,$B413,'7.  Persistence Report'!$J$27:$J$500,"Current year savings",'7.  Persistence Report'!$H$27:$H$500,"2017")</f>
        <v>0</v>
      </c>
      <c r="X413" s="295">
        <f>SUMIFS('7.  Persistence Report'!AA$27:AA$500,'7.  Persistence Report'!$D$27:$D$500,$B413,'7.  Persistence Report'!$J$27:$J$500,"Current year savings",'7.  Persistence Report'!$H$27:$H$500,"2017")</f>
        <v>0</v>
      </c>
      <c r="Y413" s="410"/>
      <c r="Z413" s="410"/>
      <c r="AA413" s="410"/>
      <c r="AB413" s="410"/>
      <c r="AC413" s="410"/>
      <c r="AD413" s="410"/>
      <c r="AE413" s="410"/>
      <c r="AF413" s="410"/>
      <c r="AG413" s="410"/>
      <c r="AH413" s="410"/>
      <c r="AI413" s="410"/>
      <c r="AJ413" s="410"/>
      <c r="AK413" s="410"/>
      <c r="AL413" s="410"/>
      <c r="AM413" s="296">
        <f>SUM(Y413:AL413)</f>
        <v>0</v>
      </c>
    </row>
    <row r="414" spans="1:39" outlineLevel="1">
      <c r="A414" s="532"/>
      <c r="B414" s="431" t="s">
        <v>308</v>
      </c>
      <c r="C414" s="291" t="s">
        <v>163</v>
      </c>
      <c r="D414" s="295">
        <f>SUMIFS('7.  Persistence Report'!AW$27:AW$500,'7.  Persistence Report'!$D$27:$D$500,$B413,'7.  Persistence Report'!$J$27:$J$500,"Adjustment",'7.  Persistence Report'!$H$27:$H$500,"2017")</f>
        <v>0</v>
      </c>
      <c r="E414" s="295">
        <f>SUMIFS('7.  Persistence Report'!AX$27:AX$500,'7.  Persistence Report'!$D$27:$D$500,$B413,'7.  Persistence Report'!$J$27:$J$500,"Adjustment",'7.  Persistence Report'!$H$27:$H$500,"2017")</f>
        <v>0</v>
      </c>
      <c r="F414" s="295">
        <f>SUMIFS('7.  Persistence Report'!AY$27:AY$500,'7.  Persistence Report'!$D$27:$D$500,$B413,'7.  Persistence Report'!$J$27:$J$500,"Adjustment",'7.  Persistence Report'!$H$27:$H$500,"2017")</f>
        <v>0</v>
      </c>
      <c r="G414" s="295">
        <f>SUMIFS('7.  Persistence Report'!AZ$27:AZ$500,'7.  Persistence Report'!$D$27:$D$500,$B413,'7.  Persistence Report'!$J$27:$J$500,"Adjustment",'7.  Persistence Report'!$H$27:$H$500,"2017")</f>
        <v>0</v>
      </c>
      <c r="H414" s="295">
        <f>SUMIFS('7.  Persistence Report'!BA$27:BA$500,'7.  Persistence Report'!$D$27:$D$500,$B413,'7.  Persistence Report'!$J$27:$J$500,"Adjustment",'7.  Persistence Report'!$H$27:$H$500,"2017")</f>
        <v>0</v>
      </c>
      <c r="I414" s="295">
        <f>SUMIFS('7.  Persistence Report'!BB$27:BB$500,'7.  Persistence Report'!$D$27:$D$500,$B413,'7.  Persistence Report'!$J$27:$J$500,"Adjustment",'7.  Persistence Report'!$H$27:$H$500,"2017")</f>
        <v>0</v>
      </c>
      <c r="J414" s="295">
        <f>SUMIFS('7.  Persistence Report'!BC$27:BC$500,'7.  Persistence Report'!$D$27:$D$500,$B413,'7.  Persistence Report'!$J$27:$J$500,"Adjustment",'7.  Persistence Report'!$H$27:$H$500,"2017")</f>
        <v>0</v>
      </c>
      <c r="K414" s="295">
        <f>SUMIFS('7.  Persistence Report'!BD$27:BD$500,'7.  Persistence Report'!$D$27:$D$500,$B413,'7.  Persistence Report'!$J$27:$J$500,"Adjustment",'7.  Persistence Report'!$H$27:$H$500,"2017")</f>
        <v>0</v>
      </c>
      <c r="L414" s="295">
        <f>SUMIFS('7.  Persistence Report'!BE$27:BE$500,'7.  Persistence Report'!$D$27:$D$500,$B413,'7.  Persistence Report'!$J$27:$J$500,"Adjustment",'7.  Persistence Report'!$H$27:$H$500,"2017")</f>
        <v>0</v>
      </c>
      <c r="M414" s="295">
        <f>SUMIFS('7.  Persistence Report'!BF$27:BF$500,'7.  Persistence Report'!$D$27:$D$500,$B413,'7.  Persistence Report'!$J$27:$J$500,"Adjustment",'7.  Persistence Report'!$H$27:$H$500,"2017")</f>
        <v>0</v>
      </c>
      <c r="N414" s="468"/>
      <c r="O414" s="295">
        <f>SUMIFS('7.  Persistence Report'!R$27:R$500,'7.  Persistence Report'!$D$27:$D$500,$B413,'7.  Persistence Report'!$J$27:$J$500,"Adjustment",'7.  Persistence Report'!$H$27:$H$500,"2017")</f>
        <v>0</v>
      </c>
      <c r="P414" s="295">
        <f>SUMIFS('7.  Persistence Report'!S$27:S$500,'7.  Persistence Report'!$D$27:$D$500,$B413,'7.  Persistence Report'!$J$27:$J$500,"Adjustment",'7.  Persistence Report'!$H$27:$H$500,"2017")</f>
        <v>0</v>
      </c>
      <c r="Q414" s="295">
        <f>SUMIFS('7.  Persistence Report'!T$27:T$500,'7.  Persistence Report'!$D$27:$D$500,$B413,'7.  Persistence Report'!$J$27:$J$500,"Adjustment",'7.  Persistence Report'!$H$27:$H$500,"2017")</f>
        <v>0</v>
      </c>
      <c r="R414" s="295">
        <f>SUMIFS('7.  Persistence Report'!U$27:U$500,'7.  Persistence Report'!$D$27:$D$500,$B413,'7.  Persistence Report'!$J$27:$J$500,"Adjustment",'7.  Persistence Report'!$H$27:$H$500,"2017")</f>
        <v>0</v>
      </c>
      <c r="S414" s="295">
        <f>SUMIFS('7.  Persistence Report'!V$27:V$500,'7.  Persistence Report'!$D$27:$D$500,$B413,'7.  Persistence Report'!$J$27:$J$500,"Adjustment",'7.  Persistence Report'!$H$27:$H$500,"2017")</f>
        <v>0</v>
      </c>
      <c r="T414" s="295">
        <f>SUMIFS('7.  Persistence Report'!W$27:W$500,'7.  Persistence Report'!$D$27:$D$500,$B413,'7.  Persistence Report'!$J$27:$J$500,"Adjustment",'7.  Persistence Report'!$H$27:$H$500,"2017")</f>
        <v>0</v>
      </c>
      <c r="U414" s="295">
        <f>SUMIFS('7.  Persistence Report'!X$27:X$500,'7.  Persistence Report'!$D$27:$D$500,$B413,'7.  Persistence Report'!$J$27:$J$500,"Adjustment",'7.  Persistence Report'!$H$27:$H$500,"2017")</f>
        <v>0</v>
      </c>
      <c r="V414" s="295">
        <f>SUMIFS('7.  Persistence Report'!Y$27:Y$500,'7.  Persistence Report'!$D$27:$D$500,$B413,'7.  Persistence Report'!$J$27:$J$500,"Adjustment",'7.  Persistence Report'!$H$27:$H$500,"2017")</f>
        <v>0</v>
      </c>
      <c r="W414" s="295">
        <f>SUMIFS('7.  Persistence Report'!Z$27:Z$500,'7.  Persistence Report'!$D$27:$D$500,$B413,'7.  Persistence Report'!$J$27:$J$500,"Adjustment",'7.  Persistence Report'!$H$27:$H$500,"2017")</f>
        <v>0</v>
      </c>
      <c r="X414" s="295">
        <f>SUMIFS('7.  Persistence Report'!AA$27:AA$500,'7.  Persistence Report'!$D$27:$D$500,$B413,'7.  Persistence Report'!$J$27:$J$500,"Adjustment",'7.  Persistence Report'!$H$27:$H$500,"2017")</f>
        <v>0</v>
      </c>
      <c r="Y414" s="411">
        <f>Y413</f>
        <v>0</v>
      </c>
      <c r="Z414" s="411">
        <f t="shared" ref="Z414" si="1172">Z413</f>
        <v>0</v>
      </c>
      <c r="AA414" s="411">
        <f t="shared" ref="AA414" si="1173">AA413</f>
        <v>0</v>
      </c>
      <c r="AB414" s="411">
        <f t="shared" ref="AB414" si="1174">AB413</f>
        <v>0</v>
      </c>
      <c r="AC414" s="411">
        <f t="shared" ref="AC414" si="1175">AC413</f>
        <v>0</v>
      </c>
      <c r="AD414" s="411">
        <f t="shared" ref="AD414" si="1176">AD413</f>
        <v>0</v>
      </c>
      <c r="AE414" s="411">
        <f t="shared" ref="AE414" si="1177">AE413</f>
        <v>0</v>
      </c>
      <c r="AF414" s="411">
        <f t="shared" ref="AF414" si="1178">AF413</f>
        <v>0</v>
      </c>
      <c r="AG414" s="411">
        <f t="shared" ref="AG414" si="1179">AG413</f>
        <v>0</v>
      </c>
      <c r="AH414" s="411">
        <f t="shared" ref="AH414" si="1180">AH413</f>
        <v>0</v>
      </c>
      <c r="AI414" s="411">
        <f t="shared" ref="AI414" si="1181">AI413</f>
        <v>0</v>
      </c>
      <c r="AJ414" s="411">
        <f t="shared" ref="AJ414" si="1182">AJ413</f>
        <v>0</v>
      </c>
      <c r="AK414" s="411">
        <f t="shared" ref="AK414" si="1183">AK413</f>
        <v>0</v>
      </c>
      <c r="AL414" s="411">
        <f t="shared" ref="AL414" si="1184">AL413</f>
        <v>0</v>
      </c>
      <c r="AM414" s="297"/>
    </row>
    <row r="415" spans="1:39"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f>SUMIFS('7.  Persistence Report'!AW$27:AW$500,'7.  Persistence Report'!$D$27:$D$500,$B416,'7.  Persistence Report'!$J$27:$J$500,"Current year savings",'7.  Persistence Report'!$H$27:$H$500,"2017")</f>
        <v>0</v>
      </c>
      <c r="E416" s="295">
        <f>SUMIFS('7.  Persistence Report'!AX$27:AX$500,'7.  Persistence Report'!$D$27:$D$500,$B416,'7.  Persistence Report'!$J$27:$J$500,"Current year savings",'7.  Persistence Report'!$H$27:$H$500,"2017")</f>
        <v>0</v>
      </c>
      <c r="F416" s="295">
        <f>SUMIFS('7.  Persistence Report'!AY$27:AY$500,'7.  Persistence Report'!$D$27:$D$500,$B416,'7.  Persistence Report'!$J$27:$J$500,"Current year savings",'7.  Persistence Report'!$H$27:$H$500,"2017")</f>
        <v>0</v>
      </c>
      <c r="G416" s="295">
        <f>SUMIFS('7.  Persistence Report'!AZ$27:AZ$500,'7.  Persistence Report'!$D$27:$D$500,$B416,'7.  Persistence Report'!$J$27:$J$500,"Current year savings",'7.  Persistence Report'!$H$27:$H$500,"2017")</f>
        <v>0</v>
      </c>
      <c r="H416" s="295">
        <f>SUMIFS('7.  Persistence Report'!BA$27:BA$500,'7.  Persistence Report'!$D$27:$D$500,$B416,'7.  Persistence Report'!$J$27:$J$500,"Current year savings",'7.  Persistence Report'!$H$27:$H$500,"2017")</f>
        <v>0</v>
      </c>
      <c r="I416" s="295">
        <f>SUMIFS('7.  Persistence Report'!BB$27:BB$500,'7.  Persistence Report'!$D$27:$D$500,$B416,'7.  Persistence Report'!$J$27:$J$500,"Current year savings",'7.  Persistence Report'!$H$27:$H$500,"2017")</f>
        <v>0</v>
      </c>
      <c r="J416" s="295">
        <f>SUMIFS('7.  Persistence Report'!BC$27:BC$500,'7.  Persistence Report'!$D$27:$D$500,$B416,'7.  Persistence Report'!$J$27:$J$500,"Current year savings",'7.  Persistence Report'!$H$27:$H$500,"2017")</f>
        <v>0</v>
      </c>
      <c r="K416" s="295">
        <f>SUMIFS('7.  Persistence Report'!BD$27:BD$500,'7.  Persistence Report'!$D$27:$D$500,$B416,'7.  Persistence Report'!$J$27:$J$500,"Current year savings",'7.  Persistence Report'!$H$27:$H$500,"2017")</f>
        <v>0</v>
      </c>
      <c r="L416" s="295">
        <f>SUMIFS('7.  Persistence Report'!BE$27:BE$500,'7.  Persistence Report'!$D$27:$D$500,$B416,'7.  Persistence Report'!$J$27:$J$500,"Current year savings",'7.  Persistence Report'!$H$27:$H$500,"2017")</f>
        <v>0</v>
      </c>
      <c r="M416" s="295">
        <f>SUMIFS('7.  Persistence Report'!BF$27:BF$500,'7.  Persistence Report'!$D$27:$D$500,$B416,'7.  Persistence Report'!$J$27:$J$500,"Current year savings",'7.  Persistence Report'!$H$27:$H$500,"2017")</f>
        <v>0</v>
      </c>
      <c r="N416" s="291"/>
      <c r="O416" s="295">
        <f>SUMIFS('7.  Persistence Report'!R$27:R$500,'7.  Persistence Report'!$D$27:$D$500,$B416,'7.  Persistence Report'!$J$27:$J$500,"Current year savings",'7.  Persistence Report'!$H$27:$H$500,"2017")</f>
        <v>0</v>
      </c>
      <c r="P416" s="295">
        <f>SUMIFS('7.  Persistence Report'!S$27:S$500,'7.  Persistence Report'!$D$27:$D$500,$B416,'7.  Persistence Report'!$J$27:$J$500,"Current year savings",'7.  Persistence Report'!$H$27:$H$500,"2017")</f>
        <v>0</v>
      </c>
      <c r="Q416" s="295">
        <f>SUMIFS('7.  Persistence Report'!T$27:T$500,'7.  Persistence Report'!$D$27:$D$500,$B416,'7.  Persistence Report'!$J$27:$J$500,"Current year savings",'7.  Persistence Report'!$H$27:$H$500,"2017")</f>
        <v>0</v>
      </c>
      <c r="R416" s="295">
        <f>SUMIFS('7.  Persistence Report'!U$27:U$500,'7.  Persistence Report'!$D$27:$D$500,$B416,'7.  Persistence Report'!$J$27:$J$500,"Current year savings",'7.  Persistence Report'!$H$27:$H$500,"2017")</f>
        <v>0</v>
      </c>
      <c r="S416" s="295">
        <f>SUMIFS('7.  Persistence Report'!V$27:V$500,'7.  Persistence Report'!$D$27:$D$500,$B416,'7.  Persistence Report'!$J$27:$J$500,"Current year savings",'7.  Persistence Report'!$H$27:$H$500,"2017")</f>
        <v>0</v>
      </c>
      <c r="T416" s="295">
        <f>SUMIFS('7.  Persistence Report'!W$27:W$500,'7.  Persistence Report'!$D$27:$D$500,$B416,'7.  Persistence Report'!$J$27:$J$500,"Current year savings",'7.  Persistence Report'!$H$27:$H$500,"2017")</f>
        <v>0</v>
      </c>
      <c r="U416" s="295">
        <f>SUMIFS('7.  Persistence Report'!X$27:X$500,'7.  Persistence Report'!$D$27:$D$500,$B416,'7.  Persistence Report'!$J$27:$J$500,"Current year savings",'7.  Persistence Report'!$H$27:$H$500,"2017")</f>
        <v>0</v>
      </c>
      <c r="V416" s="295">
        <f>SUMIFS('7.  Persistence Report'!Y$27:Y$500,'7.  Persistence Report'!$D$27:$D$500,$B416,'7.  Persistence Report'!$J$27:$J$500,"Current year savings",'7.  Persistence Report'!$H$27:$H$500,"2017")</f>
        <v>0</v>
      </c>
      <c r="W416" s="295">
        <f>SUMIFS('7.  Persistence Report'!Z$27:Z$500,'7.  Persistence Report'!$D$27:$D$500,$B416,'7.  Persistence Report'!$J$27:$J$500,"Current year savings",'7.  Persistence Report'!$H$27:$H$500,"2017")</f>
        <v>0</v>
      </c>
      <c r="X416" s="295">
        <f>SUMIFS('7.  Persistence Report'!AA$27:AA$500,'7.  Persistence Report'!$D$27:$D$500,$B416,'7.  Persistence Report'!$J$27:$J$500,"Current year savings",'7.  Persistence Report'!$H$27:$H$500,"2017")</f>
        <v>0</v>
      </c>
      <c r="Y416" s="410"/>
      <c r="Z416" s="410"/>
      <c r="AA416" s="410"/>
      <c r="AB416" s="410"/>
      <c r="AC416" s="410"/>
      <c r="AD416" s="410"/>
      <c r="AE416" s="410"/>
      <c r="AF416" s="410"/>
      <c r="AG416" s="410"/>
      <c r="AH416" s="410"/>
      <c r="AI416" s="410"/>
      <c r="AJ416" s="410"/>
      <c r="AK416" s="410"/>
      <c r="AL416" s="410"/>
      <c r="AM416" s="296">
        <f>SUM(Y416:AL416)</f>
        <v>0</v>
      </c>
    </row>
    <row r="417" spans="1:39" outlineLevel="1">
      <c r="A417" s="532"/>
      <c r="B417" s="431" t="s">
        <v>308</v>
      </c>
      <c r="C417" s="291" t="s">
        <v>163</v>
      </c>
      <c r="D417" s="295">
        <f>SUMIFS('7.  Persistence Report'!AW$27:AW$500,'7.  Persistence Report'!$D$27:$D$500,$B416,'7.  Persistence Report'!$J$27:$J$500,"Adjustment",'7.  Persistence Report'!$H$27:$H$500,"2017")</f>
        <v>0</v>
      </c>
      <c r="E417" s="295">
        <f>SUMIFS('7.  Persistence Report'!AX$27:AX$500,'7.  Persistence Report'!$D$27:$D$500,$B416,'7.  Persistence Report'!$J$27:$J$500,"Adjustment",'7.  Persistence Report'!$H$27:$H$500,"2017")</f>
        <v>0</v>
      </c>
      <c r="F417" s="295">
        <f>SUMIFS('7.  Persistence Report'!AY$27:AY$500,'7.  Persistence Report'!$D$27:$D$500,$B416,'7.  Persistence Report'!$J$27:$J$500,"Adjustment",'7.  Persistence Report'!$H$27:$H$500,"2017")</f>
        <v>0</v>
      </c>
      <c r="G417" s="295">
        <f>SUMIFS('7.  Persistence Report'!AZ$27:AZ$500,'7.  Persistence Report'!$D$27:$D$500,$B416,'7.  Persistence Report'!$J$27:$J$500,"Adjustment",'7.  Persistence Report'!$H$27:$H$500,"2017")</f>
        <v>0</v>
      </c>
      <c r="H417" s="295">
        <f>SUMIFS('7.  Persistence Report'!BA$27:BA$500,'7.  Persistence Report'!$D$27:$D$500,$B416,'7.  Persistence Report'!$J$27:$J$500,"Adjustment",'7.  Persistence Report'!$H$27:$H$500,"2017")</f>
        <v>0</v>
      </c>
      <c r="I417" s="295">
        <f>SUMIFS('7.  Persistence Report'!BB$27:BB$500,'7.  Persistence Report'!$D$27:$D$500,$B416,'7.  Persistence Report'!$J$27:$J$500,"Adjustment",'7.  Persistence Report'!$H$27:$H$500,"2017")</f>
        <v>0</v>
      </c>
      <c r="J417" s="295">
        <f>SUMIFS('7.  Persistence Report'!BC$27:BC$500,'7.  Persistence Report'!$D$27:$D$500,$B416,'7.  Persistence Report'!$J$27:$J$500,"Adjustment",'7.  Persistence Report'!$H$27:$H$500,"2017")</f>
        <v>0</v>
      </c>
      <c r="K417" s="295">
        <f>SUMIFS('7.  Persistence Report'!BD$27:BD$500,'7.  Persistence Report'!$D$27:$D$500,$B416,'7.  Persistence Report'!$J$27:$J$500,"Adjustment",'7.  Persistence Report'!$H$27:$H$500,"2017")</f>
        <v>0</v>
      </c>
      <c r="L417" s="295">
        <f>SUMIFS('7.  Persistence Report'!BE$27:BE$500,'7.  Persistence Report'!$D$27:$D$500,$B416,'7.  Persistence Report'!$J$27:$J$500,"Adjustment",'7.  Persistence Report'!$H$27:$H$500,"2017")</f>
        <v>0</v>
      </c>
      <c r="M417" s="295">
        <f>SUMIFS('7.  Persistence Report'!BF$27:BF$500,'7.  Persistence Report'!$D$27:$D$500,$B416,'7.  Persistence Report'!$J$27:$J$500,"Adjustment",'7.  Persistence Report'!$H$27:$H$500,"2017")</f>
        <v>0</v>
      </c>
      <c r="N417" s="468"/>
      <c r="O417" s="295">
        <f>SUMIFS('7.  Persistence Report'!R$27:R$500,'7.  Persistence Report'!$D$27:$D$500,$B416,'7.  Persistence Report'!$J$27:$J$500,"Adjustment",'7.  Persistence Report'!$H$27:$H$500,"2017")</f>
        <v>0</v>
      </c>
      <c r="P417" s="295">
        <f>SUMIFS('7.  Persistence Report'!S$27:S$500,'7.  Persistence Report'!$D$27:$D$500,$B416,'7.  Persistence Report'!$J$27:$J$500,"Adjustment",'7.  Persistence Report'!$H$27:$H$500,"2017")</f>
        <v>0</v>
      </c>
      <c r="Q417" s="295">
        <f>SUMIFS('7.  Persistence Report'!T$27:T$500,'7.  Persistence Report'!$D$27:$D$500,$B416,'7.  Persistence Report'!$J$27:$J$500,"Adjustment",'7.  Persistence Report'!$H$27:$H$500,"2017")</f>
        <v>0</v>
      </c>
      <c r="R417" s="295">
        <f>SUMIFS('7.  Persistence Report'!U$27:U$500,'7.  Persistence Report'!$D$27:$D$500,$B416,'7.  Persistence Report'!$J$27:$J$500,"Adjustment",'7.  Persistence Report'!$H$27:$H$500,"2017")</f>
        <v>0</v>
      </c>
      <c r="S417" s="295">
        <f>SUMIFS('7.  Persistence Report'!V$27:V$500,'7.  Persistence Report'!$D$27:$D$500,$B416,'7.  Persistence Report'!$J$27:$J$500,"Adjustment",'7.  Persistence Report'!$H$27:$H$500,"2017")</f>
        <v>0</v>
      </c>
      <c r="T417" s="295">
        <f>SUMIFS('7.  Persistence Report'!W$27:W$500,'7.  Persistence Report'!$D$27:$D$500,$B416,'7.  Persistence Report'!$J$27:$J$500,"Adjustment",'7.  Persistence Report'!$H$27:$H$500,"2017")</f>
        <v>0</v>
      </c>
      <c r="U417" s="295">
        <f>SUMIFS('7.  Persistence Report'!X$27:X$500,'7.  Persistence Report'!$D$27:$D$500,$B416,'7.  Persistence Report'!$J$27:$J$500,"Adjustment",'7.  Persistence Report'!$H$27:$H$500,"2017")</f>
        <v>0</v>
      </c>
      <c r="V417" s="295">
        <f>SUMIFS('7.  Persistence Report'!Y$27:Y$500,'7.  Persistence Report'!$D$27:$D$500,$B416,'7.  Persistence Report'!$J$27:$J$500,"Adjustment",'7.  Persistence Report'!$H$27:$H$500,"2017")</f>
        <v>0</v>
      </c>
      <c r="W417" s="295">
        <f>SUMIFS('7.  Persistence Report'!Z$27:Z$500,'7.  Persistence Report'!$D$27:$D$500,$B416,'7.  Persistence Report'!$J$27:$J$500,"Adjustment",'7.  Persistence Report'!$H$27:$H$500,"2017")</f>
        <v>0</v>
      </c>
      <c r="X417" s="295">
        <f>SUMIFS('7.  Persistence Report'!AA$27:AA$500,'7.  Persistence Report'!$D$27:$D$500,$B416,'7.  Persistence Report'!$J$27:$J$500,"Adjustment",'7.  Persistence Report'!$H$27:$H$500,"2017")</f>
        <v>0</v>
      </c>
      <c r="Y417" s="411">
        <f>Y416</f>
        <v>0</v>
      </c>
      <c r="Z417" s="411">
        <f t="shared" ref="Z417" si="1185">Z416</f>
        <v>0</v>
      </c>
      <c r="AA417" s="411">
        <f t="shared" ref="AA417" si="1186">AA416</f>
        <v>0</v>
      </c>
      <c r="AB417" s="411">
        <f t="shared" ref="AB417" si="1187">AB416</f>
        <v>0</v>
      </c>
      <c r="AC417" s="411">
        <f t="shared" ref="AC417" si="1188">AC416</f>
        <v>0</v>
      </c>
      <c r="AD417" s="411">
        <f t="shared" ref="AD417" si="1189">AD416</f>
        <v>0</v>
      </c>
      <c r="AE417" s="411">
        <f t="shared" ref="AE417" si="1190">AE416</f>
        <v>0</v>
      </c>
      <c r="AF417" s="411">
        <f t="shared" ref="AF417" si="1191">AF416</f>
        <v>0</v>
      </c>
      <c r="AG417" s="411">
        <f t="shared" ref="AG417" si="1192">AG416</f>
        <v>0</v>
      </c>
      <c r="AH417" s="411">
        <f t="shared" ref="AH417" si="1193">AH416</f>
        <v>0</v>
      </c>
      <c r="AI417" s="411">
        <f t="shared" ref="AI417" si="1194">AI416</f>
        <v>0</v>
      </c>
      <c r="AJ417" s="411">
        <f t="shared" ref="AJ417" si="1195">AJ416</f>
        <v>0</v>
      </c>
      <c r="AK417" s="411">
        <f t="shared" ref="AK417" si="1196">AK416</f>
        <v>0</v>
      </c>
      <c r="AL417" s="411">
        <f t="shared" ref="AL417" si="1197">AL416</f>
        <v>0</v>
      </c>
      <c r="AM417" s="297"/>
    </row>
    <row r="418" spans="1:39"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75" outlineLevel="1">
      <c r="A419" s="532"/>
      <c r="B419" s="514" t="s">
        <v>497</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outlineLevel="1">
      <c r="A420" s="532">
        <v>6</v>
      </c>
      <c r="B420" s="428" t="s">
        <v>99</v>
      </c>
      <c r="C420" s="291" t="s">
        <v>25</v>
      </c>
      <c r="D420" s="295">
        <f>SUMIFS('7.  Persistence Report'!AW$27:AW$500,'7.  Persistence Report'!$D$27:$D$500,$B420,'7.  Persistence Report'!$J$27:$J$500,"Current year savings",'7.  Persistence Report'!$H$27:$H$500,"2017")</f>
        <v>0</v>
      </c>
      <c r="E420" s="295">
        <f>SUMIFS('7.  Persistence Report'!AX$27:AX$500,'7.  Persistence Report'!$D$27:$D$500,$B420,'7.  Persistence Report'!$J$27:$J$500,"Current year savings",'7.  Persistence Report'!$H$27:$H$500,"2017")</f>
        <v>0</v>
      </c>
      <c r="F420" s="295">
        <f>SUMIFS('7.  Persistence Report'!AY$27:AY$500,'7.  Persistence Report'!$D$27:$D$500,$B420,'7.  Persistence Report'!$J$27:$J$500,"Current year savings",'7.  Persistence Report'!$H$27:$H$500,"2017")</f>
        <v>0</v>
      </c>
      <c r="G420" s="295">
        <f>SUMIFS('7.  Persistence Report'!AZ$27:AZ$500,'7.  Persistence Report'!$D$27:$D$500,$B420,'7.  Persistence Report'!$J$27:$J$500,"Current year savings",'7.  Persistence Report'!$H$27:$H$500,"2017")</f>
        <v>0</v>
      </c>
      <c r="H420" s="295">
        <f>SUMIFS('7.  Persistence Report'!BA$27:BA$500,'7.  Persistence Report'!$D$27:$D$500,$B420,'7.  Persistence Report'!$J$27:$J$500,"Current year savings",'7.  Persistence Report'!$H$27:$H$500,"2017")</f>
        <v>0</v>
      </c>
      <c r="I420" s="295">
        <f>SUMIFS('7.  Persistence Report'!BB$27:BB$500,'7.  Persistence Report'!$D$27:$D$500,$B420,'7.  Persistence Report'!$J$27:$J$500,"Current year savings",'7.  Persistence Report'!$H$27:$H$500,"2017")</f>
        <v>0</v>
      </c>
      <c r="J420" s="295">
        <f>SUMIFS('7.  Persistence Report'!BC$27:BC$500,'7.  Persistence Report'!$D$27:$D$500,$B420,'7.  Persistence Report'!$J$27:$J$500,"Current year savings",'7.  Persistence Report'!$H$27:$H$500,"2017")</f>
        <v>0</v>
      </c>
      <c r="K420" s="295">
        <f>SUMIFS('7.  Persistence Report'!BD$27:BD$500,'7.  Persistence Report'!$D$27:$D$500,$B420,'7.  Persistence Report'!$J$27:$J$500,"Current year savings",'7.  Persistence Report'!$H$27:$H$500,"2017")</f>
        <v>0</v>
      </c>
      <c r="L420" s="295">
        <f>SUMIFS('7.  Persistence Report'!BE$27:BE$500,'7.  Persistence Report'!$D$27:$D$500,$B420,'7.  Persistence Report'!$J$27:$J$500,"Current year savings",'7.  Persistence Report'!$H$27:$H$500,"2017")</f>
        <v>0</v>
      </c>
      <c r="M420" s="295">
        <f>SUMIFS('7.  Persistence Report'!BF$27:BF$500,'7.  Persistence Report'!$D$27:$D$500,$B420,'7.  Persistence Report'!$J$27:$J$500,"Current year savings",'7.  Persistence Report'!$H$27:$H$500,"2017")</f>
        <v>0</v>
      </c>
      <c r="N420" s="295">
        <v>12</v>
      </c>
      <c r="O420" s="295">
        <f>SUMIFS('7.  Persistence Report'!R$27:R$500,'7.  Persistence Report'!$D$27:$D$500,$B420,'7.  Persistence Report'!$J$27:$J$500,"Current year savings",'7.  Persistence Report'!$H$27:$H$500,"2017")</f>
        <v>0</v>
      </c>
      <c r="P420" s="295">
        <f>SUMIFS('7.  Persistence Report'!S$27:S$500,'7.  Persistence Report'!$D$27:$D$500,$B420,'7.  Persistence Report'!$J$27:$J$500,"Current year savings",'7.  Persistence Report'!$H$27:$H$500,"2017")</f>
        <v>0</v>
      </c>
      <c r="Q420" s="295">
        <f>SUMIFS('7.  Persistence Report'!T$27:T$500,'7.  Persistence Report'!$D$27:$D$500,$B420,'7.  Persistence Report'!$J$27:$J$500,"Current year savings",'7.  Persistence Report'!$H$27:$H$500,"2017")</f>
        <v>0</v>
      </c>
      <c r="R420" s="295">
        <f>SUMIFS('7.  Persistence Report'!U$27:U$500,'7.  Persistence Report'!$D$27:$D$500,$B420,'7.  Persistence Report'!$J$27:$J$500,"Current year savings",'7.  Persistence Report'!$H$27:$H$500,"2017")</f>
        <v>0</v>
      </c>
      <c r="S420" s="295">
        <f>SUMIFS('7.  Persistence Report'!V$27:V$500,'7.  Persistence Report'!$D$27:$D$500,$B420,'7.  Persistence Report'!$J$27:$J$500,"Current year savings",'7.  Persistence Report'!$H$27:$H$500,"2017")</f>
        <v>0</v>
      </c>
      <c r="T420" s="295">
        <f>SUMIFS('7.  Persistence Report'!W$27:W$500,'7.  Persistence Report'!$D$27:$D$500,$B420,'7.  Persistence Report'!$J$27:$J$500,"Current year savings",'7.  Persistence Report'!$H$27:$H$500,"2017")</f>
        <v>0</v>
      </c>
      <c r="U420" s="295">
        <f>SUMIFS('7.  Persistence Report'!X$27:X$500,'7.  Persistence Report'!$D$27:$D$500,$B420,'7.  Persistence Report'!$J$27:$J$500,"Current year savings",'7.  Persistence Report'!$H$27:$H$500,"2017")</f>
        <v>0</v>
      </c>
      <c r="V420" s="295">
        <f>SUMIFS('7.  Persistence Report'!Y$27:Y$500,'7.  Persistence Report'!$D$27:$D$500,$B420,'7.  Persistence Report'!$J$27:$J$500,"Current year savings",'7.  Persistence Report'!$H$27:$H$500,"2017")</f>
        <v>0</v>
      </c>
      <c r="W420" s="295">
        <f>SUMIFS('7.  Persistence Report'!Z$27:Z$500,'7.  Persistence Report'!$D$27:$D$500,$B420,'7.  Persistence Report'!$J$27:$J$500,"Current year savings",'7.  Persistence Report'!$H$27:$H$500,"2017")</f>
        <v>0</v>
      </c>
      <c r="X420" s="295">
        <f>SUMIFS('7.  Persistence Report'!AA$27:AA$500,'7.  Persistence Report'!$D$27:$D$500,$B420,'7.  Persistence Report'!$J$27:$J$500,"Current year savings",'7.  Persistence Report'!$H$27:$H$500,"2017")</f>
        <v>0</v>
      </c>
      <c r="Y420" s="415"/>
      <c r="Z420" s="410"/>
      <c r="AA420" s="410"/>
      <c r="AB420" s="410"/>
      <c r="AC420" s="410"/>
      <c r="AD420" s="410"/>
      <c r="AE420" s="410"/>
      <c r="AF420" s="415"/>
      <c r="AG420" s="415"/>
      <c r="AH420" s="415"/>
      <c r="AI420" s="415"/>
      <c r="AJ420" s="415"/>
      <c r="AK420" s="415"/>
      <c r="AL420" s="415"/>
      <c r="AM420" s="296">
        <f>SUM(Y420:AL420)</f>
        <v>0</v>
      </c>
    </row>
    <row r="421" spans="1:39" outlineLevel="1">
      <c r="A421" s="532"/>
      <c r="B421" s="431" t="s">
        <v>308</v>
      </c>
      <c r="C421" s="291" t="s">
        <v>163</v>
      </c>
      <c r="D421" s="295">
        <f>SUMIFS('7.  Persistence Report'!AW$27:AW$500,'7.  Persistence Report'!$D$27:$D$500,$B420,'7.  Persistence Report'!$J$27:$J$500,"Adjustment",'7.  Persistence Report'!$H$27:$H$500,"2017")</f>
        <v>0</v>
      </c>
      <c r="E421" s="295">
        <f>SUMIFS('7.  Persistence Report'!AX$27:AX$500,'7.  Persistence Report'!$D$27:$D$500,$B420,'7.  Persistence Report'!$J$27:$J$500,"Adjustment",'7.  Persistence Report'!$H$27:$H$500,"2017")</f>
        <v>0</v>
      </c>
      <c r="F421" s="295">
        <f>SUMIFS('7.  Persistence Report'!AY$27:AY$500,'7.  Persistence Report'!$D$27:$D$500,$B420,'7.  Persistence Report'!$J$27:$J$500,"Adjustment",'7.  Persistence Report'!$H$27:$H$500,"2017")</f>
        <v>0</v>
      </c>
      <c r="G421" s="295">
        <f>SUMIFS('7.  Persistence Report'!AZ$27:AZ$500,'7.  Persistence Report'!$D$27:$D$500,$B420,'7.  Persistence Report'!$J$27:$J$500,"Adjustment",'7.  Persistence Report'!$H$27:$H$500,"2017")</f>
        <v>0</v>
      </c>
      <c r="H421" s="295">
        <f>SUMIFS('7.  Persistence Report'!BA$27:BA$500,'7.  Persistence Report'!$D$27:$D$500,$B420,'7.  Persistence Report'!$J$27:$J$500,"Adjustment",'7.  Persistence Report'!$H$27:$H$500,"2017")</f>
        <v>0</v>
      </c>
      <c r="I421" s="295">
        <f>SUMIFS('7.  Persistence Report'!BB$27:BB$500,'7.  Persistence Report'!$D$27:$D$500,$B420,'7.  Persistence Report'!$J$27:$J$500,"Adjustment",'7.  Persistence Report'!$H$27:$H$500,"2017")</f>
        <v>0</v>
      </c>
      <c r="J421" s="295">
        <f>SUMIFS('7.  Persistence Report'!BC$27:BC$500,'7.  Persistence Report'!$D$27:$D$500,$B420,'7.  Persistence Report'!$J$27:$J$500,"Adjustment",'7.  Persistence Report'!$H$27:$H$500,"2017")</f>
        <v>0</v>
      </c>
      <c r="K421" s="295">
        <f>SUMIFS('7.  Persistence Report'!BD$27:BD$500,'7.  Persistence Report'!$D$27:$D$500,$B420,'7.  Persistence Report'!$J$27:$J$500,"Adjustment",'7.  Persistence Report'!$H$27:$H$500,"2017")</f>
        <v>0</v>
      </c>
      <c r="L421" s="295">
        <f>SUMIFS('7.  Persistence Report'!BE$27:BE$500,'7.  Persistence Report'!$D$27:$D$500,$B420,'7.  Persistence Report'!$J$27:$J$500,"Adjustment",'7.  Persistence Report'!$H$27:$H$500,"2017")</f>
        <v>0</v>
      </c>
      <c r="M421" s="295">
        <f>SUMIFS('7.  Persistence Report'!BF$27:BF$500,'7.  Persistence Report'!$D$27:$D$500,$B420,'7.  Persistence Report'!$J$27:$J$500,"Adjustment",'7.  Persistence Report'!$H$27:$H$500,"2017")</f>
        <v>0</v>
      </c>
      <c r="N421" s="295">
        <f>N420</f>
        <v>12</v>
      </c>
      <c r="O421" s="295">
        <f>SUMIFS('7.  Persistence Report'!R$27:R$500,'7.  Persistence Report'!$D$27:$D$500,$B420,'7.  Persistence Report'!$J$27:$J$500,"Adjustment",'7.  Persistence Report'!$H$27:$H$500,"2017")</f>
        <v>0</v>
      </c>
      <c r="P421" s="295">
        <f>SUMIFS('7.  Persistence Report'!S$27:S$500,'7.  Persistence Report'!$D$27:$D$500,$B420,'7.  Persistence Report'!$J$27:$J$500,"Adjustment",'7.  Persistence Report'!$H$27:$H$500,"2017")</f>
        <v>0</v>
      </c>
      <c r="Q421" s="295">
        <f>SUMIFS('7.  Persistence Report'!T$27:T$500,'7.  Persistence Report'!$D$27:$D$500,$B420,'7.  Persistence Report'!$J$27:$J$500,"Adjustment",'7.  Persistence Report'!$H$27:$H$500,"2017")</f>
        <v>0</v>
      </c>
      <c r="R421" s="295">
        <f>SUMIFS('7.  Persistence Report'!U$27:U$500,'7.  Persistence Report'!$D$27:$D$500,$B420,'7.  Persistence Report'!$J$27:$J$500,"Adjustment",'7.  Persistence Report'!$H$27:$H$500,"2017")</f>
        <v>0</v>
      </c>
      <c r="S421" s="295">
        <f>SUMIFS('7.  Persistence Report'!V$27:V$500,'7.  Persistence Report'!$D$27:$D$500,$B420,'7.  Persistence Report'!$J$27:$J$500,"Adjustment",'7.  Persistence Report'!$H$27:$H$500,"2017")</f>
        <v>0</v>
      </c>
      <c r="T421" s="295">
        <f>SUMIFS('7.  Persistence Report'!W$27:W$500,'7.  Persistence Report'!$D$27:$D$500,$B420,'7.  Persistence Report'!$J$27:$J$500,"Adjustment",'7.  Persistence Report'!$H$27:$H$500,"2017")</f>
        <v>0</v>
      </c>
      <c r="U421" s="295">
        <f>SUMIFS('7.  Persistence Report'!X$27:X$500,'7.  Persistence Report'!$D$27:$D$500,$B420,'7.  Persistence Report'!$J$27:$J$500,"Adjustment",'7.  Persistence Report'!$H$27:$H$500,"2017")</f>
        <v>0</v>
      </c>
      <c r="V421" s="295">
        <f>SUMIFS('7.  Persistence Report'!Y$27:Y$500,'7.  Persistence Report'!$D$27:$D$500,$B420,'7.  Persistence Report'!$J$27:$J$500,"Adjustment",'7.  Persistence Report'!$H$27:$H$500,"2017")</f>
        <v>0</v>
      </c>
      <c r="W421" s="295">
        <f>SUMIFS('7.  Persistence Report'!Z$27:Z$500,'7.  Persistence Report'!$D$27:$D$500,$B420,'7.  Persistence Report'!$J$27:$J$500,"Adjustment",'7.  Persistence Report'!$H$27:$H$500,"2017")</f>
        <v>0</v>
      </c>
      <c r="X421" s="295">
        <f>SUMIFS('7.  Persistence Report'!AA$27:AA$500,'7.  Persistence Report'!$D$27:$D$500,$B420,'7.  Persistence Report'!$J$27:$J$500,"Adjustment",'7.  Persistence Report'!$H$27:$H$500,"2017")</f>
        <v>0</v>
      </c>
      <c r="Y421" s="411">
        <f>Y420</f>
        <v>0</v>
      </c>
      <c r="Z421" s="411">
        <f t="shared" ref="Z421" si="1198">Z420</f>
        <v>0</v>
      </c>
      <c r="AA421" s="411">
        <f t="shared" ref="AA421" si="1199">AA420</f>
        <v>0</v>
      </c>
      <c r="AB421" s="411">
        <f t="shared" ref="AB421" si="1200">AB420</f>
        <v>0</v>
      </c>
      <c r="AC421" s="411">
        <f t="shared" ref="AC421" si="1201">AC420</f>
        <v>0</v>
      </c>
      <c r="AD421" s="411">
        <f t="shared" ref="AD421" si="1202">AD420</f>
        <v>0</v>
      </c>
      <c r="AE421" s="411">
        <f t="shared" ref="AE421" si="1203">AE420</f>
        <v>0</v>
      </c>
      <c r="AF421" s="411">
        <f t="shared" ref="AF421" si="1204">AF420</f>
        <v>0</v>
      </c>
      <c r="AG421" s="411">
        <f t="shared" ref="AG421" si="1205">AG420</f>
        <v>0</v>
      </c>
      <c r="AH421" s="411">
        <f t="shared" ref="AH421" si="1206">AH420</f>
        <v>0</v>
      </c>
      <c r="AI421" s="411">
        <f t="shared" ref="AI421" si="1207">AI420</f>
        <v>0</v>
      </c>
      <c r="AJ421" s="411">
        <f t="shared" ref="AJ421" si="1208">AJ420</f>
        <v>0</v>
      </c>
      <c r="AK421" s="411">
        <f t="shared" ref="AK421" si="1209">AK420</f>
        <v>0</v>
      </c>
      <c r="AL421" s="411">
        <f t="shared" ref="AL421" si="1210">AL420</f>
        <v>0</v>
      </c>
      <c r="AM421" s="311"/>
    </row>
    <row r="422" spans="1:39"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f>SUMIFS('7.  Persistence Report'!AW$27:AW$500,'7.  Persistence Report'!$D$27:$D$500,$B423,'7.  Persistence Report'!$J$27:$J$500,"Current year savings",'7.  Persistence Report'!$H$27:$H$500,"2017")</f>
        <v>0</v>
      </c>
      <c r="E423" s="295">
        <f>SUMIFS('7.  Persistence Report'!AX$27:AX$500,'7.  Persistence Report'!$D$27:$D$500,$B423,'7.  Persistence Report'!$J$27:$J$500,"Current year savings",'7.  Persistence Report'!$H$27:$H$500,"2017")</f>
        <v>0</v>
      </c>
      <c r="F423" s="295">
        <f>SUMIFS('7.  Persistence Report'!AY$27:AY$500,'7.  Persistence Report'!$D$27:$D$500,$B423,'7.  Persistence Report'!$J$27:$J$500,"Current year savings",'7.  Persistence Report'!$H$27:$H$500,"2017")</f>
        <v>0</v>
      </c>
      <c r="G423" s="295">
        <f>SUMIFS('7.  Persistence Report'!AZ$27:AZ$500,'7.  Persistence Report'!$D$27:$D$500,$B423,'7.  Persistence Report'!$J$27:$J$500,"Current year savings",'7.  Persistence Report'!$H$27:$H$500,"2017")</f>
        <v>0</v>
      </c>
      <c r="H423" s="295">
        <f>SUMIFS('7.  Persistence Report'!BA$27:BA$500,'7.  Persistence Report'!$D$27:$D$500,$B423,'7.  Persistence Report'!$J$27:$J$500,"Current year savings",'7.  Persistence Report'!$H$27:$H$500,"2017")</f>
        <v>0</v>
      </c>
      <c r="I423" s="295">
        <f>SUMIFS('7.  Persistence Report'!BB$27:BB$500,'7.  Persistence Report'!$D$27:$D$500,$B423,'7.  Persistence Report'!$J$27:$J$500,"Current year savings",'7.  Persistence Report'!$H$27:$H$500,"2017")</f>
        <v>0</v>
      </c>
      <c r="J423" s="295">
        <f>SUMIFS('7.  Persistence Report'!BC$27:BC$500,'7.  Persistence Report'!$D$27:$D$500,$B423,'7.  Persistence Report'!$J$27:$J$500,"Current year savings",'7.  Persistence Report'!$H$27:$H$500,"2017")</f>
        <v>0</v>
      </c>
      <c r="K423" s="295">
        <f>SUMIFS('7.  Persistence Report'!BD$27:BD$500,'7.  Persistence Report'!$D$27:$D$500,$B423,'7.  Persistence Report'!$J$27:$J$500,"Current year savings",'7.  Persistence Report'!$H$27:$H$500,"2017")</f>
        <v>0</v>
      </c>
      <c r="L423" s="295">
        <f>SUMIFS('7.  Persistence Report'!BE$27:BE$500,'7.  Persistence Report'!$D$27:$D$500,$B423,'7.  Persistence Report'!$J$27:$J$500,"Current year savings",'7.  Persistence Report'!$H$27:$H$500,"2017")</f>
        <v>0</v>
      </c>
      <c r="M423" s="295">
        <f>SUMIFS('7.  Persistence Report'!BF$27:BF$500,'7.  Persistence Report'!$D$27:$D$500,$B423,'7.  Persistence Report'!$J$27:$J$500,"Current year savings",'7.  Persistence Report'!$H$27:$H$500,"2017")</f>
        <v>0</v>
      </c>
      <c r="N423" s="295">
        <v>12</v>
      </c>
      <c r="O423" s="295">
        <f>SUMIFS('7.  Persistence Report'!R$27:R$500,'7.  Persistence Report'!$D$27:$D$500,$B423,'7.  Persistence Report'!$J$27:$J$500,"Current year savings",'7.  Persistence Report'!$H$27:$H$500,"2017")</f>
        <v>0</v>
      </c>
      <c r="P423" s="295">
        <f>SUMIFS('7.  Persistence Report'!S$27:S$500,'7.  Persistence Report'!$D$27:$D$500,$B423,'7.  Persistence Report'!$J$27:$J$500,"Current year savings",'7.  Persistence Report'!$H$27:$H$500,"2017")</f>
        <v>0</v>
      </c>
      <c r="Q423" s="295">
        <f>SUMIFS('7.  Persistence Report'!T$27:T$500,'7.  Persistence Report'!$D$27:$D$500,$B423,'7.  Persistence Report'!$J$27:$J$500,"Current year savings",'7.  Persistence Report'!$H$27:$H$500,"2017")</f>
        <v>0</v>
      </c>
      <c r="R423" s="295">
        <f>SUMIFS('7.  Persistence Report'!U$27:U$500,'7.  Persistence Report'!$D$27:$D$500,$B423,'7.  Persistence Report'!$J$27:$J$500,"Current year savings",'7.  Persistence Report'!$H$27:$H$500,"2017")</f>
        <v>0</v>
      </c>
      <c r="S423" s="295">
        <f>SUMIFS('7.  Persistence Report'!V$27:V$500,'7.  Persistence Report'!$D$27:$D$500,$B423,'7.  Persistence Report'!$J$27:$J$500,"Current year savings",'7.  Persistence Report'!$H$27:$H$500,"2017")</f>
        <v>0</v>
      </c>
      <c r="T423" s="295">
        <f>SUMIFS('7.  Persistence Report'!W$27:W$500,'7.  Persistence Report'!$D$27:$D$500,$B423,'7.  Persistence Report'!$J$27:$J$500,"Current year savings",'7.  Persistence Report'!$H$27:$H$500,"2017")</f>
        <v>0</v>
      </c>
      <c r="U423" s="295">
        <f>SUMIFS('7.  Persistence Report'!X$27:X$500,'7.  Persistence Report'!$D$27:$D$500,$B423,'7.  Persistence Report'!$J$27:$J$500,"Current year savings",'7.  Persistence Report'!$H$27:$H$500,"2017")</f>
        <v>0</v>
      </c>
      <c r="V423" s="295">
        <f>SUMIFS('7.  Persistence Report'!Y$27:Y$500,'7.  Persistence Report'!$D$27:$D$500,$B423,'7.  Persistence Report'!$J$27:$J$500,"Current year savings",'7.  Persistence Report'!$H$27:$H$500,"2017")</f>
        <v>0</v>
      </c>
      <c r="W423" s="295">
        <f>SUMIFS('7.  Persistence Report'!Z$27:Z$500,'7.  Persistence Report'!$D$27:$D$500,$B423,'7.  Persistence Report'!$J$27:$J$500,"Current year savings",'7.  Persistence Report'!$H$27:$H$500,"2017")</f>
        <v>0</v>
      </c>
      <c r="X423" s="295">
        <f>SUMIFS('7.  Persistence Report'!AA$27:AA$500,'7.  Persistence Report'!$D$27:$D$500,$B423,'7.  Persistence Report'!$J$27:$J$500,"Current year savings",'7.  Persistence Report'!$H$27:$H$500,"2017")</f>
        <v>0</v>
      </c>
      <c r="Y423" s="415"/>
      <c r="Z423" s="410"/>
      <c r="AA423" s="410"/>
      <c r="AB423" s="410"/>
      <c r="AC423" s="410"/>
      <c r="AD423" s="410"/>
      <c r="AE423" s="410"/>
      <c r="AF423" s="415"/>
      <c r="AG423" s="415"/>
      <c r="AH423" s="415"/>
      <c r="AI423" s="415"/>
      <c r="AJ423" s="415"/>
      <c r="AK423" s="415"/>
      <c r="AL423" s="415"/>
      <c r="AM423" s="296">
        <f>SUM(Y423:AL423)</f>
        <v>0</v>
      </c>
    </row>
    <row r="424" spans="1:39" outlineLevel="1">
      <c r="A424" s="532"/>
      <c r="B424" s="431" t="s">
        <v>308</v>
      </c>
      <c r="C424" s="291" t="s">
        <v>163</v>
      </c>
      <c r="D424" s="295">
        <f>SUMIFS('7.  Persistence Report'!AW$27:AW$500,'7.  Persistence Report'!$D$27:$D$500,$B423,'7.  Persistence Report'!$J$27:$J$500,"Adjustment",'7.  Persistence Report'!$H$27:$H$500,"2017")</f>
        <v>0</v>
      </c>
      <c r="E424" s="295">
        <f>SUMIFS('7.  Persistence Report'!AX$27:AX$500,'7.  Persistence Report'!$D$27:$D$500,$B423,'7.  Persistence Report'!$J$27:$J$500,"Adjustment",'7.  Persistence Report'!$H$27:$H$500,"2017")</f>
        <v>0</v>
      </c>
      <c r="F424" s="295">
        <f>SUMIFS('7.  Persistence Report'!AY$27:AY$500,'7.  Persistence Report'!$D$27:$D$500,$B423,'7.  Persistence Report'!$J$27:$J$500,"Adjustment",'7.  Persistence Report'!$H$27:$H$500,"2017")</f>
        <v>0</v>
      </c>
      <c r="G424" s="295">
        <f>SUMIFS('7.  Persistence Report'!AZ$27:AZ$500,'7.  Persistence Report'!$D$27:$D$500,$B423,'7.  Persistence Report'!$J$27:$J$500,"Adjustment",'7.  Persistence Report'!$H$27:$H$500,"2017")</f>
        <v>0</v>
      </c>
      <c r="H424" s="295">
        <f>SUMIFS('7.  Persistence Report'!BA$27:BA$500,'7.  Persistence Report'!$D$27:$D$500,$B423,'7.  Persistence Report'!$J$27:$J$500,"Adjustment",'7.  Persistence Report'!$H$27:$H$500,"2017")</f>
        <v>0</v>
      </c>
      <c r="I424" s="295">
        <f>SUMIFS('7.  Persistence Report'!BB$27:BB$500,'7.  Persistence Report'!$D$27:$D$500,$B423,'7.  Persistence Report'!$J$27:$J$500,"Adjustment",'7.  Persistence Report'!$H$27:$H$500,"2017")</f>
        <v>0</v>
      </c>
      <c r="J424" s="295">
        <f>SUMIFS('7.  Persistence Report'!BC$27:BC$500,'7.  Persistence Report'!$D$27:$D$500,$B423,'7.  Persistence Report'!$J$27:$J$500,"Adjustment",'7.  Persistence Report'!$H$27:$H$500,"2017")</f>
        <v>0</v>
      </c>
      <c r="K424" s="295">
        <f>SUMIFS('7.  Persistence Report'!BD$27:BD$500,'7.  Persistence Report'!$D$27:$D$500,$B423,'7.  Persistence Report'!$J$27:$J$500,"Adjustment",'7.  Persistence Report'!$H$27:$H$500,"2017")</f>
        <v>0</v>
      </c>
      <c r="L424" s="295">
        <f>SUMIFS('7.  Persistence Report'!BE$27:BE$500,'7.  Persistence Report'!$D$27:$D$500,$B423,'7.  Persistence Report'!$J$27:$J$500,"Adjustment",'7.  Persistence Report'!$H$27:$H$500,"2017")</f>
        <v>0</v>
      </c>
      <c r="M424" s="295">
        <f>SUMIFS('7.  Persistence Report'!BF$27:BF$500,'7.  Persistence Report'!$D$27:$D$500,$B423,'7.  Persistence Report'!$J$27:$J$500,"Adjustment",'7.  Persistence Report'!$H$27:$H$500,"2017")</f>
        <v>0</v>
      </c>
      <c r="N424" s="295">
        <f>N423</f>
        <v>12</v>
      </c>
      <c r="O424" s="295">
        <f>SUMIFS('7.  Persistence Report'!R$27:R$500,'7.  Persistence Report'!$D$27:$D$500,$B423,'7.  Persistence Report'!$J$27:$J$500,"Adjustment",'7.  Persistence Report'!$H$27:$H$500,"2017")</f>
        <v>0</v>
      </c>
      <c r="P424" s="295">
        <f>SUMIFS('7.  Persistence Report'!S$27:S$500,'7.  Persistence Report'!$D$27:$D$500,$B423,'7.  Persistence Report'!$J$27:$J$500,"Adjustment",'7.  Persistence Report'!$H$27:$H$500,"2017")</f>
        <v>0</v>
      </c>
      <c r="Q424" s="295">
        <f>SUMIFS('7.  Persistence Report'!T$27:T$500,'7.  Persistence Report'!$D$27:$D$500,$B423,'7.  Persistence Report'!$J$27:$J$500,"Adjustment",'7.  Persistence Report'!$H$27:$H$500,"2017")</f>
        <v>0</v>
      </c>
      <c r="R424" s="295">
        <f>SUMIFS('7.  Persistence Report'!U$27:U$500,'7.  Persistence Report'!$D$27:$D$500,$B423,'7.  Persistence Report'!$J$27:$J$500,"Adjustment",'7.  Persistence Report'!$H$27:$H$500,"2017")</f>
        <v>0</v>
      </c>
      <c r="S424" s="295">
        <f>SUMIFS('7.  Persistence Report'!V$27:V$500,'7.  Persistence Report'!$D$27:$D$500,$B423,'7.  Persistence Report'!$J$27:$J$500,"Adjustment",'7.  Persistence Report'!$H$27:$H$500,"2017")</f>
        <v>0</v>
      </c>
      <c r="T424" s="295">
        <f>SUMIFS('7.  Persistence Report'!W$27:W$500,'7.  Persistence Report'!$D$27:$D$500,$B423,'7.  Persistence Report'!$J$27:$J$500,"Adjustment",'7.  Persistence Report'!$H$27:$H$500,"2017")</f>
        <v>0</v>
      </c>
      <c r="U424" s="295">
        <f>SUMIFS('7.  Persistence Report'!X$27:X$500,'7.  Persistence Report'!$D$27:$D$500,$B423,'7.  Persistence Report'!$J$27:$J$500,"Adjustment",'7.  Persistence Report'!$H$27:$H$500,"2017")</f>
        <v>0</v>
      </c>
      <c r="V424" s="295">
        <f>SUMIFS('7.  Persistence Report'!Y$27:Y$500,'7.  Persistence Report'!$D$27:$D$500,$B423,'7.  Persistence Report'!$J$27:$J$500,"Adjustment",'7.  Persistence Report'!$H$27:$H$500,"2017")</f>
        <v>0</v>
      </c>
      <c r="W424" s="295">
        <f>SUMIFS('7.  Persistence Report'!Z$27:Z$500,'7.  Persistence Report'!$D$27:$D$500,$B423,'7.  Persistence Report'!$J$27:$J$500,"Adjustment",'7.  Persistence Report'!$H$27:$H$500,"2017")</f>
        <v>0</v>
      </c>
      <c r="X424" s="295">
        <f>SUMIFS('7.  Persistence Report'!AA$27:AA$500,'7.  Persistence Report'!$D$27:$D$500,$B423,'7.  Persistence Report'!$J$27:$J$500,"Adjustment",'7.  Persistence Report'!$H$27:$H$500,"2017")</f>
        <v>0</v>
      </c>
      <c r="Y424" s="411">
        <f>Y423</f>
        <v>0</v>
      </c>
      <c r="Z424" s="411">
        <f t="shared" ref="Z424" si="1211">Z423</f>
        <v>0</v>
      </c>
      <c r="AA424" s="411">
        <f t="shared" ref="AA424" si="1212">AA423</f>
        <v>0</v>
      </c>
      <c r="AB424" s="411">
        <f t="shared" ref="AB424" si="1213">AB423</f>
        <v>0</v>
      </c>
      <c r="AC424" s="411">
        <f t="shared" ref="AC424" si="1214">AC423</f>
        <v>0</v>
      </c>
      <c r="AD424" s="411">
        <f t="shared" ref="AD424" si="1215">AD423</f>
        <v>0</v>
      </c>
      <c r="AE424" s="411">
        <f t="shared" ref="AE424" si="1216">AE423</f>
        <v>0</v>
      </c>
      <c r="AF424" s="411">
        <f t="shared" ref="AF424" si="1217">AF423</f>
        <v>0</v>
      </c>
      <c r="AG424" s="411">
        <f t="shared" ref="AG424" si="1218">AG423</f>
        <v>0</v>
      </c>
      <c r="AH424" s="411">
        <f t="shared" ref="AH424" si="1219">AH423</f>
        <v>0</v>
      </c>
      <c r="AI424" s="411">
        <f t="shared" ref="AI424" si="1220">AI423</f>
        <v>0</v>
      </c>
      <c r="AJ424" s="411">
        <f t="shared" ref="AJ424" si="1221">AJ423</f>
        <v>0</v>
      </c>
      <c r="AK424" s="411">
        <f t="shared" ref="AK424" si="1222">AK423</f>
        <v>0</v>
      </c>
      <c r="AL424" s="411">
        <f t="shared" ref="AL424" si="1223">AL423</f>
        <v>0</v>
      </c>
      <c r="AM424" s="311"/>
    </row>
    <row r="425" spans="1:39"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f>SUMIFS('7.  Persistence Report'!AW$27:AW$500,'7.  Persistence Report'!$D$27:$D$500,$B426,'7.  Persistence Report'!$J$27:$J$500,"Current year savings",'7.  Persistence Report'!$H$27:$H$500,"2017")</f>
        <v>0</v>
      </c>
      <c r="E426" s="295">
        <f>SUMIFS('7.  Persistence Report'!AX$27:AX$500,'7.  Persistence Report'!$D$27:$D$500,$B426,'7.  Persistence Report'!$J$27:$J$500,"Current year savings",'7.  Persistence Report'!$H$27:$H$500,"2017")</f>
        <v>0</v>
      </c>
      <c r="F426" s="295">
        <f>SUMIFS('7.  Persistence Report'!AY$27:AY$500,'7.  Persistence Report'!$D$27:$D$500,$B426,'7.  Persistence Report'!$J$27:$J$500,"Current year savings",'7.  Persistence Report'!$H$27:$H$500,"2017")</f>
        <v>0</v>
      </c>
      <c r="G426" s="295">
        <f>SUMIFS('7.  Persistence Report'!AZ$27:AZ$500,'7.  Persistence Report'!$D$27:$D$500,$B426,'7.  Persistence Report'!$J$27:$J$500,"Current year savings",'7.  Persistence Report'!$H$27:$H$500,"2017")</f>
        <v>0</v>
      </c>
      <c r="H426" s="295">
        <f>SUMIFS('7.  Persistence Report'!BA$27:BA$500,'7.  Persistence Report'!$D$27:$D$500,$B426,'7.  Persistence Report'!$J$27:$J$500,"Current year savings",'7.  Persistence Report'!$H$27:$H$500,"2017")</f>
        <v>0</v>
      </c>
      <c r="I426" s="295">
        <f>SUMIFS('7.  Persistence Report'!BB$27:BB$500,'7.  Persistence Report'!$D$27:$D$500,$B426,'7.  Persistence Report'!$J$27:$J$500,"Current year savings",'7.  Persistence Report'!$H$27:$H$500,"2017")</f>
        <v>0</v>
      </c>
      <c r="J426" s="295">
        <f>SUMIFS('7.  Persistence Report'!BC$27:BC$500,'7.  Persistence Report'!$D$27:$D$500,$B426,'7.  Persistence Report'!$J$27:$J$500,"Current year savings",'7.  Persistence Report'!$H$27:$H$500,"2017")</f>
        <v>0</v>
      </c>
      <c r="K426" s="295">
        <f>SUMIFS('7.  Persistence Report'!BD$27:BD$500,'7.  Persistence Report'!$D$27:$D$500,$B426,'7.  Persistence Report'!$J$27:$J$500,"Current year savings",'7.  Persistence Report'!$H$27:$H$500,"2017")</f>
        <v>0</v>
      </c>
      <c r="L426" s="295">
        <f>SUMIFS('7.  Persistence Report'!BE$27:BE$500,'7.  Persistence Report'!$D$27:$D$500,$B426,'7.  Persistence Report'!$J$27:$J$500,"Current year savings",'7.  Persistence Report'!$H$27:$H$500,"2017")</f>
        <v>0</v>
      </c>
      <c r="M426" s="295">
        <f>SUMIFS('7.  Persistence Report'!BF$27:BF$500,'7.  Persistence Report'!$D$27:$D$500,$B426,'7.  Persistence Report'!$J$27:$J$500,"Current year savings",'7.  Persistence Report'!$H$27:$H$500,"2017")</f>
        <v>0</v>
      </c>
      <c r="N426" s="295">
        <v>12</v>
      </c>
      <c r="O426" s="295">
        <f>SUMIFS('7.  Persistence Report'!R$27:R$500,'7.  Persistence Report'!$D$27:$D$500,$B426,'7.  Persistence Report'!$J$27:$J$500,"Current year savings",'7.  Persistence Report'!$H$27:$H$500,"2017")</f>
        <v>0</v>
      </c>
      <c r="P426" s="295">
        <f>SUMIFS('7.  Persistence Report'!S$27:S$500,'7.  Persistence Report'!$D$27:$D$500,$B426,'7.  Persistence Report'!$J$27:$J$500,"Current year savings",'7.  Persistence Report'!$H$27:$H$500,"2017")</f>
        <v>0</v>
      </c>
      <c r="Q426" s="295">
        <f>SUMIFS('7.  Persistence Report'!T$27:T$500,'7.  Persistence Report'!$D$27:$D$500,$B426,'7.  Persistence Report'!$J$27:$J$500,"Current year savings",'7.  Persistence Report'!$H$27:$H$500,"2017")</f>
        <v>0</v>
      </c>
      <c r="R426" s="295">
        <f>SUMIFS('7.  Persistence Report'!U$27:U$500,'7.  Persistence Report'!$D$27:$D$500,$B426,'7.  Persistence Report'!$J$27:$J$500,"Current year savings",'7.  Persistence Report'!$H$27:$H$500,"2017")</f>
        <v>0</v>
      </c>
      <c r="S426" s="295">
        <f>SUMIFS('7.  Persistence Report'!V$27:V$500,'7.  Persistence Report'!$D$27:$D$500,$B426,'7.  Persistence Report'!$J$27:$J$500,"Current year savings",'7.  Persistence Report'!$H$27:$H$500,"2017")</f>
        <v>0</v>
      </c>
      <c r="T426" s="295">
        <f>SUMIFS('7.  Persistence Report'!W$27:W$500,'7.  Persistence Report'!$D$27:$D$500,$B426,'7.  Persistence Report'!$J$27:$J$500,"Current year savings",'7.  Persistence Report'!$H$27:$H$500,"2017")</f>
        <v>0</v>
      </c>
      <c r="U426" s="295">
        <f>SUMIFS('7.  Persistence Report'!X$27:X$500,'7.  Persistence Report'!$D$27:$D$500,$B426,'7.  Persistence Report'!$J$27:$J$500,"Current year savings",'7.  Persistence Report'!$H$27:$H$500,"2017")</f>
        <v>0</v>
      </c>
      <c r="V426" s="295">
        <f>SUMIFS('7.  Persistence Report'!Y$27:Y$500,'7.  Persistence Report'!$D$27:$D$500,$B426,'7.  Persistence Report'!$J$27:$J$500,"Current year savings",'7.  Persistence Report'!$H$27:$H$500,"2017")</f>
        <v>0</v>
      </c>
      <c r="W426" s="295">
        <f>SUMIFS('7.  Persistence Report'!Z$27:Z$500,'7.  Persistence Report'!$D$27:$D$500,$B426,'7.  Persistence Report'!$J$27:$J$500,"Current year savings",'7.  Persistence Report'!$H$27:$H$500,"2017")</f>
        <v>0</v>
      </c>
      <c r="X426" s="295">
        <f>SUMIFS('7.  Persistence Report'!AA$27:AA$500,'7.  Persistence Report'!$D$27:$D$500,$B426,'7.  Persistence Report'!$J$27:$J$500,"Current year savings",'7.  Persistence Report'!$H$27:$H$500,"2017")</f>
        <v>0</v>
      </c>
      <c r="Y426" s="415"/>
      <c r="Z426" s="410"/>
      <c r="AA426" s="410"/>
      <c r="AB426" s="410"/>
      <c r="AC426" s="410"/>
      <c r="AD426" s="410"/>
      <c r="AE426" s="410"/>
      <c r="AF426" s="415"/>
      <c r="AG426" s="415"/>
      <c r="AH426" s="415"/>
      <c r="AI426" s="415"/>
      <c r="AJ426" s="415"/>
      <c r="AK426" s="415"/>
      <c r="AL426" s="415"/>
      <c r="AM426" s="296">
        <f>SUM(Y426:AL426)</f>
        <v>0</v>
      </c>
    </row>
    <row r="427" spans="1:39" outlineLevel="1">
      <c r="A427" s="532"/>
      <c r="B427" s="431" t="s">
        <v>308</v>
      </c>
      <c r="C427" s="291" t="s">
        <v>163</v>
      </c>
      <c r="D427" s="295">
        <f>SUMIFS('7.  Persistence Report'!AW$27:AW$500,'7.  Persistence Report'!$D$27:$D$500,$B426,'7.  Persistence Report'!$J$27:$J$500,"Adjustment",'7.  Persistence Report'!$H$27:$H$500,"2017")</f>
        <v>0</v>
      </c>
      <c r="E427" s="295">
        <f>SUMIFS('7.  Persistence Report'!AX$27:AX$500,'7.  Persistence Report'!$D$27:$D$500,$B426,'7.  Persistence Report'!$J$27:$J$500,"Adjustment",'7.  Persistence Report'!$H$27:$H$500,"2017")</f>
        <v>0</v>
      </c>
      <c r="F427" s="295">
        <f>SUMIFS('7.  Persistence Report'!AY$27:AY$500,'7.  Persistence Report'!$D$27:$D$500,$B426,'7.  Persistence Report'!$J$27:$J$500,"Adjustment",'7.  Persistence Report'!$H$27:$H$500,"2017")</f>
        <v>0</v>
      </c>
      <c r="G427" s="295">
        <f>SUMIFS('7.  Persistence Report'!AZ$27:AZ$500,'7.  Persistence Report'!$D$27:$D$500,$B426,'7.  Persistence Report'!$J$27:$J$500,"Adjustment",'7.  Persistence Report'!$H$27:$H$500,"2017")</f>
        <v>0</v>
      </c>
      <c r="H427" s="295">
        <f>SUMIFS('7.  Persistence Report'!BA$27:BA$500,'7.  Persistence Report'!$D$27:$D$500,$B426,'7.  Persistence Report'!$J$27:$J$500,"Adjustment",'7.  Persistence Report'!$H$27:$H$500,"2017")</f>
        <v>0</v>
      </c>
      <c r="I427" s="295">
        <f>SUMIFS('7.  Persistence Report'!BB$27:BB$500,'7.  Persistence Report'!$D$27:$D$500,$B426,'7.  Persistence Report'!$J$27:$J$500,"Adjustment",'7.  Persistence Report'!$H$27:$H$500,"2017")</f>
        <v>0</v>
      </c>
      <c r="J427" s="295">
        <f>SUMIFS('7.  Persistence Report'!BC$27:BC$500,'7.  Persistence Report'!$D$27:$D$500,$B426,'7.  Persistence Report'!$J$27:$J$500,"Adjustment",'7.  Persistence Report'!$H$27:$H$500,"2017")</f>
        <v>0</v>
      </c>
      <c r="K427" s="295">
        <f>SUMIFS('7.  Persistence Report'!BD$27:BD$500,'7.  Persistence Report'!$D$27:$D$500,$B426,'7.  Persistence Report'!$J$27:$J$500,"Adjustment",'7.  Persistence Report'!$H$27:$H$500,"2017")</f>
        <v>0</v>
      </c>
      <c r="L427" s="295">
        <f>SUMIFS('7.  Persistence Report'!BE$27:BE$500,'7.  Persistence Report'!$D$27:$D$500,$B426,'7.  Persistence Report'!$J$27:$J$500,"Adjustment",'7.  Persistence Report'!$H$27:$H$500,"2017")</f>
        <v>0</v>
      </c>
      <c r="M427" s="295">
        <f>SUMIFS('7.  Persistence Report'!BF$27:BF$500,'7.  Persistence Report'!$D$27:$D$500,$B426,'7.  Persistence Report'!$J$27:$J$500,"Adjustment",'7.  Persistence Report'!$H$27:$H$500,"2017")</f>
        <v>0</v>
      </c>
      <c r="N427" s="295">
        <f>N426</f>
        <v>12</v>
      </c>
      <c r="O427" s="295">
        <f>SUMIFS('7.  Persistence Report'!R$27:R$500,'7.  Persistence Report'!$D$27:$D$500,$B426,'7.  Persistence Report'!$J$27:$J$500,"Adjustment",'7.  Persistence Report'!$H$27:$H$500,"2017")</f>
        <v>0</v>
      </c>
      <c r="P427" s="295">
        <f>SUMIFS('7.  Persistence Report'!S$27:S$500,'7.  Persistence Report'!$D$27:$D$500,$B426,'7.  Persistence Report'!$J$27:$J$500,"Adjustment",'7.  Persistence Report'!$H$27:$H$500,"2017")</f>
        <v>0</v>
      </c>
      <c r="Q427" s="295">
        <f>SUMIFS('7.  Persistence Report'!T$27:T$500,'7.  Persistence Report'!$D$27:$D$500,$B426,'7.  Persistence Report'!$J$27:$J$500,"Adjustment",'7.  Persistence Report'!$H$27:$H$500,"2017")</f>
        <v>0</v>
      </c>
      <c r="R427" s="295">
        <f>SUMIFS('7.  Persistence Report'!U$27:U$500,'7.  Persistence Report'!$D$27:$D$500,$B426,'7.  Persistence Report'!$J$27:$J$500,"Adjustment",'7.  Persistence Report'!$H$27:$H$500,"2017")</f>
        <v>0</v>
      </c>
      <c r="S427" s="295">
        <f>SUMIFS('7.  Persistence Report'!V$27:V$500,'7.  Persistence Report'!$D$27:$D$500,$B426,'7.  Persistence Report'!$J$27:$J$500,"Adjustment",'7.  Persistence Report'!$H$27:$H$500,"2017")</f>
        <v>0</v>
      </c>
      <c r="T427" s="295">
        <f>SUMIFS('7.  Persistence Report'!W$27:W$500,'7.  Persistence Report'!$D$27:$D$500,$B426,'7.  Persistence Report'!$J$27:$J$500,"Adjustment",'7.  Persistence Report'!$H$27:$H$500,"2017")</f>
        <v>0</v>
      </c>
      <c r="U427" s="295">
        <f>SUMIFS('7.  Persistence Report'!X$27:X$500,'7.  Persistence Report'!$D$27:$D$500,$B426,'7.  Persistence Report'!$J$27:$J$500,"Adjustment",'7.  Persistence Report'!$H$27:$H$500,"2017")</f>
        <v>0</v>
      </c>
      <c r="V427" s="295">
        <f>SUMIFS('7.  Persistence Report'!Y$27:Y$500,'7.  Persistence Report'!$D$27:$D$500,$B426,'7.  Persistence Report'!$J$27:$J$500,"Adjustment",'7.  Persistence Report'!$H$27:$H$500,"2017")</f>
        <v>0</v>
      </c>
      <c r="W427" s="295">
        <f>SUMIFS('7.  Persistence Report'!Z$27:Z$500,'7.  Persistence Report'!$D$27:$D$500,$B426,'7.  Persistence Report'!$J$27:$J$500,"Adjustment",'7.  Persistence Report'!$H$27:$H$500,"2017")</f>
        <v>0</v>
      </c>
      <c r="X427" s="295">
        <f>SUMIFS('7.  Persistence Report'!AA$27:AA$500,'7.  Persistence Report'!$D$27:$D$500,$B426,'7.  Persistence Report'!$J$27:$J$500,"Adjustment",'7.  Persistence Report'!$H$27:$H$500,"2017")</f>
        <v>0</v>
      </c>
      <c r="Y427" s="411">
        <f>Y426</f>
        <v>0</v>
      </c>
      <c r="Z427" s="411">
        <f t="shared" ref="Z427" si="1224">Z426</f>
        <v>0</v>
      </c>
      <c r="AA427" s="411">
        <f t="shared" ref="AA427" si="1225">AA426</f>
        <v>0</v>
      </c>
      <c r="AB427" s="411">
        <f t="shared" ref="AB427" si="1226">AB426</f>
        <v>0</v>
      </c>
      <c r="AC427" s="411">
        <f t="shared" ref="AC427" si="1227">AC426</f>
        <v>0</v>
      </c>
      <c r="AD427" s="411">
        <f t="shared" ref="AD427" si="1228">AD426</f>
        <v>0</v>
      </c>
      <c r="AE427" s="411">
        <f t="shared" ref="AE427" si="1229">AE426</f>
        <v>0</v>
      </c>
      <c r="AF427" s="411">
        <f t="shared" ref="AF427" si="1230">AF426</f>
        <v>0</v>
      </c>
      <c r="AG427" s="411">
        <f t="shared" ref="AG427" si="1231">AG426</f>
        <v>0</v>
      </c>
      <c r="AH427" s="411">
        <f t="shared" ref="AH427" si="1232">AH426</f>
        <v>0</v>
      </c>
      <c r="AI427" s="411">
        <f t="shared" ref="AI427" si="1233">AI426</f>
        <v>0</v>
      </c>
      <c r="AJ427" s="411">
        <f t="shared" ref="AJ427" si="1234">AJ426</f>
        <v>0</v>
      </c>
      <c r="AK427" s="411">
        <f t="shared" ref="AK427" si="1235">AK426</f>
        <v>0</v>
      </c>
      <c r="AL427" s="411">
        <f t="shared" ref="AL427" si="1236">AL426</f>
        <v>0</v>
      </c>
      <c r="AM427" s="311"/>
    </row>
    <row r="428" spans="1:39"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f>SUMIFS('7.  Persistence Report'!AW$27:AW$500,'7.  Persistence Report'!$D$27:$D$500,$B429,'7.  Persistence Report'!$J$27:$J$500,"Current year savings",'7.  Persistence Report'!$H$27:$H$500,"2017")</f>
        <v>0</v>
      </c>
      <c r="E429" s="295">
        <f>SUMIFS('7.  Persistence Report'!AX$27:AX$500,'7.  Persistence Report'!$D$27:$D$500,$B429,'7.  Persistence Report'!$J$27:$J$500,"Current year savings",'7.  Persistence Report'!$H$27:$H$500,"2017")</f>
        <v>0</v>
      </c>
      <c r="F429" s="295">
        <f>SUMIFS('7.  Persistence Report'!AY$27:AY$500,'7.  Persistence Report'!$D$27:$D$500,$B429,'7.  Persistence Report'!$J$27:$J$500,"Current year savings",'7.  Persistence Report'!$H$27:$H$500,"2017")</f>
        <v>0</v>
      </c>
      <c r="G429" s="295">
        <f>SUMIFS('7.  Persistence Report'!AZ$27:AZ$500,'7.  Persistence Report'!$D$27:$D$500,$B429,'7.  Persistence Report'!$J$27:$J$500,"Current year savings",'7.  Persistence Report'!$H$27:$H$500,"2017")</f>
        <v>0</v>
      </c>
      <c r="H429" s="295">
        <f>SUMIFS('7.  Persistence Report'!BA$27:BA$500,'7.  Persistence Report'!$D$27:$D$500,$B429,'7.  Persistence Report'!$J$27:$J$500,"Current year savings",'7.  Persistence Report'!$H$27:$H$500,"2017")</f>
        <v>0</v>
      </c>
      <c r="I429" s="295">
        <f>SUMIFS('7.  Persistence Report'!BB$27:BB$500,'7.  Persistence Report'!$D$27:$D$500,$B429,'7.  Persistence Report'!$J$27:$J$500,"Current year savings",'7.  Persistence Report'!$H$27:$H$500,"2017")</f>
        <v>0</v>
      </c>
      <c r="J429" s="295">
        <f>SUMIFS('7.  Persistence Report'!BC$27:BC$500,'7.  Persistence Report'!$D$27:$D$500,$B429,'7.  Persistence Report'!$J$27:$J$500,"Current year savings",'7.  Persistence Report'!$H$27:$H$500,"2017")</f>
        <v>0</v>
      </c>
      <c r="K429" s="295">
        <f>SUMIFS('7.  Persistence Report'!BD$27:BD$500,'7.  Persistence Report'!$D$27:$D$500,$B429,'7.  Persistence Report'!$J$27:$J$500,"Current year savings",'7.  Persistence Report'!$H$27:$H$500,"2017")</f>
        <v>0</v>
      </c>
      <c r="L429" s="295">
        <f>SUMIFS('7.  Persistence Report'!BE$27:BE$500,'7.  Persistence Report'!$D$27:$D$500,$B429,'7.  Persistence Report'!$J$27:$J$500,"Current year savings",'7.  Persistence Report'!$H$27:$H$500,"2017")</f>
        <v>0</v>
      </c>
      <c r="M429" s="295">
        <f>SUMIFS('7.  Persistence Report'!BF$27:BF$500,'7.  Persistence Report'!$D$27:$D$500,$B429,'7.  Persistence Report'!$J$27:$J$500,"Current year savings",'7.  Persistence Report'!$H$27:$H$500,"2017")</f>
        <v>0</v>
      </c>
      <c r="N429" s="295">
        <v>12</v>
      </c>
      <c r="O429" s="295">
        <f>SUMIFS('7.  Persistence Report'!R$27:R$500,'7.  Persistence Report'!$D$27:$D$500,$B429,'7.  Persistence Report'!$J$27:$J$500,"Current year savings",'7.  Persistence Report'!$H$27:$H$500,"2017")</f>
        <v>0</v>
      </c>
      <c r="P429" s="295">
        <f>SUMIFS('7.  Persistence Report'!S$27:S$500,'7.  Persistence Report'!$D$27:$D$500,$B429,'7.  Persistence Report'!$J$27:$J$500,"Current year savings",'7.  Persistence Report'!$H$27:$H$500,"2017")</f>
        <v>0</v>
      </c>
      <c r="Q429" s="295">
        <f>SUMIFS('7.  Persistence Report'!T$27:T$500,'7.  Persistence Report'!$D$27:$D$500,$B429,'7.  Persistence Report'!$J$27:$J$500,"Current year savings",'7.  Persistence Report'!$H$27:$H$500,"2017")</f>
        <v>0</v>
      </c>
      <c r="R429" s="295">
        <f>SUMIFS('7.  Persistence Report'!U$27:U$500,'7.  Persistence Report'!$D$27:$D$500,$B429,'7.  Persistence Report'!$J$27:$J$500,"Current year savings",'7.  Persistence Report'!$H$27:$H$500,"2017")</f>
        <v>0</v>
      </c>
      <c r="S429" s="295">
        <f>SUMIFS('7.  Persistence Report'!V$27:V$500,'7.  Persistence Report'!$D$27:$D$500,$B429,'7.  Persistence Report'!$J$27:$J$500,"Current year savings",'7.  Persistence Report'!$H$27:$H$500,"2017")</f>
        <v>0</v>
      </c>
      <c r="T429" s="295">
        <f>SUMIFS('7.  Persistence Report'!W$27:W$500,'7.  Persistence Report'!$D$27:$D$500,$B429,'7.  Persistence Report'!$J$27:$J$500,"Current year savings",'7.  Persistence Report'!$H$27:$H$500,"2017")</f>
        <v>0</v>
      </c>
      <c r="U429" s="295">
        <f>SUMIFS('7.  Persistence Report'!X$27:X$500,'7.  Persistence Report'!$D$27:$D$500,$B429,'7.  Persistence Report'!$J$27:$J$500,"Current year savings",'7.  Persistence Report'!$H$27:$H$500,"2017")</f>
        <v>0</v>
      </c>
      <c r="V429" s="295">
        <f>SUMIFS('7.  Persistence Report'!Y$27:Y$500,'7.  Persistence Report'!$D$27:$D$500,$B429,'7.  Persistence Report'!$J$27:$J$500,"Current year savings",'7.  Persistence Report'!$H$27:$H$500,"2017")</f>
        <v>0</v>
      </c>
      <c r="W429" s="295">
        <f>SUMIFS('7.  Persistence Report'!Z$27:Z$500,'7.  Persistence Report'!$D$27:$D$500,$B429,'7.  Persistence Report'!$J$27:$J$500,"Current year savings",'7.  Persistence Report'!$H$27:$H$500,"2017")</f>
        <v>0</v>
      </c>
      <c r="X429" s="295">
        <f>SUMIFS('7.  Persistence Report'!AA$27:AA$500,'7.  Persistence Report'!$D$27:$D$500,$B429,'7.  Persistence Report'!$J$27:$J$500,"Current year savings",'7.  Persistence Report'!$H$27:$H$500,"2017")</f>
        <v>0</v>
      </c>
      <c r="Y429" s="415"/>
      <c r="Z429" s="410"/>
      <c r="AA429" s="410"/>
      <c r="AB429" s="410"/>
      <c r="AC429" s="410"/>
      <c r="AD429" s="410"/>
      <c r="AE429" s="410"/>
      <c r="AF429" s="415"/>
      <c r="AG429" s="415"/>
      <c r="AH429" s="415"/>
      <c r="AI429" s="415"/>
      <c r="AJ429" s="415"/>
      <c r="AK429" s="415"/>
      <c r="AL429" s="415"/>
      <c r="AM429" s="296">
        <f>SUM(Y429:AL429)</f>
        <v>0</v>
      </c>
    </row>
    <row r="430" spans="1:39" outlineLevel="1">
      <c r="A430" s="532"/>
      <c r="B430" s="431" t="s">
        <v>308</v>
      </c>
      <c r="C430" s="291" t="s">
        <v>163</v>
      </c>
      <c r="D430" s="295">
        <f>SUMIFS('7.  Persistence Report'!AW$27:AW$500,'7.  Persistence Report'!$D$27:$D$500,$B429,'7.  Persistence Report'!$J$27:$J$500,"Adjustment",'7.  Persistence Report'!$H$27:$H$500,"2017")</f>
        <v>0</v>
      </c>
      <c r="E430" s="295">
        <f>SUMIFS('7.  Persistence Report'!AX$27:AX$500,'7.  Persistence Report'!$D$27:$D$500,$B429,'7.  Persistence Report'!$J$27:$J$500,"Adjustment",'7.  Persistence Report'!$H$27:$H$500,"2017")</f>
        <v>0</v>
      </c>
      <c r="F430" s="295">
        <f>SUMIFS('7.  Persistence Report'!AY$27:AY$500,'7.  Persistence Report'!$D$27:$D$500,$B429,'7.  Persistence Report'!$J$27:$J$500,"Adjustment",'7.  Persistence Report'!$H$27:$H$500,"2017")</f>
        <v>0</v>
      </c>
      <c r="G430" s="295">
        <f>SUMIFS('7.  Persistence Report'!AZ$27:AZ$500,'7.  Persistence Report'!$D$27:$D$500,$B429,'7.  Persistence Report'!$J$27:$J$500,"Adjustment",'7.  Persistence Report'!$H$27:$H$500,"2017")</f>
        <v>0</v>
      </c>
      <c r="H430" s="295">
        <f>SUMIFS('7.  Persistence Report'!BA$27:BA$500,'7.  Persistence Report'!$D$27:$D$500,$B429,'7.  Persistence Report'!$J$27:$J$500,"Adjustment",'7.  Persistence Report'!$H$27:$H$500,"2017")</f>
        <v>0</v>
      </c>
      <c r="I430" s="295">
        <f>SUMIFS('7.  Persistence Report'!BB$27:BB$500,'7.  Persistence Report'!$D$27:$D$500,$B429,'7.  Persistence Report'!$J$27:$J$500,"Adjustment",'7.  Persistence Report'!$H$27:$H$500,"2017")</f>
        <v>0</v>
      </c>
      <c r="J430" s="295">
        <f>SUMIFS('7.  Persistence Report'!BC$27:BC$500,'7.  Persistence Report'!$D$27:$D$500,$B429,'7.  Persistence Report'!$J$27:$J$500,"Adjustment",'7.  Persistence Report'!$H$27:$H$500,"2017")</f>
        <v>0</v>
      </c>
      <c r="K430" s="295">
        <f>SUMIFS('7.  Persistence Report'!BD$27:BD$500,'7.  Persistence Report'!$D$27:$D$500,$B429,'7.  Persistence Report'!$J$27:$J$500,"Adjustment",'7.  Persistence Report'!$H$27:$H$500,"2017")</f>
        <v>0</v>
      </c>
      <c r="L430" s="295">
        <f>SUMIFS('7.  Persistence Report'!BE$27:BE$500,'7.  Persistence Report'!$D$27:$D$500,$B429,'7.  Persistence Report'!$J$27:$J$500,"Adjustment",'7.  Persistence Report'!$H$27:$H$500,"2017")</f>
        <v>0</v>
      </c>
      <c r="M430" s="295">
        <f>SUMIFS('7.  Persistence Report'!BF$27:BF$500,'7.  Persistence Report'!$D$27:$D$500,$B429,'7.  Persistence Report'!$J$27:$J$500,"Adjustment",'7.  Persistence Report'!$H$27:$H$500,"2017")</f>
        <v>0</v>
      </c>
      <c r="N430" s="295">
        <f>N429</f>
        <v>12</v>
      </c>
      <c r="O430" s="295">
        <f>SUMIFS('7.  Persistence Report'!R$27:R$500,'7.  Persistence Report'!$D$27:$D$500,$B429,'7.  Persistence Report'!$J$27:$J$500,"Adjustment",'7.  Persistence Report'!$H$27:$H$500,"2017")</f>
        <v>0</v>
      </c>
      <c r="P430" s="295">
        <f>SUMIFS('7.  Persistence Report'!S$27:S$500,'7.  Persistence Report'!$D$27:$D$500,$B429,'7.  Persistence Report'!$J$27:$J$500,"Adjustment",'7.  Persistence Report'!$H$27:$H$500,"2017")</f>
        <v>0</v>
      </c>
      <c r="Q430" s="295">
        <f>SUMIFS('7.  Persistence Report'!T$27:T$500,'7.  Persistence Report'!$D$27:$D$500,$B429,'7.  Persistence Report'!$J$27:$J$500,"Adjustment",'7.  Persistence Report'!$H$27:$H$500,"2017")</f>
        <v>0</v>
      </c>
      <c r="R430" s="295">
        <f>SUMIFS('7.  Persistence Report'!U$27:U$500,'7.  Persistence Report'!$D$27:$D$500,$B429,'7.  Persistence Report'!$J$27:$J$500,"Adjustment",'7.  Persistence Report'!$H$27:$H$500,"2017")</f>
        <v>0</v>
      </c>
      <c r="S430" s="295">
        <f>SUMIFS('7.  Persistence Report'!V$27:V$500,'7.  Persistence Report'!$D$27:$D$500,$B429,'7.  Persistence Report'!$J$27:$J$500,"Adjustment",'7.  Persistence Report'!$H$27:$H$500,"2017")</f>
        <v>0</v>
      </c>
      <c r="T430" s="295">
        <f>SUMIFS('7.  Persistence Report'!W$27:W$500,'7.  Persistence Report'!$D$27:$D$500,$B429,'7.  Persistence Report'!$J$27:$J$500,"Adjustment",'7.  Persistence Report'!$H$27:$H$500,"2017")</f>
        <v>0</v>
      </c>
      <c r="U430" s="295">
        <f>SUMIFS('7.  Persistence Report'!X$27:X$500,'7.  Persistence Report'!$D$27:$D$500,$B429,'7.  Persistence Report'!$J$27:$J$500,"Adjustment",'7.  Persistence Report'!$H$27:$H$500,"2017")</f>
        <v>0</v>
      </c>
      <c r="V430" s="295">
        <f>SUMIFS('7.  Persistence Report'!Y$27:Y$500,'7.  Persistence Report'!$D$27:$D$500,$B429,'7.  Persistence Report'!$J$27:$J$500,"Adjustment",'7.  Persistence Report'!$H$27:$H$500,"2017")</f>
        <v>0</v>
      </c>
      <c r="W430" s="295">
        <f>SUMIFS('7.  Persistence Report'!Z$27:Z$500,'7.  Persistence Report'!$D$27:$D$500,$B429,'7.  Persistence Report'!$J$27:$J$500,"Adjustment",'7.  Persistence Report'!$H$27:$H$500,"2017")</f>
        <v>0</v>
      </c>
      <c r="X430" s="295">
        <f>SUMIFS('7.  Persistence Report'!AA$27:AA$500,'7.  Persistence Report'!$D$27:$D$500,$B429,'7.  Persistence Report'!$J$27:$J$500,"Adjustment",'7.  Persistence Report'!$H$27:$H$500,"2017")</f>
        <v>0</v>
      </c>
      <c r="Y430" s="411">
        <f>Y429</f>
        <v>0</v>
      </c>
      <c r="Z430" s="411">
        <f t="shared" ref="Z430" si="1237">Z429</f>
        <v>0</v>
      </c>
      <c r="AA430" s="411">
        <f t="shared" ref="AA430" si="1238">AA429</f>
        <v>0</v>
      </c>
      <c r="AB430" s="411">
        <f t="shared" ref="AB430" si="1239">AB429</f>
        <v>0</v>
      </c>
      <c r="AC430" s="411">
        <f t="shared" ref="AC430" si="1240">AC429</f>
        <v>0</v>
      </c>
      <c r="AD430" s="411">
        <f t="shared" ref="AD430" si="1241">AD429</f>
        <v>0</v>
      </c>
      <c r="AE430" s="411">
        <f t="shared" ref="AE430" si="1242">AE429</f>
        <v>0</v>
      </c>
      <c r="AF430" s="411">
        <f t="shared" ref="AF430" si="1243">AF429</f>
        <v>0</v>
      </c>
      <c r="AG430" s="411">
        <f t="shared" ref="AG430" si="1244">AG429</f>
        <v>0</v>
      </c>
      <c r="AH430" s="411">
        <f t="shared" ref="AH430" si="1245">AH429</f>
        <v>0</v>
      </c>
      <c r="AI430" s="411">
        <f t="shared" ref="AI430" si="1246">AI429</f>
        <v>0</v>
      </c>
      <c r="AJ430" s="411">
        <f t="shared" ref="AJ430" si="1247">AJ429</f>
        <v>0</v>
      </c>
      <c r="AK430" s="411">
        <f t="shared" ref="AK430" si="1248">AK429</f>
        <v>0</v>
      </c>
      <c r="AL430" s="411">
        <f t="shared" ref="AL430" si="1249">AL429</f>
        <v>0</v>
      </c>
      <c r="AM430" s="311"/>
    </row>
    <row r="431" spans="1:39"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f>SUMIFS('7.  Persistence Report'!AW$27:AW$500,'7.  Persistence Report'!$D$27:$D$500,$B432,'7.  Persistence Report'!$J$27:$J$500,"Current year savings",'7.  Persistence Report'!$H$27:$H$500,"2017")</f>
        <v>0</v>
      </c>
      <c r="E432" s="295">
        <f>SUMIFS('7.  Persistence Report'!AX$27:AX$500,'7.  Persistence Report'!$D$27:$D$500,$B432,'7.  Persistence Report'!$J$27:$J$500,"Current year savings",'7.  Persistence Report'!$H$27:$H$500,"2017")</f>
        <v>0</v>
      </c>
      <c r="F432" s="295">
        <f>SUMIFS('7.  Persistence Report'!AY$27:AY$500,'7.  Persistence Report'!$D$27:$D$500,$B432,'7.  Persistence Report'!$J$27:$J$500,"Current year savings",'7.  Persistence Report'!$H$27:$H$500,"2017")</f>
        <v>0</v>
      </c>
      <c r="G432" s="295">
        <f>SUMIFS('7.  Persistence Report'!AZ$27:AZ$500,'7.  Persistence Report'!$D$27:$D$500,$B432,'7.  Persistence Report'!$J$27:$J$500,"Current year savings",'7.  Persistence Report'!$H$27:$H$500,"2017")</f>
        <v>0</v>
      </c>
      <c r="H432" s="295">
        <f>SUMIFS('7.  Persistence Report'!BA$27:BA$500,'7.  Persistence Report'!$D$27:$D$500,$B432,'7.  Persistence Report'!$J$27:$J$500,"Current year savings",'7.  Persistence Report'!$H$27:$H$500,"2017")</f>
        <v>0</v>
      </c>
      <c r="I432" s="295">
        <f>SUMIFS('7.  Persistence Report'!BB$27:BB$500,'7.  Persistence Report'!$D$27:$D$500,$B432,'7.  Persistence Report'!$J$27:$J$500,"Current year savings",'7.  Persistence Report'!$H$27:$H$500,"2017")</f>
        <v>0</v>
      </c>
      <c r="J432" s="295">
        <f>SUMIFS('7.  Persistence Report'!BC$27:BC$500,'7.  Persistence Report'!$D$27:$D$500,$B432,'7.  Persistence Report'!$J$27:$J$500,"Current year savings",'7.  Persistence Report'!$H$27:$H$500,"2017")</f>
        <v>0</v>
      </c>
      <c r="K432" s="295">
        <f>SUMIFS('7.  Persistence Report'!BD$27:BD$500,'7.  Persistence Report'!$D$27:$D$500,$B432,'7.  Persistence Report'!$J$27:$J$500,"Current year savings",'7.  Persistence Report'!$H$27:$H$500,"2017")</f>
        <v>0</v>
      </c>
      <c r="L432" s="295">
        <f>SUMIFS('7.  Persistence Report'!BE$27:BE$500,'7.  Persistence Report'!$D$27:$D$500,$B432,'7.  Persistence Report'!$J$27:$J$500,"Current year savings",'7.  Persistence Report'!$H$27:$H$500,"2017")</f>
        <v>0</v>
      </c>
      <c r="M432" s="295">
        <f>SUMIFS('7.  Persistence Report'!BF$27:BF$500,'7.  Persistence Report'!$D$27:$D$500,$B432,'7.  Persistence Report'!$J$27:$J$500,"Current year savings",'7.  Persistence Report'!$H$27:$H$500,"2017")</f>
        <v>0</v>
      </c>
      <c r="N432" s="295">
        <v>3</v>
      </c>
      <c r="O432" s="295">
        <f>SUMIFS('7.  Persistence Report'!R$27:R$500,'7.  Persistence Report'!$D$27:$D$500,$B432,'7.  Persistence Report'!$J$27:$J$500,"Current year savings",'7.  Persistence Report'!$H$27:$H$500,"2017")</f>
        <v>0</v>
      </c>
      <c r="P432" s="295">
        <f>SUMIFS('7.  Persistence Report'!S$27:S$500,'7.  Persistence Report'!$D$27:$D$500,$B432,'7.  Persistence Report'!$J$27:$J$500,"Current year savings",'7.  Persistence Report'!$H$27:$H$500,"2017")</f>
        <v>0</v>
      </c>
      <c r="Q432" s="295">
        <f>SUMIFS('7.  Persistence Report'!T$27:T$500,'7.  Persistence Report'!$D$27:$D$500,$B432,'7.  Persistence Report'!$J$27:$J$500,"Current year savings",'7.  Persistence Report'!$H$27:$H$500,"2017")</f>
        <v>0</v>
      </c>
      <c r="R432" s="295">
        <f>SUMIFS('7.  Persistence Report'!U$27:U$500,'7.  Persistence Report'!$D$27:$D$500,$B432,'7.  Persistence Report'!$J$27:$J$500,"Current year savings",'7.  Persistence Report'!$H$27:$H$500,"2017")</f>
        <v>0</v>
      </c>
      <c r="S432" s="295">
        <f>SUMIFS('7.  Persistence Report'!V$27:V$500,'7.  Persistence Report'!$D$27:$D$500,$B432,'7.  Persistence Report'!$J$27:$J$500,"Current year savings",'7.  Persistence Report'!$H$27:$H$500,"2017")</f>
        <v>0</v>
      </c>
      <c r="T432" s="295">
        <f>SUMIFS('7.  Persistence Report'!W$27:W$500,'7.  Persistence Report'!$D$27:$D$500,$B432,'7.  Persistence Report'!$J$27:$J$500,"Current year savings",'7.  Persistence Report'!$H$27:$H$500,"2017")</f>
        <v>0</v>
      </c>
      <c r="U432" s="295">
        <f>SUMIFS('7.  Persistence Report'!X$27:X$500,'7.  Persistence Report'!$D$27:$D$500,$B432,'7.  Persistence Report'!$J$27:$J$500,"Current year savings",'7.  Persistence Report'!$H$27:$H$500,"2017")</f>
        <v>0</v>
      </c>
      <c r="V432" s="295">
        <f>SUMIFS('7.  Persistence Report'!Y$27:Y$500,'7.  Persistence Report'!$D$27:$D$500,$B432,'7.  Persistence Report'!$J$27:$J$500,"Current year savings",'7.  Persistence Report'!$H$27:$H$500,"2017")</f>
        <v>0</v>
      </c>
      <c r="W432" s="295">
        <f>SUMIFS('7.  Persistence Report'!Z$27:Z$500,'7.  Persistence Report'!$D$27:$D$500,$B432,'7.  Persistence Report'!$J$27:$J$500,"Current year savings",'7.  Persistence Report'!$H$27:$H$500,"2017")</f>
        <v>0</v>
      </c>
      <c r="X432" s="295">
        <f>SUMIFS('7.  Persistence Report'!AA$27:AA$500,'7.  Persistence Report'!$D$27:$D$500,$B432,'7.  Persistence Report'!$J$27:$J$500,"Current year savings",'7.  Persistence Report'!$H$27:$H$500,"2017")</f>
        <v>0</v>
      </c>
      <c r="Y432" s="415"/>
      <c r="Z432" s="410"/>
      <c r="AA432" s="410"/>
      <c r="AB432" s="410"/>
      <c r="AC432" s="410"/>
      <c r="AD432" s="410"/>
      <c r="AE432" s="410"/>
      <c r="AF432" s="415"/>
      <c r="AG432" s="415"/>
      <c r="AH432" s="415"/>
      <c r="AI432" s="415"/>
      <c r="AJ432" s="415"/>
      <c r="AK432" s="415"/>
      <c r="AL432" s="415"/>
      <c r="AM432" s="296">
        <f>SUM(Y432:AL432)</f>
        <v>0</v>
      </c>
    </row>
    <row r="433" spans="1:40" outlineLevel="1">
      <c r="A433" s="532"/>
      <c r="B433" s="431" t="s">
        <v>308</v>
      </c>
      <c r="C433" s="291" t="s">
        <v>163</v>
      </c>
      <c r="D433" s="295">
        <f>SUMIFS('7.  Persistence Report'!AW$27:AW$500,'7.  Persistence Report'!$D$27:$D$500,$B432,'7.  Persistence Report'!$J$27:$J$500,"Adjustment",'7.  Persistence Report'!$H$27:$H$500,"2017")</f>
        <v>0</v>
      </c>
      <c r="E433" s="295">
        <f>SUMIFS('7.  Persistence Report'!AX$27:AX$500,'7.  Persistence Report'!$D$27:$D$500,$B432,'7.  Persistence Report'!$J$27:$J$500,"Adjustment",'7.  Persistence Report'!$H$27:$H$500,"2017")</f>
        <v>0</v>
      </c>
      <c r="F433" s="295">
        <f>SUMIFS('7.  Persistence Report'!AY$27:AY$500,'7.  Persistence Report'!$D$27:$D$500,$B432,'7.  Persistence Report'!$J$27:$J$500,"Adjustment",'7.  Persistence Report'!$H$27:$H$500,"2017")</f>
        <v>0</v>
      </c>
      <c r="G433" s="295">
        <f>SUMIFS('7.  Persistence Report'!AZ$27:AZ$500,'7.  Persistence Report'!$D$27:$D$500,$B432,'7.  Persistence Report'!$J$27:$J$500,"Adjustment",'7.  Persistence Report'!$H$27:$H$500,"2017")</f>
        <v>0</v>
      </c>
      <c r="H433" s="295">
        <f>SUMIFS('7.  Persistence Report'!BA$27:BA$500,'7.  Persistence Report'!$D$27:$D$500,$B432,'7.  Persistence Report'!$J$27:$J$500,"Adjustment",'7.  Persistence Report'!$H$27:$H$500,"2017")</f>
        <v>0</v>
      </c>
      <c r="I433" s="295">
        <f>SUMIFS('7.  Persistence Report'!BB$27:BB$500,'7.  Persistence Report'!$D$27:$D$500,$B432,'7.  Persistence Report'!$J$27:$J$500,"Adjustment",'7.  Persistence Report'!$H$27:$H$500,"2017")</f>
        <v>0</v>
      </c>
      <c r="J433" s="295">
        <f>SUMIFS('7.  Persistence Report'!BC$27:BC$500,'7.  Persistence Report'!$D$27:$D$500,$B432,'7.  Persistence Report'!$J$27:$J$500,"Adjustment",'7.  Persistence Report'!$H$27:$H$500,"2017")</f>
        <v>0</v>
      </c>
      <c r="K433" s="295">
        <f>SUMIFS('7.  Persistence Report'!BD$27:BD$500,'7.  Persistence Report'!$D$27:$D$500,$B432,'7.  Persistence Report'!$J$27:$J$500,"Adjustment",'7.  Persistence Report'!$H$27:$H$500,"2017")</f>
        <v>0</v>
      </c>
      <c r="L433" s="295">
        <f>SUMIFS('7.  Persistence Report'!BE$27:BE$500,'7.  Persistence Report'!$D$27:$D$500,$B432,'7.  Persistence Report'!$J$27:$J$500,"Adjustment",'7.  Persistence Report'!$H$27:$H$500,"2017")</f>
        <v>0</v>
      </c>
      <c r="M433" s="295">
        <f>SUMIFS('7.  Persistence Report'!BF$27:BF$500,'7.  Persistence Report'!$D$27:$D$500,$B432,'7.  Persistence Report'!$J$27:$J$500,"Adjustment",'7.  Persistence Report'!$H$27:$H$500,"2017")</f>
        <v>0</v>
      </c>
      <c r="N433" s="295">
        <f>N432</f>
        <v>3</v>
      </c>
      <c r="O433" s="295">
        <f>SUMIFS('7.  Persistence Report'!R$27:R$500,'7.  Persistence Report'!$D$27:$D$500,$B432,'7.  Persistence Report'!$J$27:$J$500,"Adjustment",'7.  Persistence Report'!$H$27:$H$500,"2017")</f>
        <v>0</v>
      </c>
      <c r="P433" s="295">
        <f>SUMIFS('7.  Persistence Report'!S$27:S$500,'7.  Persistence Report'!$D$27:$D$500,$B432,'7.  Persistence Report'!$J$27:$J$500,"Adjustment",'7.  Persistence Report'!$H$27:$H$500,"2017")</f>
        <v>0</v>
      </c>
      <c r="Q433" s="295">
        <f>SUMIFS('7.  Persistence Report'!T$27:T$500,'7.  Persistence Report'!$D$27:$D$500,$B432,'7.  Persistence Report'!$J$27:$J$500,"Adjustment",'7.  Persistence Report'!$H$27:$H$500,"2017")</f>
        <v>0</v>
      </c>
      <c r="R433" s="295">
        <f>SUMIFS('7.  Persistence Report'!U$27:U$500,'7.  Persistence Report'!$D$27:$D$500,$B432,'7.  Persistence Report'!$J$27:$J$500,"Adjustment",'7.  Persistence Report'!$H$27:$H$500,"2017")</f>
        <v>0</v>
      </c>
      <c r="S433" s="295">
        <f>SUMIFS('7.  Persistence Report'!V$27:V$500,'7.  Persistence Report'!$D$27:$D$500,$B432,'7.  Persistence Report'!$J$27:$J$500,"Adjustment",'7.  Persistence Report'!$H$27:$H$500,"2017")</f>
        <v>0</v>
      </c>
      <c r="T433" s="295">
        <f>SUMIFS('7.  Persistence Report'!W$27:W$500,'7.  Persistence Report'!$D$27:$D$500,$B432,'7.  Persistence Report'!$J$27:$J$500,"Adjustment",'7.  Persistence Report'!$H$27:$H$500,"2017")</f>
        <v>0</v>
      </c>
      <c r="U433" s="295">
        <f>SUMIFS('7.  Persistence Report'!X$27:X$500,'7.  Persistence Report'!$D$27:$D$500,$B432,'7.  Persistence Report'!$J$27:$J$500,"Adjustment",'7.  Persistence Report'!$H$27:$H$500,"2017")</f>
        <v>0</v>
      </c>
      <c r="V433" s="295">
        <f>SUMIFS('7.  Persistence Report'!Y$27:Y$500,'7.  Persistence Report'!$D$27:$D$500,$B432,'7.  Persistence Report'!$J$27:$J$500,"Adjustment",'7.  Persistence Report'!$H$27:$H$500,"2017")</f>
        <v>0</v>
      </c>
      <c r="W433" s="295">
        <f>SUMIFS('7.  Persistence Report'!Z$27:Z$500,'7.  Persistence Report'!$D$27:$D$500,$B432,'7.  Persistence Report'!$J$27:$J$500,"Adjustment",'7.  Persistence Report'!$H$27:$H$500,"2017")</f>
        <v>0</v>
      </c>
      <c r="X433" s="295">
        <f>SUMIFS('7.  Persistence Report'!AA$27:AA$500,'7.  Persistence Report'!$D$27:$D$500,$B432,'7.  Persistence Report'!$J$27:$J$500,"Adjustment",'7.  Persistence Report'!$H$27:$H$500,"2017")</f>
        <v>0</v>
      </c>
      <c r="Y433" s="411">
        <f>Y432</f>
        <v>0</v>
      </c>
      <c r="Z433" s="411">
        <f t="shared" ref="Z433" si="1250">Z432</f>
        <v>0</v>
      </c>
      <c r="AA433" s="411">
        <f t="shared" ref="AA433" si="1251">AA432</f>
        <v>0</v>
      </c>
      <c r="AB433" s="411">
        <f t="shared" ref="AB433" si="1252">AB432</f>
        <v>0</v>
      </c>
      <c r="AC433" s="411">
        <f t="shared" ref="AC433" si="1253">AC432</f>
        <v>0</v>
      </c>
      <c r="AD433" s="411">
        <f t="shared" ref="AD433" si="1254">AD432</f>
        <v>0</v>
      </c>
      <c r="AE433" s="411">
        <f t="shared" ref="AE433" si="1255">AE432</f>
        <v>0</v>
      </c>
      <c r="AF433" s="411">
        <f t="shared" ref="AF433" si="1256">AF432</f>
        <v>0</v>
      </c>
      <c r="AG433" s="411">
        <f t="shared" ref="AG433" si="1257">AG432</f>
        <v>0</v>
      </c>
      <c r="AH433" s="411">
        <f t="shared" ref="AH433" si="1258">AH432</f>
        <v>0</v>
      </c>
      <c r="AI433" s="411">
        <f t="shared" ref="AI433" si="1259">AI432</f>
        <v>0</v>
      </c>
      <c r="AJ433" s="411">
        <f t="shared" ref="AJ433" si="1260">AJ432</f>
        <v>0</v>
      </c>
      <c r="AK433" s="411">
        <f t="shared" ref="AK433" si="1261">AK432</f>
        <v>0</v>
      </c>
      <c r="AL433" s="411">
        <f t="shared" ref="AL433" si="1262">AL432</f>
        <v>0</v>
      </c>
      <c r="AM433" s="311"/>
    </row>
    <row r="434" spans="1:40"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75"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f>SUMIFS('7.  Persistence Report'!AW$27:AW$500,'7.  Persistence Report'!$D$27:$D$500,$B436,'7.  Persistence Report'!$J$27:$J$500,"Current year savings",'7.  Persistence Report'!$H$27:$H$500,"2017")</f>
        <v>0</v>
      </c>
      <c r="E436" s="295">
        <f>SUMIFS('7.  Persistence Report'!AX$27:AX$500,'7.  Persistence Report'!$D$27:$D$500,$B436,'7.  Persistence Report'!$J$27:$J$500,"Current year savings",'7.  Persistence Report'!$H$27:$H$500,"2017")</f>
        <v>0</v>
      </c>
      <c r="F436" s="295">
        <f>SUMIFS('7.  Persistence Report'!AY$27:AY$500,'7.  Persistence Report'!$D$27:$D$500,$B436,'7.  Persistence Report'!$J$27:$J$500,"Current year savings",'7.  Persistence Report'!$H$27:$H$500,"2017")</f>
        <v>0</v>
      </c>
      <c r="G436" s="295">
        <f>SUMIFS('7.  Persistence Report'!AZ$27:AZ$500,'7.  Persistence Report'!$D$27:$D$500,$B436,'7.  Persistence Report'!$J$27:$J$500,"Current year savings",'7.  Persistence Report'!$H$27:$H$500,"2017")</f>
        <v>0</v>
      </c>
      <c r="H436" s="295">
        <f>SUMIFS('7.  Persistence Report'!BA$27:BA$500,'7.  Persistence Report'!$D$27:$D$500,$B436,'7.  Persistence Report'!$J$27:$J$500,"Current year savings",'7.  Persistence Report'!$H$27:$H$500,"2017")</f>
        <v>0</v>
      </c>
      <c r="I436" s="295">
        <f>SUMIFS('7.  Persistence Report'!BB$27:BB$500,'7.  Persistence Report'!$D$27:$D$500,$B436,'7.  Persistence Report'!$J$27:$J$500,"Current year savings",'7.  Persistence Report'!$H$27:$H$500,"2017")</f>
        <v>0</v>
      </c>
      <c r="J436" s="295">
        <f>SUMIFS('7.  Persistence Report'!BC$27:BC$500,'7.  Persistence Report'!$D$27:$D$500,$B436,'7.  Persistence Report'!$J$27:$J$500,"Current year savings",'7.  Persistence Report'!$H$27:$H$500,"2017")</f>
        <v>0</v>
      </c>
      <c r="K436" s="295">
        <f>SUMIFS('7.  Persistence Report'!BD$27:BD$500,'7.  Persistence Report'!$D$27:$D$500,$B436,'7.  Persistence Report'!$J$27:$J$500,"Current year savings",'7.  Persistence Report'!$H$27:$H$500,"2017")</f>
        <v>0</v>
      </c>
      <c r="L436" s="295">
        <f>SUMIFS('7.  Persistence Report'!BE$27:BE$500,'7.  Persistence Report'!$D$27:$D$500,$B436,'7.  Persistence Report'!$J$27:$J$500,"Current year savings",'7.  Persistence Report'!$H$27:$H$500,"2017")</f>
        <v>0</v>
      </c>
      <c r="M436" s="295">
        <f>SUMIFS('7.  Persistence Report'!BF$27:BF$500,'7.  Persistence Report'!$D$27:$D$500,$B436,'7.  Persistence Report'!$J$27:$J$500,"Current year savings",'7.  Persistence Report'!$H$27:$H$500,"2017")</f>
        <v>0</v>
      </c>
      <c r="N436" s="295">
        <v>12</v>
      </c>
      <c r="O436" s="295">
        <f>SUMIFS('7.  Persistence Report'!R$27:R$500,'7.  Persistence Report'!$D$27:$D$500,$B436,'7.  Persistence Report'!$J$27:$J$500,"Current year savings",'7.  Persistence Report'!$H$27:$H$500,"2017")</f>
        <v>0</v>
      </c>
      <c r="P436" s="295">
        <f>SUMIFS('7.  Persistence Report'!S$27:S$500,'7.  Persistence Report'!$D$27:$D$500,$B436,'7.  Persistence Report'!$J$27:$J$500,"Current year savings",'7.  Persistence Report'!$H$27:$H$500,"2017")</f>
        <v>0</v>
      </c>
      <c r="Q436" s="295">
        <f>SUMIFS('7.  Persistence Report'!T$27:T$500,'7.  Persistence Report'!$D$27:$D$500,$B436,'7.  Persistence Report'!$J$27:$J$500,"Current year savings",'7.  Persistence Report'!$H$27:$H$500,"2017")</f>
        <v>0</v>
      </c>
      <c r="R436" s="295">
        <f>SUMIFS('7.  Persistence Report'!U$27:U$500,'7.  Persistence Report'!$D$27:$D$500,$B436,'7.  Persistence Report'!$J$27:$J$500,"Current year savings",'7.  Persistence Report'!$H$27:$H$500,"2017")</f>
        <v>0</v>
      </c>
      <c r="S436" s="295">
        <f>SUMIFS('7.  Persistence Report'!V$27:V$500,'7.  Persistence Report'!$D$27:$D$500,$B436,'7.  Persistence Report'!$J$27:$J$500,"Current year savings",'7.  Persistence Report'!$H$27:$H$500,"2017")</f>
        <v>0</v>
      </c>
      <c r="T436" s="295">
        <f>SUMIFS('7.  Persistence Report'!W$27:W$500,'7.  Persistence Report'!$D$27:$D$500,$B436,'7.  Persistence Report'!$J$27:$J$500,"Current year savings",'7.  Persistence Report'!$H$27:$H$500,"2017")</f>
        <v>0</v>
      </c>
      <c r="U436" s="295">
        <f>SUMIFS('7.  Persistence Report'!X$27:X$500,'7.  Persistence Report'!$D$27:$D$500,$B436,'7.  Persistence Report'!$J$27:$J$500,"Current year savings",'7.  Persistence Report'!$H$27:$H$500,"2017")</f>
        <v>0</v>
      </c>
      <c r="V436" s="295">
        <f>SUMIFS('7.  Persistence Report'!Y$27:Y$500,'7.  Persistence Report'!$D$27:$D$500,$B436,'7.  Persistence Report'!$J$27:$J$500,"Current year savings",'7.  Persistence Report'!$H$27:$H$500,"2017")</f>
        <v>0</v>
      </c>
      <c r="W436" s="295">
        <f>SUMIFS('7.  Persistence Report'!Z$27:Z$500,'7.  Persistence Report'!$D$27:$D$500,$B436,'7.  Persistence Report'!$J$27:$J$500,"Current year savings",'7.  Persistence Report'!$H$27:$H$500,"2017")</f>
        <v>0</v>
      </c>
      <c r="X436" s="295">
        <f>SUMIFS('7.  Persistence Report'!AA$27:AA$500,'7.  Persistence Report'!$D$27:$D$500,$B436,'7.  Persistence Report'!$J$27:$J$500,"Current year savings",'7.  Persistence Report'!$H$27:$H$500,"2017")</f>
        <v>0</v>
      </c>
      <c r="Y436" s="426"/>
      <c r="Z436" s="410"/>
      <c r="AA436" s="410"/>
      <c r="AB436" s="410"/>
      <c r="AC436" s="410"/>
      <c r="AD436" s="410"/>
      <c r="AE436" s="410"/>
      <c r="AF436" s="415"/>
      <c r="AG436" s="415"/>
      <c r="AH436" s="415"/>
      <c r="AI436" s="415"/>
      <c r="AJ436" s="415"/>
      <c r="AK436" s="415"/>
      <c r="AL436" s="415"/>
      <c r="AM436" s="296">
        <f>SUM(Y436:AL436)</f>
        <v>0</v>
      </c>
    </row>
    <row r="437" spans="1:40" outlineLevel="1">
      <c r="A437" s="532"/>
      <c r="B437" s="431" t="s">
        <v>308</v>
      </c>
      <c r="C437" s="291" t="s">
        <v>163</v>
      </c>
      <c r="D437" s="295">
        <f>SUMIFS('7.  Persistence Report'!AW$27:AW$500,'7.  Persistence Report'!$D$27:$D$500,$B436,'7.  Persistence Report'!$J$27:$J$500,"Adjustment",'7.  Persistence Report'!$H$27:$H$500,"2017")</f>
        <v>0</v>
      </c>
      <c r="E437" s="295">
        <f>SUMIFS('7.  Persistence Report'!AX$27:AX$500,'7.  Persistence Report'!$D$27:$D$500,$B436,'7.  Persistence Report'!$J$27:$J$500,"Adjustment",'7.  Persistence Report'!$H$27:$H$500,"2017")</f>
        <v>0</v>
      </c>
      <c r="F437" s="295">
        <f>SUMIFS('7.  Persistence Report'!AY$27:AY$500,'7.  Persistence Report'!$D$27:$D$500,$B436,'7.  Persistence Report'!$J$27:$J$500,"Adjustment",'7.  Persistence Report'!$H$27:$H$500,"2017")</f>
        <v>0</v>
      </c>
      <c r="G437" s="295">
        <f>SUMIFS('7.  Persistence Report'!AZ$27:AZ$500,'7.  Persistence Report'!$D$27:$D$500,$B436,'7.  Persistence Report'!$J$27:$J$500,"Adjustment",'7.  Persistence Report'!$H$27:$H$500,"2017")</f>
        <v>0</v>
      </c>
      <c r="H437" s="295">
        <f>SUMIFS('7.  Persistence Report'!BA$27:BA$500,'7.  Persistence Report'!$D$27:$D$500,$B436,'7.  Persistence Report'!$J$27:$J$500,"Adjustment",'7.  Persistence Report'!$H$27:$H$500,"2017")</f>
        <v>0</v>
      </c>
      <c r="I437" s="295">
        <f>SUMIFS('7.  Persistence Report'!BB$27:BB$500,'7.  Persistence Report'!$D$27:$D$500,$B436,'7.  Persistence Report'!$J$27:$J$500,"Adjustment",'7.  Persistence Report'!$H$27:$H$500,"2017")</f>
        <v>0</v>
      </c>
      <c r="J437" s="295">
        <f>SUMIFS('7.  Persistence Report'!BC$27:BC$500,'7.  Persistence Report'!$D$27:$D$500,$B436,'7.  Persistence Report'!$J$27:$J$500,"Adjustment",'7.  Persistence Report'!$H$27:$H$500,"2017")</f>
        <v>0</v>
      </c>
      <c r="K437" s="295">
        <f>SUMIFS('7.  Persistence Report'!BD$27:BD$500,'7.  Persistence Report'!$D$27:$D$500,$B436,'7.  Persistence Report'!$J$27:$J$500,"Adjustment",'7.  Persistence Report'!$H$27:$H$500,"2017")</f>
        <v>0</v>
      </c>
      <c r="L437" s="295">
        <f>SUMIFS('7.  Persistence Report'!BE$27:BE$500,'7.  Persistence Report'!$D$27:$D$500,$B436,'7.  Persistence Report'!$J$27:$J$500,"Adjustment",'7.  Persistence Report'!$H$27:$H$500,"2017")</f>
        <v>0</v>
      </c>
      <c r="M437" s="295">
        <f>SUMIFS('7.  Persistence Report'!BF$27:BF$500,'7.  Persistence Report'!$D$27:$D$500,$B436,'7.  Persistence Report'!$J$27:$J$500,"Adjustment",'7.  Persistence Report'!$H$27:$H$500,"2017")</f>
        <v>0</v>
      </c>
      <c r="N437" s="295">
        <f>N436</f>
        <v>12</v>
      </c>
      <c r="O437" s="295">
        <f>SUMIFS('7.  Persistence Report'!R$27:R$500,'7.  Persistence Report'!$D$27:$D$500,$B436,'7.  Persistence Report'!$J$27:$J$500,"Adjustment",'7.  Persistence Report'!$H$27:$H$500,"2017")</f>
        <v>0</v>
      </c>
      <c r="P437" s="295">
        <f>SUMIFS('7.  Persistence Report'!S$27:S$500,'7.  Persistence Report'!$D$27:$D$500,$B436,'7.  Persistence Report'!$J$27:$J$500,"Adjustment",'7.  Persistence Report'!$H$27:$H$500,"2017")</f>
        <v>0</v>
      </c>
      <c r="Q437" s="295">
        <f>SUMIFS('7.  Persistence Report'!T$27:T$500,'7.  Persistence Report'!$D$27:$D$500,$B436,'7.  Persistence Report'!$J$27:$J$500,"Adjustment",'7.  Persistence Report'!$H$27:$H$500,"2017")</f>
        <v>0</v>
      </c>
      <c r="R437" s="295">
        <f>SUMIFS('7.  Persistence Report'!U$27:U$500,'7.  Persistence Report'!$D$27:$D$500,$B436,'7.  Persistence Report'!$J$27:$J$500,"Adjustment",'7.  Persistence Report'!$H$27:$H$500,"2017")</f>
        <v>0</v>
      </c>
      <c r="S437" s="295">
        <f>SUMIFS('7.  Persistence Report'!V$27:V$500,'7.  Persistence Report'!$D$27:$D$500,$B436,'7.  Persistence Report'!$J$27:$J$500,"Adjustment",'7.  Persistence Report'!$H$27:$H$500,"2017")</f>
        <v>0</v>
      </c>
      <c r="T437" s="295">
        <f>SUMIFS('7.  Persistence Report'!W$27:W$500,'7.  Persistence Report'!$D$27:$D$500,$B436,'7.  Persistence Report'!$J$27:$J$500,"Adjustment",'7.  Persistence Report'!$H$27:$H$500,"2017")</f>
        <v>0</v>
      </c>
      <c r="U437" s="295">
        <f>SUMIFS('7.  Persistence Report'!X$27:X$500,'7.  Persistence Report'!$D$27:$D$500,$B436,'7.  Persistence Report'!$J$27:$J$500,"Adjustment",'7.  Persistence Report'!$H$27:$H$500,"2017")</f>
        <v>0</v>
      </c>
      <c r="V437" s="295">
        <f>SUMIFS('7.  Persistence Report'!Y$27:Y$500,'7.  Persistence Report'!$D$27:$D$500,$B436,'7.  Persistence Report'!$J$27:$J$500,"Adjustment",'7.  Persistence Report'!$H$27:$H$500,"2017")</f>
        <v>0</v>
      </c>
      <c r="W437" s="295">
        <f>SUMIFS('7.  Persistence Report'!Z$27:Z$500,'7.  Persistence Report'!$D$27:$D$500,$B436,'7.  Persistence Report'!$J$27:$J$500,"Adjustment",'7.  Persistence Report'!$H$27:$H$500,"2017")</f>
        <v>0</v>
      </c>
      <c r="X437" s="295">
        <f>SUMIFS('7.  Persistence Report'!AA$27:AA$500,'7.  Persistence Report'!$D$27:$D$500,$B436,'7.  Persistence Report'!$J$27:$J$500,"Adjustment",'7.  Persistence Report'!$H$27:$H$500,"2017")</f>
        <v>0</v>
      </c>
      <c r="Y437" s="411">
        <f>Y436</f>
        <v>0</v>
      </c>
      <c r="Z437" s="411">
        <f t="shared" ref="Z437" si="1263">Z436</f>
        <v>0</v>
      </c>
      <c r="AA437" s="411">
        <f t="shared" ref="AA437" si="1264">AA436</f>
        <v>0</v>
      </c>
      <c r="AB437" s="411">
        <f t="shared" ref="AB437" si="1265">AB436</f>
        <v>0</v>
      </c>
      <c r="AC437" s="411">
        <f t="shared" ref="AC437" si="1266">AC436</f>
        <v>0</v>
      </c>
      <c r="AD437" s="411">
        <f t="shared" ref="AD437" si="1267">AD436</f>
        <v>0</v>
      </c>
      <c r="AE437" s="411">
        <f t="shared" ref="AE437" si="1268">AE436</f>
        <v>0</v>
      </c>
      <c r="AF437" s="411">
        <f t="shared" ref="AF437" si="1269">AF436</f>
        <v>0</v>
      </c>
      <c r="AG437" s="411">
        <f t="shared" ref="AG437" si="1270">AG436</f>
        <v>0</v>
      </c>
      <c r="AH437" s="411">
        <f t="shared" ref="AH437" si="1271">AH436</f>
        <v>0</v>
      </c>
      <c r="AI437" s="411">
        <f t="shared" ref="AI437" si="1272">AI436</f>
        <v>0</v>
      </c>
      <c r="AJ437" s="411">
        <f t="shared" ref="AJ437" si="1273">AJ436</f>
        <v>0</v>
      </c>
      <c r="AK437" s="411">
        <f t="shared" ref="AK437" si="1274">AK436</f>
        <v>0</v>
      </c>
      <c r="AL437" s="411">
        <f t="shared" ref="AL437" si="1275">AL436</f>
        <v>0</v>
      </c>
      <c r="AM437" s="297"/>
    </row>
    <row r="438" spans="1:40"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45" outlineLevel="1">
      <c r="A439" s="532">
        <v>12</v>
      </c>
      <c r="B439" s="428" t="s">
        <v>105</v>
      </c>
      <c r="C439" s="291" t="s">
        <v>25</v>
      </c>
      <c r="D439" s="295">
        <f>SUMIFS('7.  Persistence Report'!AW$27:AW$500,'7.  Persistence Report'!$D$27:$D$500,$B439,'7.  Persistence Report'!$J$27:$J$500,"Current year savings",'7.  Persistence Report'!$H$27:$H$500,"2017")</f>
        <v>0</v>
      </c>
      <c r="E439" s="295">
        <f>SUMIFS('7.  Persistence Report'!AX$27:AX$500,'7.  Persistence Report'!$D$27:$D$500,$B439,'7.  Persistence Report'!$J$27:$J$500,"Current year savings",'7.  Persistence Report'!$H$27:$H$500,"2017")</f>
        <v>0</v>
      </c>
      <c r="F439" s="295">
        <f>SUMIFS('7.  Persistence Report'!AY$27:AY$500,'7.  Persistence Report'!$D$27:$D$500,$B439,'7.  Persistence Report'!$J$27:$J$500,"Current year savings",'7.  Persistence Report'!$H$27:$H$500,"2017")</f>
        <v>0</v>
      </c>
      <c r="G439" s="295">
        <f>SUMIFS('7.  Persistence Report'!AZ$27:AZ$500,'7.  Persistence Report'!$D$27:$D$500,$B439,'7.  Persistence Report'!$J$27:$J$500,"Current year savings",'7.  Persistence Report'!$H$27:$H$500,"2017")</f>
        <v>0</v>
      </c>
      <c r="H439" s="295">
        <f>SUMIFS('7.  Persistence Report'!BA$27:BA$500,'7.  Persistence Report'!$D$27:$D$500,$B439,'7.  Persistence Report'!$J$27:$J$500,"Current year savings",'7.  Persistence Report'!$H$27:$H$500,"2017")</f>
        <v>0</v>
      </c>
      <c r="I439" s="295">
        <f>SUMIFS('7.  Persistence Report'!BB$27:BB$500,'7.  Persistence Report'!$D$27:$D$500,$B439,'7.  Persistence Report'!$J$27:$J$500,"Current year savings",'7.  Persistence Report'!$H$27:$H$500,"2017")</f>
        <v>0</v>
      </c>
      <c r="J439" s="295">
        <f>SUMIFS('7.  Persistence Report'!BC$27:BC$500,'7.  Persistence Report'!$D$27:$D$500,$B439,'7.  Persistence Report'!$J$27:$J$500,"Current year savings",'7.  Persistence Report'!$H$27:$H$500,"2017")</f>
        <v>0</v>
      </c>
      <c r="K439" s="295">
        <f>SUMIFS('7.  Persistence Report'!BD$27:BD$500,'7.  Persistence Report'!$D$27:$D$500,$B439,'7.  Persistence Report'!$J$27:$J$500,"Current year savings",'7.  Persistence Report'!$H$27:$H$500,"2017")</f>
        <v>0</v>
      </c>
      <c r="L439" s="295">
        <f>SUMIFS('7.  Persistence Report'!BE$27:BE$500,'7.  Persistence Report'!$D$27:$D$500,$B439,'7.  Persistence Report'!$J$27:$J$500,"Current year savings",'7.  Persistence Report'!$H$27:$H$500,"2017")</f>
        <v>0</v>
      </c>
      <c r="M439" s="295">
        <f>SUMIFS('7.  Persistence Report'!BF$27:BF$500,'7.  Persistence Report'!$D$27:$D$500,$B439,'7.  Persistence Report'!$J$27:$J$500,"Current year savings",'7.  Persistence Report'!$H$27:$H$500,"2017")</f>
        <v>0</v>
      </c>
      <c r="N439" s="295">
        <v>12</v>
      </c>
      <c r="O439" s="295">
        <f>SUMIFS('7.  Persistence Report'!R$27:R$500,'7.  Persistence Report'!$D$27:$D$500,$B439,'7.  Persistence Report'!$J$27:$J$500,"Current year savings",'7.  Persistence Report'!$H$27:$H$500,"2017")</f>
        <v>0</v>
      </c>
      <c r="P439" s="295">
        <f>SUMIFS('7.  Persistence Report'!S$27:S$500,'7.  Persistence Report'!$D$27:$D$500,$B439,'7.  Persistence Report'!$J$27:$J$500,"Current year savings",'7.  Persistence Report'!$H$27:$H$500,"2017")</f>
        <v>0</v>
      </c>
      <c r="Q439" s="295">
        <f>SUMIFS('7.  Persistence Report'!T$27:T$500,'7.  Persistence Report'!$D$27:$D$500,$B439,'7.  Persistence Report'!$J$27:$J$500,"Current year savings",'7.  Persistence Report'!$H$27:$H$500,"2017")</f>
        <v>0</v>
      </c>
      <c r="R439" s="295">
        <f>SUMIFS('7.  Persistence Report'!U$27:U$500,'7.  Persistence Report'!$D$27:$D$500,$B439,'7.  Persistence Report'!$J$27:$J$500,"Current year savings",'7.  Persistence Report'!$H$27:$H$500,"2017")</f>
        <v>0</v>
      </c>
      <c r="S439" s="295">
        <f>SUMIFS('7.  Persistence Report'!V$27:V$500,'7.  Persistence Report'!$D$27:$D$500,$B439,'7.  Persistence Report'!$J$27:$J$500,"Current year savings",'7.  Persistence Report'!$H$27:$H$500,"2017")</f>
        <v>0</v>
      </c>
      <c r="T439" s="295">
        <f>SUMIFS('7.  Persistence Report'!W$27:W$500,'7.  Persistence Report'!$D$27:$D$500,$B439,'7.  Persistence Report'!$J$27:$J$500,"Current year savings",'7.  Persistence Report'!$H$27:$H$500,"2017")</f>
        <v>0</v>
      </c>
      <c r="U439" s="295">
        <f>SUMIFS('7.  Persistence Report'!X$27:X$500,'7.  Persistence Report'!$D$27:$D$500,$B439,'7.  Persistence Report'!$J$27:$J$500,"Current year savings",'7.  Persistence Report'!$H$27:$H$500,"2017")</f>
        <v>0</v>
      </c>
      <c r="V439" s="295">
        <f>SUMIFS('7.  Persistence Report'!Y$27:Y$500,'7.  Persistence Report'!$D$27:$D$500,$B439,'7.  Persistence Report'!$J$27:$J$500,"Current year savings",'7.  Persistence Report'!$H$27:$H$500,"2017")</f>
        <v>0</v>
      </c>
      <c r="W439" s="295">
        <f>SUMIFS('7.  Persistence Report'!Z$27:Z$500,'7.  Persistence Report'!$D$27:$D$500,$B439,'7.  Persistence Report'!$J$27:$J$500,"Current year savings",'7.  Persistence Report'!$H$27:$H$500,"2017")</f>
        <v>0</v>
      </c>
      <c r="X439" s="295">
        <f>SUMIFS('7.  Persistence Report'!AA$27:AA$500,'7.  Persistence Report'!$D$27:$D$500,$B439,'7.  Persistence Report'!$J$27:$J$500,"Current year savings",'7.  Persistence Report'!$H$27:$H$500,"2017")</f>
        <v>0</v>
      </c>
      <c r="Y439" s="410"/>
      <c r="Z439" s="410"/>
      <c r="AA439" s="410"/>
      <c r="AB439" s="410"/>
      <c r="AC439" s="410"/>
      <c r="AD439" s="410"/>
      <c r="AE439" s="410"/>
      <c r="AF439" s="415"/>
      <c r="AG439" s="415"/>
      <c r="AH439" s="415"/>
      <c r="AI439" s="415"/>
      <c r="AJ439" s="415"/>
      <c r="AK439" s="415"/>
      <c r="AL439" s="415"/>
      <c r="AM439" s="296">
        <f>SUM(Y439:AL439)</f>
        <v>0</v>
      </c>
    </row>
    <row r="440" spans="1:40" outlineLevel="1">
      <c r="A440" s="532"/>
      <c r="B440" s="431" t="s">
        <v>308</v>
      </c>
      <c r="C440" s="291" t="s">
        <v>163</v>
      </c>
      <c r="D440" s="295">
        <f>SUMIFS('7.  Persistence Report'!AW$27:AW$500,'7.  Persistence Report'!$D$27:$D$500,$B439,'7.  Persistence Report'!$J$27:$J$500,"Adjustment",'7.  Persistence Report'!$H$27:$H$500,"2017")</f>
        <v>0</v>
      </c>
      <c r="E440" s="295">
        <f>SUMIFS('7.  Persistence Report'!AX$27:AX$500,'7.  Persistence Report'!$D$27:$D$500,$B439,'7.  Persistence Report'!$J$27:$J$500,"Adjustment",'7.  Persistence Report'!$H$27:$H$500,"2017")</f>
        <v>0</v>
      </c>
      <c r="F440" s="295">
        <f>SUMIFS('7.  Persistence Report'!AY$27:AY$500,'7.  Persistence Report'!$D$27:$D$500,$B439,'7.  Persistence Report'!$J$27:$J$500,"Adjustment",'7.  Persistence Report'!$H$27:$H$500,"2017")</f>
        <v>0</v>
      </c>
      <c r="G440" s="295">
        <f>SUMIFS('7.  Persistence Report'!AZ$27:AZ$500,'7.  Persistence Report'!$D$27:$D$500,$B439,'7.  Persistence Report'!$J$27:$J$500,"Adjustment",'7.  Persistence Report'!$H$27:$H$500,"2017")</f>
        <v>0</v>
      </c>
      <c r="H440" s="295">
        <f>SUMIFS('7.  Persistence Report'!BA$27:BA$500,'7.  Persistence Report'!$D$27:$D$500,$B439,'7.  Persistence Report'!$J$27:$J$500,"Adjustment",'7.  Persistence Report'!$H$27:$H$500,"2017")</f>
        <v>0</v>
      </c>
      <c r="I440" s="295">
        <f>SUMIFS('7.  Persistence Report'!BB$27:BB$500,'7.  Persistence Report'!$D$27:$D$500,$B439,'7.  Persistence Report'!$J$27:$J$500,"Adjustment",'7.  Persistence Report'!$H$27:$H$500,"2017")</f>
        <v>0</v>
      </c>
      <c r="J440" s="295">
        <f>SUMIFS('7.  Persistence Report'!BC$27:BC$500,'7.  Persistence Report'!$D$27:$D$500,$B439,'7.  Persistence Report'!$J$27:$J$500,"Adjustment",'7.  Persistence Report'!$H$27:$H$500,"2017")</f>
        <v>0</v>
      </c>
      <c r="K440" s="295">
        <f>SUMIFS('7.  Persistence Report'!BD$27:BD$500,'7.  Persistence Report'!$D$27:$D$500,$B439,'7.  Persistence Report'!$J$27:$J$500,"Adjustment",'7.  Persistence Report'!$H$27:$H$500,"2017")</f>
        <v>0</v>
      </c>
      <c r="L440" s="295">
        <f>SUMIFS('7.  Persistence Report'!BE$27:BE$500,'7.  Persistence Report'!$D$27:$D$500,$B439,'7.  Persistence Report'!$J$27:$J$500,"Adjustment",'7.  Persistence Report'!$H$27:$H$500,"2017")</f>
        <v>0</v>
      </c>
      <c r="M440" s="295">
        <f>SUMIFS('7.  Persistence Report'!BF$27:BF$500,'7.  Persistence Report'!$D$27:$D$500,$B439,'7.  Persistence Report'!$J$27:$J$500,"Adjustment",'7.  Persistence Report'!$H$27:$H$500,"2017")</f>
        <v>0</v>
      </c>
      <c r="N440" s="295">
        <f>N439</f>
        <v>12</v>
      </c>
      <c r="O440" s="295">
        <f>SUMIFS('7.  Persistence Report'!R$27:R$500,'7.  Persistence Report'!$D$27:$D$500,$B439,'7.  Persistence Report'!$J$27:$J$500,"Adjustment",'7.  Persistence Report'!$H$27:$H$500,"2017")</f>
        <v>0</v>
      </c>
      <c r="P440" s="295">
        <f>SUMIFS('7.  Persistence Report'!S$27:S$500,'7.  Persistence Report'!$D$27:$D$500,$B439,'7.  Persistence Report'!$J$27:$J$500,"Adjustment",'7.  Persistence Report'!$H$27:$H$500,"2017")</f>
        <v>0</v>
      </c>
      <c r="Q440" s="295">
        <f>SUMIFS('7.  Persistence Report'!T$27:T$500,'7.  Persistence Report'!$D$27:$D$500,$B439,'7.  Persistence Report'!$J$27:$J$500,"Adjustment",'7.  Persistence Report'!$H$27:$H$500,"2017")</f>
        <v>0</v>
      </c>
      <c r="R440" s="295">
        <f>SUMIFS('7.  Persistence Report'!U$27:U$500,'7.  Persistence Report'!$D$27:$D$500,$B439,'7.  Persistence Report'!$J$27:$J$500,"Adjustment",'7.  Persistence Report'!$H$27:$H$500,"2017")</f>
        <v>0</v>
      </c>
      <c r="S440" s="295">
        <f>SUMIFS('7.  Persistence Report'!V$27:V$500,'7.  Persistence Report'!$D$27:$D$500,$B439,'7.  Persistence Report'!$J$27:$J$500,"Adjustment",'7.  Persistence Report'!$H$27:$H$500,"2017")</f>
        <v>0</v>
      </c>
      <c r="T440" s="295">
        <f>SUMIFS('7.  Persistence Report'!W$27:W$500,'7.  Persistence Report'!$D$27:$D$500,$B439,'7.  Persistence Report'!$J$27:$J$500,"Adjustment",'7.  Persistence Report'!$H$27:$H$500,"2017")</f>
        <v>0</v>
      </c>
      <c r="U440" s="295">
        <f>SUMIFS('7.  Persistence Report'!X$27:X$500,'7.  Persistence Report'!$D$27:$D$500,$B439,'7.  Persistence Report'!$J$27:$J$500,"Adjustment",'7.  Persistence Report'!$H$27:$H$500,"2017")</f>
        <v>0</v>
      </c>
      <c r="V440" s="295">
        <f>SUMIFS('7.  Persistence Report'!Y$27:Y$500,'7.  Persistence Report'!$D$27:$D$500,$B439,'7.  Persistence Report'!$J$27:$J$500,"Adjustment",'7.  Persistence Report'!$H$27:$H$500,"2017")</f>
        <v>0</v>
      </c>
      <c r="W440" s="295">
        <f>SUMIFS('7.  Persistence Report'!Z$27:Z$500,'7.  Persistence Report'!$D$27:$D$500,$B439,'7.  Persistence Report'!$J$27:$J$500,"Adjustment",'7.  Persistence Report'!$H$27:$H$500,"2017")</f>
        <v>0</v>
      </c>
      <c r="X440" s="295">
        <f>SUMIFS('7.  Persistence Report'!AA$27:AA$500,'7.  Persistence Report'!$D$27:$D$500,$B439,'7.  Persistence Report'!$J$27:$J$500,"Adjustment",'7.  Persistence Report'!$H$27:$H$500,"2017")</f>
        <v>0</v>
      </c>
      <c r="Y440" s="411">
        <f>Y439</f>
        <v>0</v>
      </c>
      <c r="Z440" s="411">
        <f t="shared" ref="Z440" si="1276">Z439</f>
        <v>0</v>
      </c>
      <c r="AA440" s="411">
        <f t="shared" ref="AA440" si="1277">AA439</f>
        <v>0</v>
      </c>
      <c r="AB440" s="411">
        <f t="shared" ref="AB440" si="1278">AB439</f>
        <v>0</v>
      </c>
      <c r="AC440" s="411">
        <f t="shared" ref="AC440" si="1279">AC439</f>
        <v>0</v>
      </c>
      <c r="AD440" s="411">
        <f t="shared" ref="AD440" si="1280">AD439</f>
        <v>0</v>
      </c>
      <c r="AE440" s="411">
        <f t="shared" ref="AE440" si="1281">AE439</f>
        <v>0</v>
      </c>
      <c r="AF440" s="411">
        <f t="shared" ref="AF440" si="1282">AF439</f>
        <v>0</v>
      </c>
      <c r="AG440" s="411">
        <f t="shared" ref="AG440" si="1283">AG439</f>
        <v>0</v>
      </c>
      <c r="AH440" s="411">
        <f t="shared" ref="AH440" si="1284">AH439</f>
        <v>0</v>
      </c>
      <c r="AI440" s="411">
        <f t="shared" ref="AI440" si="1285">AI439</f>
        <v>0</v>
      </c>
      <c r="AJ440" s="411">
        <f t="shared" ref="AJ440" si="1286">AJ439</f>
        <v>0</v>
      </c>
      <c r="AK440" s="411">
        <f t="shared" ref="AK440" si="1287">AK439</f>
        <v>0</v>
      </c>
      <c r="AL440" s="411">
        <f t="shared" ref="AL440" si="1288">AL439</f>
        <v>0</v>
      </c>
      <c r="AM440" s="297"/>
    </row>
    <row r="441" spans="1:40"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f>SUMIFS('7.  Persistence Report'!AW$27:AW$500,'7.  Persistence Report'!$D$27:$D$500,$B442,'7.  Persistence Report'!$J$27:$J$500,"Current year savings",'7.  Persistence Report'!$H$27:$H$500,"2017")</f>
        <v>0</v>
      </c>
      <c r="E442" s="295">
        <f>SUMIFS('7.  Persistence Report'!AX$27:AX$500,'7.  Persistence Report'!$D$27:$D$500,$B442,'7.  Persistence Report'!$J$27:$J$500,"Current year savings",'7.  Persistence Report'!$H$27:$H$500,"2017")</f>
        <v>0</v>
      </c>
      <c r="F442" s="295">
        <f>SUMIFS('7.  Persistence Report'!AY$27:AY$500,'7.  Persistence Report'!$D$27:$D$500,$B442,'7.  Persistence Report'!$J$27:$J$500,"Current year savings",'7.  Persistence Report'!$H$27:$H$500,"2017")</f>
        <v>0</v>
      </c>
      <c r="G442" s="295">
        <f>SUMIFS('7.  Persistence Report'!AZ$27:AZ$500,'7.  Persistence Report'!$D$27:$D$500,$B442,'7.  Persistence Report'!$J$27:$J$500,"Current year savings",'7.  Persistence Report'!$H$27:$H$500,"2017")</f>
        <v>0</v>
      </c>
      <c r="H442" s="295">
        <f>SUMIFS('7.  Persistence Report'!BA$27:BA$500,'7.  Persistence Report'!$D$27:$D$500,$B442,'7.  Persistence Report'!$J$27:$J$500,"Current year savings",'7.  Persistence Report'!$H$27:$H$500,"2017")</f>
        <v>0</v>
      </c>
      <c r="I442" s="295">
        <f>SUMIFS('7.  Persistence Report'!BB$27:BB$500,'7.  Persistence Report'!$D$27:$D$500,$B442,'7.  Persistence Report'!$J$27:$J$500,"Current year savings",'7.  Persistence Report'!$H$27:$H$500,"2017")</f>
        <v>0</v>
      </c>
      <c r="J442" s="295">
        <f>SUMIFS('7.  Persistence Report'!BC$27:BC$500,'7.  Persistence Report'!$D$27:$D$500,$B442,'7.  Persistence Report'!$J$27:$J$500,"Current year savings",'7.  Persistence Report'!$H$27:$H$500,"2017")</f>
        <v>0</v>
      </c>
      <c r="K442" s="295">
        <f>SUMIFS('7.  Persistence Report'!BD$27:BD$500,'7.  Persistence Report'!$D$27:$D$500,$B442,'7.  Persistence Report'!$J$27:$J$500,"Current year savings",'7.  Persistence Report'!$H$27:$H$500,"2017")</f>
        <v>0</v>
      </c>
      <c r="L442" s="295">
        <f>SUMIFS('7.  Persistence Report'!BE$27:BE$500,'7.  Persistence Report'!$D$27:$D$500,$B442,'7.  Persistence Report'!$J$27:$J$500,"Current year savings",'7.  Persistence Report'!$H$27:$H$500,"2017")</f>
        <v>0</v>
      </c>
      <c r="M442" s="295">
        <f>SUMIFS('7.  Persistence Report'!BF$27:BF$500,'7.  Persistence Report'!$D$27:$D$500,$B442,'7.  Persistence Report'!$J$27:$J$500,"Current year savings",'7.  Persistence Report'!$H$27:$H$500,"2017")</f>
        <v>0</v>
      </c>
      <c r="N442" s="295">
        <v>12</v>
      </c>
      <c r="O442" s="295">
        <f>SUMIFS('7.  Persistence Report'!R$27:R$500,'7.  Persistence Report'!$D$27:$D$500,$B442,'7.  Persistence Report'!$J$27:$J$500,"Current year savings",'7.  Persistence Report'!$H$27:$H$500,"2017")</f>
        <v>0</v>
      </c>
      <c r="P442" s="295">
        <f>SUMIFS('7.  Persistence Report'!S$27:S$500,'7.  Persistence Report'!$D$27:$D$500,$B442,'7.  Persistence Report'!$J$27:$J$500,"Current year savings",'7.  Persistence Report'!$H$27:$H$500,"2017")</f>
        <v>0</v>
      </c>
      <c r="Q442" s="295">
        <f>SUMIFS('7.  Persistence Report'!T$27:T$500,'7.  Persistence Report'!$D$27:$D$500,$B442,'7.  Persistence Report'!$J$27:$J$500,"Current year savings",'7.  Persistence Report'!$H$27:$H$500,"2017")</f>
        <v>0</v>
      </c>
      <c r="R442" s="295">
        <f>SUMIFS('7.  Persistence Report'!U$27:U$500,'7.  Persistence Report'!$D$27:$D$500,$B442,'7.  Persistence Report'!$J$27:$J$500,"Current year savings",'7.  Persistence Report'!$H$27:$H$500,"2017")</f>
        <v>0</v>
      </c>
      <c r="S442" s="295">
        <f>SUMIFS('7.  Persistence Report'!V$27:V$500,'7.  Persistence Report'!$D$27:$D$500,$B442,'7.  Persistence Report'!$J$27:$J$500,"Current year savings",'7.  Persistence Report'!$H$27:$H$500,"2017")</f>
        <v>0</v>
      </c>
      <c r="T442" s="295">
        <f>SUMIFS('7.  Persistence Report'!W$27:W$500,'7.  Persistence Report'!$D$27:$D$500,$B442,'7.  Persistence Report'!$J$27:$J$500,"Current year savings",'7.  Persistence Report'!$H$27:$H$500,"2017")</f>
        <v>0</v>
      </c>
      <c r="U442" s="295">
        <f>SUMIFS('7.  Persistence Report'!X$27:X$500,'7.  Persistence Report'!$D$27:$D$500,$B442,'7.  Persistence Report'!$J$27:$J$500,"Current year savings",'7.  Persistence Report'!$H$27:$H$500,"2017")</f>
        <v>0</v>
      </c>
      <c r="V442" s="295">
        <f>SUMIFS('7.  Persistence Report'!Y$27:Y$500,'7.  Persistence Report'!$D$27:$D$500,$B442,'7.  Persistence Report'!$J$27:$J$500,"Current year savings",'7.  Persistence Report'!$H$27:$H$500,"2017")</f>
        <v>0</v>
      </c>
      <c r="W442" s="295">
        <f>SUMIFS('7.  Persistence Report'!Z$27:Z$500,'7.  Persistence Report'!$D$27:$D$500,$B442,'7.  Persistence Report'!$J$27:$J$500,"Current year savings",'7.  Persistence Report'!$H$27:$H$500,"2017")</f>
        <v>0</v>
      </c>
      <c r="X442" s="295">
        <f>SUMIFS('7.  Persistence Report'!AA$27:AA$500,'7.  Persistence Report'!$D$27:$D$500,$B442,'7.  Persistence Report'!$J$27:$J$500,"Current year savings",'7.  Persistence Report'!$H$27:$H$500,"2017")</f>
        <v>0</v>
      </c>
      <c r="Y442" s="410"/>
      <c r="Z442" s="410"/>
      <c r="AA442" s="410"/>
      <c r="AB442" s="410"/>
      <c r="AC442" s="410"/>
      <c r="AD442" s="410"/>
      <c r="AE442" s="410"/>
      <c r="AF442" s="415"/>
      <c r="AG442" s="415"/>
      <c r="AH442" s="415"/>
      <c r="AI442" s="415"/>
      <c r="AJ442" s="415"/>
      <c r="AK442" s="415"/>
      <c r="AL442" s="415"/>
      <c r="AM442" s="296">
        <f>SUM(Y442:AL442)</f>
        <v>0</v>
      </c>
    </row>
    <row r="443" spans="1:40" outlineLevel="1">
      <c r="A443" s="532"/>
      <c r="B443" s="431" t="s">
        <v>308</v>
      </c>
      <c r="C443" s="291" t="s">
        <v>163</v>
      </c>
      <c r="D443" s="295">
        <f>SUMIFS('7.  Persistence Report'!AW$27:AW$500,'7.  Persistence Report'!$D$27:$D$500,$B442,'7.  Persistence Report'!$J$27:$J$500,"Adjustment",'7.  Persistence Report'!$H$27:$H$500,"2017")</f>
        <v>0</v>
      </c>
      <c r="E443" s="295">
        <f>SUMIFS('7.  Persistence Report'!AX$27:AX$500,'7.  Persistence Report'!$D$27:$D$500,$B442,'7.  Persistence Report'!$J$27:$J$500,"Adjustment",'7.  Persistence Report'!$H$27:$H$500,"2017")</f>
        <v>0</v>
      </c>
      <c r="F443" s="295">
        <f>SUMIFS('7.  Persistence Report'!AY$27:AY$500,'7.  Persistence Report'!$D$27:$D$500,$B442,'7.  Persistence Report'!$J$27:$J$500,"Adjustment",'7.  Persistence Report'!$H$27:$H$500,"2017")</f>
        <v>0</v>
      </c>
      <c r="G443" s="295">
        <f>SUMIFS('7.  Persistence Report'!AZ$27:AZ$500,'7.  Persistence Report'!$D$27:$D$500,$B442,'7.  Persistence Report'!$J$27:$J$500,"Adjustment",'7.  Persistence Report'!$H$27:$H$500,"2017")</f>
        <v>0</v>
      </c>
      <c r="H443" s="295">
        <f>SUMIFS('7.  Persistence Report'!BA$27:BA$500,'7.  Persistence Report'!$D$27:$D$500,$B442,'7.  Persistence Report'!$J$27:$J$500,"Adjustment",'7.  Persistence Report'!$H$27:$H$500,"2017")</f>
        <v>0</v>
      </c>
      <c r="I443" s="295">
        <f>SUMIFS('7.  Persistence Report'!BB$27:BB$500,'7.  Persistence Report'!$D$27:$D$500,$B442,'7.  Persistence Report'!$J$27:$J$500,"Adjustment",'7.  Persistence Report'!$H$27:$H$500,"2017")</f>
        <v>0</v>
      </c>
      <c r="J443" s="295">
        <f>SUMIFS('7.  Persistence Report'!BC$27:BC$500,'7.  Persistence Report'!$D$27:$D$500,$B442,'7.  Persistence Report'!$J$27:$J$500,"Adjustment",'7.  Persistence Report'!$H$27:$H$500,"2017")</f>
        <v>0</v>
      </c>
      <c r="K443" s="295">
        <f>SUMIFS('7.  Persistence Report'!BD$27:BD$500,'7.  Persistence Report'!$D$27:$D$500,$B442,'7.  Persistence Report'!$J$27:$J$500,"Adjustment",'7.  Persistence Report'!$H$27:$H$500,"2017")</f>
        <v>0</v>
      </c>
      <c r="L443" s="295">
        <f>SUMIFS('7.  Persistence Report'!BE$27:BE$500,'7.  Persistence Report'!$D$27:$D$500,$B442,'7.  Persistence Report'!$J$27:$J$500,"Adjustment",'7.  Persistence Report'!$H$27:$H$500,"2017")</f>
        <v>0</v>
      </c>
      <c r="M443" s="295">
        <f>SUMIFS('7.  Persistence Report'!BF$27:BF$500,'7.  Persistence Report'!$D$27:$D$500,$B442,'7.  Persistence Report'!$J$27:$J$500,"Adjustment",'7.  Persistence Report'!$H$27:$H$500,"2017")</f>
        <v>0</v>
      </c>
      <c r="N443" s="295">
        <f>N442</f>
        <v>12</v>
      </c>
      <c r="O443" s="295">
        <f>SUMIFS('7.  Persistence Report'!R$27:R$500,'7.  Persistence Report'!$D$27:$D$500,$B442,'7.  Persistence Report'!$J$27:$J$500,"Adjustment",'7.  Persistence Report'!$H$27:$H$500,"2017")</f>
        <v>0</v>
      </c>
      <c r="P443" s="295">
        <f>SUMIFS('7.  Persistence Report'!S$27:S$500,'7.  Persistence Report'!$D$27:$D$500,$B442,'7.  Persistence Report'!$J$27:$J$500,"Adjustment",'7.  Persistence Report'!$H$27:$H$500,"2017")</f>
        <v>0</v>
      </c>
      <c r="Q443" s="295">
        <f>SUMIFS('7.  Persistence Report'!T$27:T$500,'7.  Persistence Report'!$D$27:$D$500,$B442,'7.  Persistence Report'!$J$27:$J$500,"Adjustment",'7.  Persistence Report'!$H$27:$H$500,"2017")</f>
        <v>0</v>
      </c>
      <c r="R443" s="295">
        <f>SUMIFS('7.  Persistence Report'!U$27:U$500,'7.  Persistence Report'!$D$27:$D$500,$B442,'7.  Persistence Report'!$J$27:$J$500,"Adjustment",'7.  Persistence Report'!$H$27:$H$500,"2017")</f>
        <v>0</v>
      </c>
      <c r="S443" s="295">
        <f>SUMIFS('7.  Persistence Report'!V$27:V$500,'7.  Persistence Report'!$D$27:$D$500,$B442,'7.  Persistence Report'!$J$27:$J$500,"Adjustment",'7.  Persistence Report'!$H$27:$H$500,"2017")</f>
        <v>0</v>
      </c>
      <c r="T443" s="295">
        <f>SUMIFS('7.  Persistence Report'!W$27:W$500,'7.  Persistence Report'!$D$27:$D$500,$B442,'7.  Persistence Report'!$J$27:$J$500,"Adjustment",'7.  Persistence Report'!$H$27:$H$500,"2017")</f>
        <v>0</v>
      </c>
      <c r="U443" s="295">
        <f>SUMIFS('7.  Persistence Report'!X$27:X$500,'7.  Persistence Report'!$D$27:$D$500,$B442,'7.  Persistence Report'!$J$27:$J$500,"Adjustment",'7.  Persistence Report'!$H$27:$H$500,"2017")</f>
        <v>0</v>
      </c>
      <c r="V443" s="295">
        <f>SUMIFS('7.  Persistence Report'!Y$27:Y$500,'7.  Persistence Report'!$D$27:$D$500,$B442,'7.  Persistence Report'!$J$27:$J$500,"Adjustment",'7.  Persistence Report'!$H$27:$H$500,"2017")</f>
        <v>0</v>
      </c>
      <c r="W443" s="295">
        <f>SUMIFS('7.  Persistence Report'!Z$27:Z$500,'7.  Persistence Report'!$D$27:$D$500,$B442,'7.  Persistence Report'!$J$27:$J$500,"Adjustment",'7.  Persistence Report'!$H$27:$H$500,"2017")</f>
        <v>0</v>
      </c>
      <c r="X443" s="295">
        <f>SUMIFS('7.  Persistence Report'!AA$27:AA$500,'7.  Persistence Report'!$D$27:$D$500,$B442,'7.  Persistence Report'!$J$27:$J$500,"Adjustment",'7.  Persistence Report'!$H$27:$H$500,"2017")</f>
        <v>0</v>
      </c>
      <c r="Y443" s="411">
        <f>Y442</f>
        <v>0</v>
      </c>
      <c r="Z443" s="411">
        <f t="shared" ref="Z443" si="1289">Z442</f>
        <v>0</v>
      </c>
      <c r="AA443" s="411">
        <f t="shared" ref="AA443" si="1290">AA442</f>
        <v>0</v>
      </c>
      <c r="AB443" s="411">
        <f t="shared" ref="AB443" si="1291">AB442</f>
        <v>0</v>
      </c>
      <c r="AC443" s="411">
        <f t="shared" ref="AC443" si="1292">AC442</f>
        <v>0</v>
      </c>
      <c r="AD443" s="411">
        <f t="shared" ref="AD443" si="1293">AD442</f>
        <v>0</v>
      </c>
      <c r="AE443" s="411">
        <f t="shared" ref="AE443" si="1294">AE442</f>
        <v>0</v>
      </c>
      <c r="AF443" s="411">
        <f t="shared" ref="AF443" si="1295">AF442</f>
        <v>0</v>
      </c>
      <c r="AG443" s="411">
        <f t="shared" ref="AG443" si="1296">AG442</f>
        <v>0</v>
      </c>
      <c r="AH443" s="411">
        <f t="shared" ref="AH443" si="1297">AH442</f>
        <v>0</v>
      </c>
      <c r="AI443" s="411">
        <f t="shared" ref="AI443" si="1298">AI442</f>
        <v>0</v>
      </c>
      <c r="AJ443" s="411">
        <f t="shared" ref="AJ443" si="1299">AJ442</f>
        <v>0</v>
      </c>
      <c r="AK443" s="411">
        <f t="shared" ref="AK443" si="1300">AK442</f>
        <v>0</v>
      </c>
      <c r="AL443" s="411">
        <f t="shared" ref="AL443" si="1301">AL442</f>
        <v>0</v>
      </c>
      <c r="AM443" s="306"/>
    </row>
    <row r="444" spans="1:40"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75"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outlineLevel="1">
      <c r="A446" s="532">
        <v>14</v>
      </c>
      <c r="B446" s="528" t="s">
        <v>108</v>
      </c>
      <c r="C446" s="291" t="s">
        <v>25</v>
      </c>
      <c r="D446" s="295">
        <f>SUMIFS('7.  Persistence Report'!AW$27:AW$500,'7.  Persistence Report'!$D$27:$D$500,$B446,'7.  Persistence Report'!$J$27:$J$500,"Current year savings",'7.  Persistence Report'!$H$27:$H$500,"2017")</f>
        <v>0</v>
      </c>
      <c r="E446" s="295">
        <f>SUMIFS('7.  Persistence Report'!AX$27:AX$500,'7.  Persistence Report'!$D$27:$D$500,$B446,'7.  Persistence Report'!$J$27:$J$500,"Current year savings",'7.  Persistence Report'!$H$27:$H$500,"2017")</f>
        <v>0</v>
      </c>
      <c r="F446" s="295">
        <f>SUMIFS('7.  Persistence Report'!AY$27:AY$500,'7.  Persistence Report'!$D$27:$D$500,$B446,'7.  Persistence Report'!$J$27:$J$500,"Current year savings",'7.  Persistence Report'!$H$27:$H$500,"2017")</f>
        <v>0</v>
      </c>
      <c r="G446" s="295">
        <f>SUMIFS('7.  Persistence Report'!AZ$27:AZ$500,'7.  Persistence Report'!$D$27:$D$500,$B446,'7.  Persistence Report'!$J$27:$J$500,"Current year savings",'7.  Persistence Report'!$H$27:$H$500,"2017")</f>
        <v>0</v>
      </c>
      <c r="H446" s="295">
        <f>SUMIFS('7.  Persistence Report'!BA$27:BA$500,'7.  Persistence Report'!$D$27:$D$500,$B446,'7.  Persistence Report'!$J$27:$J$500,"Current year savings",'7.  Persistence Report'!$H$27:$H$500,"2017")</f>
        <v>0</v>
      </c>
      <c r="I446" s="295">
        <f>SUMIFS('7.  Persistence Report'!BB$27:BB$500,'7.  Persistence Report'!$D$27:$D$500,$B446,'7.  Persistence Report'!$J$27:$J$500,"Current year savings",'7.  Persistence Report'!$H$27:$H$500,"2017")</f>
        <v>0</v>
      </c>
      <c r="J446" s="295">
        <f>SUMIFS('7.  Persistence Report'!BC$27:BC$500,'7.  Persistence Report'!$D$27:$D$500,$B446,'7.  Persistence Report'!$J$27:$J$500,"Current year savings",'7.  Persistence Report'!$H$27:$H$500,"2017")</f>
        <v>0</v>
      </c>
      <c r="K446" s="295">
        <f>SUMIFS('7.  Persistence Report'!BD$27:BD$500,'7.  Persistence Report'!$D$27:$D$500,$B446,'7.  Persistence Report'!$J$27:$J$500,"Current year savings",'7.  Persistence Report'!$H$27:$H$500,"2017")</f>
        <v>0</v>
      </c>
      <c r="L446" s="295">
        <f>SUMIFS('7.  Persistence Report'!BE$27:BE$500,'7.  Persistence Report'!$D$27:$D$500,$B446,'7.  Persistence Report'!$J$27:$J$500,"Current year savings",'7.  Persistence Report'!$H$27:$H$500,"2017")</f>
        <v>0</v>
      </c>
      <c r="M446" s="295">
        <f>SUMIFS('7.  Persistence Report'!BF$27:BF$500,'7.  Persistence Report'!$D$27:$D$500,$B446,'7.  Persistence Report'!$J$27:$J$500,"Current year savings",'7.  Persistence Report'!$H$27:$H$500,"2017")</f>
        <v>0</v>
      </c>
      <c r="N446" s="295">
        <v>12</v>
      </c>
      <c r="O446" s="295">
        <f>SUMIFS('7.  Persistence Report'!R$27:R$500,'7.  Persistence Report'!$D$27:$D$500,$B446,'7.  Persistence Report'!$J$27:$J$500,"Current year savings",'7.  Persistence Report'!$H$27:$H$500,"2017")</f>
        <v>0</v>
      </c>
      <c r="P446" s="295">
        <f>SUMIFS('7.  Persistence Report'!S$27:S$500,'7.  Persistence Report'!$D$27:$D$500,$B446,'7.  Persistence Report'!$J$27:$J$500,"Current year savings",'7.  Persistence Report'!$H$27:$H$500,"2017")</f>
        <v>0</v>
      </c>
      <c r="Q446" s="295">
        <f>SUMIFS('7.  Persistence Report'!T$27:T$500,'7.  Persistence Report'!$D$27:$D$500,$B446,'7.  Persistence Report'!$J$27:$J$500,"Current year savings",'7.  Persistence Report'!$H$27:$H$500,"2017")</f>
        <v>0</v>
      </c>
      <c r="R446" s="295">
        <f>SUMIFS('7.  Persistence Report'!U$27:U$500,'7.  Persistence Report'!$D$27:$D$500,$B446,'7.  Persistence Report'!$J$27:$J$500,"Current year savings",'7.  Persistence Report'!$H$27:$H$500,"2017")</f>
        <v>0</v>
      </c>
      <c r="S446" s="295">
        <f>SUMIFS('7.  Persistence Report'!V$27:V$500,'7.  Persistence Report'!$D$27:$D$500,$B446,'7.  Persistence Report'!$J$27:$J$500,"Current year savings",'7.  Persistence Report'!$H$27:$H$500,"2017")</f>
        <v>0</v>
      </c>
      <c r="T446" s="295">
        <f>SUMIFS('7.  Persistence Report'!W$27:W$500,'7.  Persistence Report'!$D$27:$D$500,$B446,'7.  Persistence Report'!$J$27:$J$500,"Current year savings",'7.  Persistence Report'!$H$27:$H$500,"2017")</f>
        <v>0</v>
      </c>
      <c r="U446" s="295">
        <f>SUMIFS('7.  Persistence Report'!X$27:X$500,'7.  Persistence Report'!$D$27:$D$500,$B446,'7.  Persistence Report'!$J$27:$J$500,"Current year savings",'7.  Persistence Report'!$H$27:$H$500,"2017")</f>
        <v>0</v>
      </c>
      <c r="V446" s="295">
        <f>SUMIFS('7.  Persistence Report'!Y$27:Y$500,'7.  Persistence Report'!$D$27:$D$500,$B446,'7.  Persistence Report'!$J$27:$J$500,"Current year savings",'7.  Persistence Report'!$H$27:$H$500,"2017")</f>
        <v>0</v>
      </c>
      <c r="W446" s="295">
        <f>SUMIFS('7.  Persistence Report'!Z$27:Z$500,'7.  Persistence Report'!$D$27:$D$500,$B446,'7.  Persistence Report'!$J$27:$J$500,"Current year savings",'7.  Persistence Report'!$H$27:$H$500,"2017")</f>
        <v>0</v>
      </c>
      <c r="X446" s="295">
        <f>SUMIFS('7.  Persistence Report'!AA$27:AA$500,'7.  Persistence Report'!$D$27:$D$500,$B446,'7.  Persistence Report'!$J$27:$J$500,"Current year savings",'7.  Persistence Report'!$H$27:$H$500,"2017")</f>
        <v>0</v>
      </c>
      <c r="Y446" s="410"/>
      <c r="Z446" s="410"/>
      <c r="AA446" s="410"/>
      <c r="AB446" s="410"/>
      <c r="AC446" s="410"/>
      <c r="AD446" s="410"/>
      <c r="AE446" s="410"/>
      <c r="AF446" s="410"/>
      <c r="AG446" s="410"/>
      <c r="AH446" s="410"/>
      <c r="AI446" s="410"/>
      <c r="AJ446" s="410"/>
      <c r="AK446" s="410"/>
      <c r="AL446" s="410"/>
      <c r="AM446" s="296">
        <f>SUM(Y446:AL446)</f>
        <v>0</v>
      </c>
    </row>
    <row r="447" spans="1:40" outlineLevel="1">
      <c r="A447" s="532"/>
      <c r="B447" s="431" t="s">
        <v>308</v>
      </c>
      <c r="C447" s="291" t="s">
        <v>163</v>
      </c>
      <c r="D447" s="295">
        <f>SUMIFS('7.  Persistence Report'!AW$27:AW$500,'7.  Persistence Report'!$D$27:$D$500,$B446,'7.  Persistence Report'!$J$27:$J$500,"Adjustment",'7.  Persistence Report'!$H$27:$H$500,"2017")</f>
        <v>0</v>
      </c>
      <c r="E447" s="295">
        <f>SUMIFS('7.  Persistence Report'!AX$27:AX$500,'7.  Persistence Report'!$D$27:$D$500,$B446,'7.  Persistence Report'!$J$27:$J$500,"Adjustment",'7.  Persistence Report'!$H$27:$H$500,"2017")</f>
        <v>0</v>
      </c>
      <c r="F447" s="295">
        <f>SUMIFS('7.  Persistence Report'!AY$27:AY$500,'7.  Persistence Report'!$D$27:$D$500,$B446,'7.  Persistence Report'!$J$27:$J$500,"Adjustment",'7.  Persistence Report'!$H$27:$H$500,"2017")</f>
        <v>0</v>
      </c>
      <c r="G447" s="295">
        <f>SUMIFS('7.  Persistence Report'!AZ$27:AZ$500,'7.  Persistence Report'!$D$27:$D$500,$B446,'7.  Persistence Report'!$J$27:$J$500,"Adjustment",'7.  Persistence Report'!$H$27:$H$500,"2017")</f>
        <v>0</v>
      </c>
      <c r="H447" s="295">
        <f>SUMIFS('7.  Persistence Report'!BA$27:BA$500,'7.  Persistence Report'!$D$27:$D$500,$B446,'7.  Persistence Report'!$J$27:$J$500,"Adjustment",'7.  Persistence Report'!$H$27:$H$500,"2017")</f>
        <v>0</v>
      </c>
      <c r="I447" s="295">
        <f>SUMIFS('7.  Persistence Report'!BB$27:BB$500,'7.  Persistence Report'!$D$27:$D$500,$B446,'7.  Persistence Report'!$J$27:$J$500,"Adjustment",'7.  Persistence Report'!$H$27:$H$500,"2017")</f>
        <v>0</v>
      </c>
      <c r="J447" s="295">
        <f>SUMIFS('7.  Persistence Report'!BC$27:BC$500,'7.  Persistence Report'!$D$27:$D$500,$B446,'7.  Persistence Report'!$J$27:$J$500,"Adjustment",'7.  Persistence Report'!$H$27:$H$500,"2017")</f>
        <v>0</v>
      </c>
      <c r="K447" s="295">
        <f>SUMIFS('7.  Persistence Report'!BD$27:BD$500,'7.  Persistence Report'!$D$27:$D$500,$B446,'7.  Persistence Report'!$J$27:$J$500,"Adjustment",'7.  Persistence Report'!$H$27:$H$500,"2017")</f>
        <v>0</v>
      </c>
      <c r="L447" s="295">
        <f>SUMIFS('7.  Persistence Report'!BE$27:BE$500,'7.  Persistence Report'!$D$27:$D$500,$B446,'7.  Persistence Report'!$J$27:$J$500,"Adjustment",'7.  Persistence Report'!$H$27:$H$500,"2017")</f>
        <v>0</v>
      </c>
      <c r="M447" s="295">
        <f>SUMIFS('7.  Persistence Report'!BF$27:BF$500,'7.  Persistence Report'!$D$27:$D$500,$B446,'7.  Persistence Report'!$J$27:$J$500,"Adjustment",'7.  Persistence Report'!$H$27:$H$500,"2017")</f>
        <v>0</v>
      </c>
      <c r="N447" s="295">
        <f>N446</f>
        <v>12</v>
      </c>
      <c r="O447" s="295">
        <f>SUMIFS('7.  Persistence Report'!R$27:R$500,'7.  Persistence Report'!$D$27:$D$500,$B446,'7.  Persistence Report'!$J$27:$J$500,"Adjustment",'7.  Persistence Report'!$H$27:$H$500,"2017")</f>
        <v>0</v>
      </c>
      <c r="P447" s="295">
        <f>SUMIFS('7.  Persistence Report'!S$27:S$500,'7.  Persistence Report'!$D$27:$D$500,$B446,'7.  Persistence Report'!$J$27:$J$500,"Adjustment",'7.  Persistence Report'!$H$27:$H$500,"2017")</f>
        <v>0</v>
      </c>
      <c r="Q447" s="295">
        <f>SUMIFS('7.  Persistence Report'!T$27:T$500,'7.  Persistence Report'!$D$27:$D$500,$B446,'7.  Persistence Report'!$J$27:$J$500,"Adjustment",'7.  Persistence Report'!$H$27:$H$500,"2017")</f>
        <v>0</v>
      </c>
      <c r="R447" s="295">
        <f>SUMIFS('7.  Persistence Report'!U$27:U$500,'7.  Persistence Report'!$D$27:$D$500,$B446,'7.  Persistence Report'!$J$27:$J$500,"Adjustment",'7.  Persistence Report'!$H$27:$H$500,"2017")</f>
        <v>0</v>
      </c>
      <c r="S447" s="295">
        <f>SUMIFS('7.  Persistence Report'!V$27:V$500,'7.  Persistence Report'!$D$27:$D$500,$B446,'7.  Persistence Report'!$J$27:$J$500,"Adjustment",'7.  Persistence Report'!$H$27:$H$500,"2017")</f>
        <v>0</v>
      </c>
      <c r="T447" s="295">
        <f>SUMIFS('7.  Persistence Report'!W$27:W$500,'7.  Persistence Report'!$D$27:$D$500,$B446,'7.  Persistence Report'!$J$27:$J$500,"Adjustment",'7.  Persistence Report'!$H$27:$H$500,"2017")</f>
        <v>0</v>
      </c>
      <c r="U447" s="295">
        <f>SUMIFS('7.  Persistence Report'!X$27:X$500,'7.  Persistence Report'!$D$27:$D$500,$B446,'7.  Persistence Report'!$J$27:$J$500,"Adjustment",'7.  Persistence Report'!$H$27:$H$500,"2017")</f>
        <v>0</v>
      </c>
      <c r="V447" s="295">
        <f>SUMIFS('7.  Persistence Report'!Y$27:Y$500,'7.  Persistence Report'!$D$27:$D$500,$B446,'7.  Persistence Report'!$J$27:$J$500,"Adjustment",'7.  Persistence Report'!$H$27:$H$500,"2017")</f>
        <v>0</v>
      </c>
      <c r="W447" s="295">
        <f>SUMIFS('7.  Persistence Report'!Z$27:Z$500,'7.  Persistence Report'!$D$27:$D$500,$B446,'7.  Persistence Report'!$J$27:$J$500,"Adjustment",'7.  Persistence Report'!$H$27:$H$500,"2017")</f>
        <v>0</v>
      </c>
      <c r="X447" s="295">
        <f>SUMIFS('7.  Persistence Report'!AA$27:AA$500,'7.  Persistence Report'!$D$27:$D$500,$B446,'7.  Persistence Report'!$J$27:$J$500,"Adjustment",'7.  Persistence Report'!$H$27:$H$500,"2017")</f>
        <v>0</v>
      </c>
      <c r="Y447" s="411">
        <f>Y446</f>
        <v>0</v>
      </c>
      <c r="Z447" s="411">
        <f t="shared" ref="Z447" si="1302">Z446</f>
        <v>0</v>
      </c>
      <c r="AA447" s="411">
        <f t="shared" ref="AA447" si="1303">AA446</f>
        <v>0</v>
      </c>
      <c r="AB447" s="411">
        <f t="shared" ref="AB447" si="1304">AB446</f>
        <v>0</v>
      </c>
      <c r="AC447" s="411">
        <f t="shared" ref="AC447" si="1305">AC446</f>
        <v>0</v>
      </c>
      <c r="AD447" s="411">
        <f t="shared" ref="AD447" si="1306">AD446</f>
        <v>0</v>
      </c>
      <c r="AE447" s="411">
        <f t="shared" ref="AE447" si="1307">AE446</f>
        <v>0</v>
      </c>
      <c r="AF447" s="411">
        <f t="shared" ref="AF447" si="1308">AF446</f>
        <v>0</v>
      </c>
      <c r="AG447" s="411">
        <f t="shared" ref="AG447" si="1309">AG446</f>
        <v>0</v>
      </c>
      <c r="AH447" s="411">
        <f t="shared" ref="AH447" si="1310">AH446</f>
        <v>0</v>
      </c>
      <c r="AI447" s="411">
        <f t="shared" ref="AI447" si="1311">AI446</f>
        <v>0</v>
      </c>
      <c r="AJ447" s="411">
        <f t="shared" ref="AJ447" si="1312">AJ446</f>
        <v>0</v>
      </c>
      <c r="AK447" s="411">
        <f t="shared" ref="AK447" si="1313">AK446</f>
        <v>0</v>
      </c>
      <c r="AL447" s="411">
        <f t="shared" ref="AL447" si="1314">AL446</f>
        <v>0</v>
      </c>
      <c r="AM447" s="297"/>
    </row>
    <row r="448" spans="1:40"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75" outlineLevel="1">
      <c r="A449" s="532"/>
      <c r="B449" s="504" t="s">
        <v>489</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outlineLevel="1">
      <c r="A450" s="532">
        <v>15</v>
      </c>
      <c r="B450" s="431" t="s">
        <v>494</v>
      </c>
      <c r="C450" s="291" t="s">
        <v>25</v>
      </c>
      <c r="D450" s="295">
        <f>SUMIFS('7.  Persistence Report'!AW$27:AW$500,'7.  Persistence Report'!$D$27:$D$500,$B450,'7.  Persistence Report'!$J$27:$J$500,"Current year savings",'7.  Persistence Report'!$H$27:$H$500,"2017")</f>
        <v>0</v>
      </c>
      <c r="E450" s="295">
        <f>SUMIFS('7.  Persistence Report'!AX$27:AX$500,'7.  Persistence Report'!$D$27:$D$500,$B450,'7.  Persistence Report'!$J$27:$J$500,"Current year savings",'7.  Persistence Report'!$H$27:$H$500,"2017")</f>
        <v>0</v>
      </c>
      <c r="F450" s="295">
        <f>SUMIFS('7.  Persistence Report'!AY$27:AY$500,'7.  Persistence Report'!$D$27:$D$500,$B450,'7.  Persistence Report'!$J$27:$J$500,"Current year savings",'7.  Persistence Report'!$H$27:$H$500,"2017")</f>
        <v>0</v>
      </c>
      <c r="G450" s="295">
        <f>SUMIFS('7.  Persistence Report'!AZ$27:AZ$500,'7.  Persistence Report'!$D$27:$D$500,$B450,'7.  Persistence Report'!$J$27:$J$500,"Current year savings",'7.  Persistence Report'!$H$27:$H$500,"2017")</f>
        <v>0</v>
      </c>
      <c r="H450" s="295">
        <f>SUMIFS('7.  Persistence Report'!BA$27:BA$500,'7.  Persistence Report'!$D$27:$D$500,$B450,'7.  Persistence Report'!$J$27:$J$500,"Current year savings",'7.  Persistence Report'!$H$27:$H$500,"2017")</f>
        <v>0</v>
      </c>
      <c r="I450" s="295">
        <f>SUMIFS('7.  Persistence Report'!BB$27:BB$500,'7.  Persistence Report'!$D$27:$D$500,$B450,'7.  Persistence Report'!$J$27:$J$500,"Current year savings",'7.  Persistence Report'!$H$27:$H$500,"2017")</f>
        <v>0</v>
      </c>
      <c r="J450" s="295">
        <f>SUMIFS('7.  Persistence Report'!BC$27:BC$500,'7.  Persistence Report'!$D$27:$D$500,$B450,'7.  Persistence Report'!$J$27:$J$500,"Current year savings",'7.  Persistence Report'!$H$27:$H$500,"2017")</f>
        <v>0</v>
      </c>
      <c r="K450" s="295">
        <f>SUMIFS('7.  Persistence Report'!BD$27:BD$500,'7.  Persistence Report'!$D$27:$D$500,$B450,'7.  Persistence Report'!$J$27:$J$500,"Current year savings",'7.  Persistence Report'!$H$27:$H$500,"2017")</f>
        <v>0</v>
      </c>
      <c r="L450" s="295">
        <f>SUMIFS('7.  Persistence Report'!BE$27:BE$500,'7.  Persistence Report'!$D$27:$D$500,$B450,'7.  Persistence Report'!$J$27:$J$500,"Current year savings",'7.  Persistence Report'!$H$27:$H$500,"2017")</f>
        <v>0</v>
      </c>
      <c r="M450" s="295">
        <f>SUMIFS('7.  Persistence Report'!BF$27:BF$500,'7.  Persistence Report'!$D$27:$D$500,$B450,'7.  Persistence Report'!$J$27:$J$500,"Current year savings",'7.  Persistence Report'!$H$27:$H$500,"2017")</f>
        <v>0</v>
      </c>
      <c r="N450" s="295">
        <v>0</v>
      </c>
      <c r="O450" s="295">
        <f>SUMIFS('7.  Persistence Report'!R$27:R$500,'7.  Persistence Report'!$D$27:$D$500,$B450,'7.  Persistence Report'!$J$27:$J$500,"Current year savings",'7.  Persistence Report'!$H$27:$H$500,"2017")</f>
        <v>0</v>
      </c>
      <c r="P450" s="295">
        <f>SUMIFS('7.  Persistence Report'!S$27:S$500,'7.  Persistence Report'!$D$27:$D$500,$B450,'7.  Persistence Report'!$J$27:$J$500,"Current year savings",'7.  Persistence Report'!$H$27:$H$500,"2017")</f>
        <v>0</v>
      </c>
      <c r="Q450" s="295">
        <f>SUMIFS('7.  Persistence Report'!T$27:T$500,'7.  Persistence Report'!$D$27:$D$500,$B450,'7.  Persistence Report'!$J$27:$J$500,"Current year savings",'7.  Persistence Report'!$H$27:$H$500,"2017")</f>
        <v>0</v>
      </c>
      <c r="R450" s="295">
        <f>SUMIFS('7.  Persistence Report'!U$27:U$500,'7.  Persistence Report'!$D$27:$D$500,$B450,'7.  Persistence Report'!$J$27:$J$500,"Current year savings",'7.  Persistence Report'!$H$27:$H$500,"2017")</f>
        <v>0</v>
      </c>
      <c r="S450" s="295">
        <f>SUMIFS('7.  Persistence Report'!V$27:V$500,'7.  Persistence Report'!$D$27:$D$500,$B450,'7.  Persistence Report'!$J$27:$J$500,"Current year savings",'7.  Persistence Report'!$H$27:$H$500,"2017")</f>
        <v>0</v>
      </c>
      <c r="T450" s="295">
        <f>SUMIFS('7.  Persistence Report'!W$27:W$500,'7.  Persistence Report'!$D$27:$D$500,$B450,'7.  Persistence Report'!$J$27:$J$500,"Current year savings",'7.  Persistence Report'!$H$27:$H$500,"2017")</f>
        <v>0</v>
      </c>
      <c r="U450" s="295">
        <f>SUMIFS('7.  Persistence Report'!X$27:X$500,'7.  Persistence Report'!$D$27:$D$500,$B450,'7.  Persistence Report'!$J$27:$J$500,"Current year savings",'7.  Persistence Report'!$H$27:$H$500,"2017")</f>
        <v>0</v>
      </c>
      <c r="V450" s="295">
        <f>SUMIFS('7.  Persistence Report'!Y$27:Y$500,'7.  Persistence Report'!$D$27:$D$500,$B450,'7.  Persistence Report'!$J$27:$J$500,"Current year savings",'7.  Persistence Report'!$H$27:$H$500,"2017")</f>
        <v>0</v>
      </c>
      <c r="W450" s="295">
        <f>SUMIFS('7.  Persistence Report'!Z$27:Z$500,'7.  Persistence Report'!$D$27:$D$500,$B450,'7.  Persistence Report'!$J$27:$J$500,"Current year savings",'7.  Persistence Report'!$H$27:$H$500,"2017")</f>
        <v>0</v>
      </c>
      <c r="X450" s="295">
        <f>SUMIFS('7.  Persistence Report'!AA$27:AA$500,'7.  Persistence Report'!$D$27:$D$500,$B450,'7.  Persistence Report'!$J$27:$J$500,"Current year savings",'7.  Persistence Report'!$H$27:$H$500,"2017")</f>
        <v>0</v>
      </c>
      <c r="Y450" s="410"/>
      <c r="Z450" s="410"/>
      <c r="AA450" s="410"/>
      <c r="AB450" s="410"/>
      <c r="AC450" s="410"/>
      <c r="AD450" s="410"/>
      <c r="AE450" s="410"/>
      <c r="AF450" s="410"/>
      <c r="AG450" s="410"/>
      <c r="AH450" s="410"/>
      <c r="AI450" s="410"/>
      <c r="AJ450" s="410"/>
      <c r="AK450" s="410"/>
      <c r="AL450" s="410"/>
      <c r="AM450" s="296">
        <f>SUM(Y450:AL450)</f>
        <v>0</v>
      </c>
    </row>
    <row r="451" spans="1:40" outlineLevel="1">
      <c r="A451" s="532"/>
      <c r="B451" s="431" t="s">
        <v>308</v>
      </c>
      <c r="C451" s="291" t="s">
        <v>163</v>
      </c>
      <c r="D451" s="295">
        <f>SUMIFS('7.  Persistence Report'!AW$27:AW$500,'7.  Persistence Report'!$D$27:$D$500,$B450,'7.  Persistence Report'!$J$27:$J$500,"Adjustment",'7.  Persistence Report'!$H$27:$H$500,"2017")</f>
        <v>0</v>
      </c>
      <c r="E451" s="295">
        <f>SUMIFS('7.  Persistence Report'!AX$27:AX$500,'7.  Persistence Report'!$D$27:$D$500,$B450,'7.  Persistence Report'!$J$27:$J$500,"Adjustment",'7.  Persistence Report'!$H$27:$H$500,"2017")</f>
        <v>0</v>
      </c>
      <c r="F451" s="295">
        <f>SUMIFS('7.  Persistence Report'!AY$27:AY$500,'7.  Persistence Report'!$D$27:$D$500,$B450,'7.  Persistence Report'!$J$27:$J$500,"Adjustment",'7.  Persistence Report'!$H$27:$H$500,"2017")</f>
        <v>0</v>
      </c>
      <c r="G451" s="295">
        <f>SUMIFS('7.  Persistence Report'!AZ$27:AZ$500,'7.  Persistence Report'!$D$27:$D$500,$B450,'7.  Persistence Report'!$J$27:$J$500,"Adjustment",'7.  Persistence Report'!$H$27:$H$500,"2017")</f>
        <v>0</v>
      </c>
      <c r="H451" s="295">
        <f>SUMIFS('7.  Persistence Report'!BA$27:BA$500,'7.  Persistence Report'!$D$27:$D$500,$B450,'7.  Persistence Report'!$J$27:$J$500,"Adjustment",'7.  Persistence Report'!$H$27:$H$500,"2017")</f>
        <v>0</v>
      </c>
      <c r="I451" s="295">
        <f>SUMIFS('7.  Persistence Report'!BB$27:BB$500,'7.  Persistence Report'!$D$27:$D$500,$B450,'7.  Persistence Report'!$J$27:$J$500,"Adjustment",'7.  Persistence Report'!$H$27:$H$500,"2017")</f>
        <v>0</v>
      </c>
      <c r="J451" s="295">
        <f>SUMIFS('7.  Persistence Report'!BC$27:BC$500,'7.  Persistence Report'!$D$27:$D$500,$B450,'7.  Persistence Report'!$J$27:$J$500,"Adjustment",'7.  Persistence Report'!$H$27:$H$500,"2017")</f>
        <v>0</v>
      </c>
      <c r="K451" s="295">
        <f>SUMIFS('7.  Persistence Report'!BD$27:BD$500,'7.  Persistence Report'!$D$27:$D$500,$B450,'7.  Persistence Report'!$J$27:$J$500,"Adjustment",'7.  Persistence Report'!$H$27:$H$500,"2017")</f>
        <v>0</v>
      </c>
      <c r="L451" s="295">
        <f>SUMIFS('7.  Persistence Report'!BE$27:BE$500,'7.  Persistence Report'!$D$27:$D$500,$B450,'7.  Persistence Report'!$J$27:$J$500,"Adjustment",'7.  Persistence Report'!$H$27:$H$500,"2017")</f>
        <v>0</v>
      </c>
      <c r="M451" s="295">
        <f>SUMIFS('7.  Persistence Report'!BF$27:BF$500,'7.  Persistence Report'!$D$27:$D$500,$B450,'7.  Persistence Report'!$J$27:$J$500,"Adjustment",'7.  Persistence Report'!$H$27:$H$500,"2017")</f>
        <v>0</v>
      </c>
      <c r="N451" s="295">
        <f>N450</f>
        <v>0</v>
      </c>
      <c r="O451" s="295">
        <f>SUMIFS('7.  Persistence Report'!R$27:R$500,'7.  Persistence Report'!$D$27:$D$500,$B450,'7.  Persistence Report'!$J$27:$J$500,"Adjustment",'7.  Persistence Report'!$H$27:$H$500,"2017")</f>
        <v>0</v>
      </c>
      <c r="P451" s="295">
        <f>SUMIFS('7.  Persistence Report'!S$27:S$500,'7.  Persistence Report'!$D$27:$D$500,$B450,'7.  Persistence Report'!$J$27:$J$500,"Adjustment",'7.  Persistence Report'!$H$27:$H$500,"2017")</f>
        <v>0</v>
      </c>
      <c r="Q451" s="295">
        <f>SUMIFS('7.  Persistence Report'!T$27:T$500,'7.  Persistence Report'!$D$27:$D$500,$B450,'7.  Persistence Report'!$J$27:$J$500,"Adjustment",'7.  Persistence Report'!$H$27:$H$500,"2017")</f>
        <v>0</v>
      </c>
      <c r="R451" s="295">
        <f>SUMIFS('7.  Persistence Report'!U$27:U$500,'7.  Persistence Report'!$D$27:$D$500,$B450,'7.  Persistence Report'!$J$27:$J$500,"Adjustment",'7.  Persistence Report'!$H$27:$H$500,"2017")</f>
        <v>0</v>
      </c>
      <c r="S451" s="295">
        <f>SUMIFS('7.  Persistence Report'!V$27:V$500,'7.  Persistence Report'!$D$27:$D$500,$B450,'7.  Persistence Report'!$J$27:$J$500,"Adjustment",'7.  Persistence Report'!$H$27:$H$500,"2017")</f>
        <v>0</v>
      </c>
      <c r="T451" s="295">
        <f>SUMIFS('7.  Persistence Report'!W$27:W$500,'7.  Persistence Report'!$D$27:$D$500,$B450,'7.  Persistence Report'!$J$27:$J$500,"Adjustment",'7.  Persistence Report'!$H$27:$H$500,"2017")</f>
        <v>0</v>
      </c>
      <c r="U451" s="295">
        <f>SUMIFS('7.  Persistence Report'!X$27:X$500,'7.  Persistence Report'!$D$27:$D$500,$B450,'7.  Persistence Report'!$J$27:$J$500,"Adjustment",'7.  Persistence Report'!$H$27:$H$500,"2017")</f>
        <v>0</v>
      </c>
      <c r="V451" s="295">
        <f>SUMIFS('7.  Persistence Report'!Y$27:Y$500,'7.  Persistence Report'!$D$27:$D$500,$B450,'7.  Persistence Report'!$J$27:$J$500,"Adjustment",'7.  Persistence Report'!$H$27:$H$500,"2017")</f>
        <v>0</v>
      </c>
      <c r="W451" s="295">
        <f>SUMIFS('7.  Persistence Report'!Z$27:Z$500,'7.  Persistence Report'!$D$27:$D$500,$B450,'7.  Persistence Report'!$J$27:$J$500,"Adjustment",'7.  Persistence Report'!$H$27:$H$500,"2017")</f>
        <v>0</v>
      </c>
      <c r="X451" s="295">
        <f>SUMIFS('7.  Persistence Report'!AA$27:AA$500,'7.  Persistence Report'!$D$27:$D$500,$B450,'7.  Persistence Report'!$J$27:$J$500,"Adjustment",'7.  Persistence Report'!$H$27:$H$500,"2017")</f>
        <v>0</v>
      </c>
      <c r="Y451" s="411">
        <f>Y450</f>
        <v>0</v>
      </c>
      <c r="Z451" s="411">
        <f t="shared" ref="Z451:AL451" si="1315">Z450</f>
        <v>0</v>
      </c>
      <c r="AA451" s="411">
        <f t="shared" si="1315"/>
        <v>0</v>
      </c>
      <c r="AB451" s="411">
        <f t="shared" si="1315"/>
        <v>0</v>
      </c>
      <c r="AC451" s="411">
        <f t="shared" si="1315"/>
        <v>0</v>
      </c>
      <c r="AD451" s="411">
        <f t="shared" si="1315"/>
        <v>0</v>
      </c>
      <c r="AE451" s="411">
        <f t="shared" si="1315"/>
        <v>0</v>
      </c>
      <c r="AF451" s="411">
        <f t="shared" si="1315"/>
        <v>0</v>
      </c>
      <c r="AG451" s="411">
        <f t="shared" si="1315"/>
        <v>0</v>
      </c>
      <c r="AH451" s="411">
        <f t="shared" si="1315"/>
        <v>0</v>
      </c>
      <c r="AI451" s="411">
        <f t="shared" si="1315"/>
        <v>0</v>
      </c>
      <c r="AJ451" s="411">
        <f t="shared" si="1315"/>
        <v>0</v>
      </c>
      <c r="AK451" s="411">
        <f t="shared" si="1315"/>
        <v>0</v>
      </c>
      <c r="AL451" s="411">
        <f t="shared" si="1315"/>
        <v>0</v>
      </c>
      <c r="AM451" s="297"/>
    </row>
    <row r="452" spans="1:40"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outlineLevel="1">
      <c r="A453" s="532">
        <v>16</v>
      </c>
      <c r="B453" s="529" t="s">
        <v>490</v>
      </c>
      <c r="C453" s="291" t="s">
        <v>25</v>
      </c>
      <c r="D453" s="295">
        <f>SUMIFS('7.  Persistence Report'!AW$27:AW$500,'7.  Persistence Report'!$D$27:$D$500,$B453,'7.  Persistence Report'!$J$27:$J$500,"Current year savings",'7.  Persistence Report'!$H$27:$H$500,"2017")</f>
        <v>0</v>
      </c>
      <c r="E453" s="295">
        <f>SUMIFS('7.  Persistence Report'!AX$27:AX$500,'7.  Persistence Report'!$D$27:$D$500,$B453,'7.  Persistence Report'!$J$27:$J$500,"Current year savings",'7.  Persistence Report'!$H$27:$H$500,"2017")</f>
        <v>0</v>
      </c>
      <c r="F453" s="295">
        <f>SUMIFS('7.  Persistence Report'!AY$27:AY$500,'7.  Persistence Report'!$D$27:$D$500,$B453,'7.  Persistence Report'!$J$27:$J$500,"Current year savings",'7.  Persistence Report'!$H$27:$H$500,"2017")</f>
        <v>0</v>
      </c>
      <c r="G453" s="295">
        <f>SUMIFS('7.  Persistence Report'!AZ$27:AZ$500,'7.  Persistence Report'!$D$27:$D$500,$B453,'7.  Persistence Report'!$J$27:$J$500,"Current year savings",'7.  Persistence Report'!$H$27:$H$500,"2017")</f>
        <v>0</v>
      </c>
      <c r="H453" s="295">
        <f>SUMIFS('7.  Persistence Report'!BA$27:BA$500,'7.  Persistence Report'!$D$27:$D$500,$B453,'7.  Persistence Report'!$J$27:$J$500,"Current year savings",'7.  Persistence Report'!$H$27:$H$500,"2017")</f>
        <v>0</v>
      </c>
      <c r="I453" s="295">
        <f>SUMIFS('7.  Persistence Report'!BB$27:BB$500,'7.  Persistence Report'!$D$27:$D$500,$B453,'7.  Persistence Report'!$J$27:$J$500,"Current year savings",'7.  Persistence Report'!$H$27:$H$500,"2017")</f>
        <v>0</v>
      </c>
      <c r="J453" s="295">
        <f>SUMIFS('7.  Persistence Report'!BC$27:BC$500,'7.  Persistence Report'!$D$27:$D$500,$B453,'7.  Persistence Report'!$J$27:$J$500,"Current year savings",'7.  Persistence Report'!$H$27:$H$500,"2017")</f>
        <v>0</v>
      </c>
      <c r="K453" s="295">
        <f>SUMIFS('7.  Persistence Report'!BD$27:BD$500,'7.  Persistence Report'!$D$27:$D$500,$B453,'7.  Persistence Report'!$J$27:$J$500,"Current year savings",'7.  Persistence Report'!$H$27:$H$500,"2017")</f>
        <v>0</v>
      </c>
      <c r="L453" s="295">
        <f>SUMIFS('7.  Persistence Report'!BE$27:BE$500,'7.  Persistence Report'!$D$27:$D$500,$B453,'7.  Persistence Report'!$J$27:$J$500,"Current year savings",'7.  Persistence Report'!$H$27:$H$500,"2017")</f>
        <v>0</v>
      </c>
      <c r="M453" s="295">
        <f>SUMIFS('7.  Persistence Report'!BF$27:BF$500,'7.  Persistence Report'!$D$27:$D$500,$B453,'7.  Persistence Report'!$J$27:$J$500,"Current year savings",'7.  Persistence Report'!$H$27:$H$500,"2017")</f>
        <v>0</v>
      </c>
      <c r="N453" s="295">
        <v>0</v>
      </c>
      <c r="O453" s="295">
        <f>SUMIFS('7.  Persistence Report'!R$27:R$500,'7.  Persistence Report'!$D$27:$D$500,$B453,'7.  Persistence Report'!$J$27:$J$500,"Current year savings",'7.  Persistence Report'!$H$27:$H$500,"2017")</f>
        <v>0</v>
      </c>
      <c r="P453" s="295">
        <f>SUMIFS('7.  Persistence Report'!S$27:S$500,'7.  Persistence Report'!$D$27:$D$500,$B453,'7.  Persistence Report'!$J$27:$J$500,"Current year savings",'7.  Persistence Report'!$H$27:$H$500,"2017")</f>
        <v>0</v>
      </c>
      <c r="Q453" s="295">
        <f>SUMIFS('7.  Persistence Report'!T$27:T$500,'7.  Persistence Report'!$D$27:$D$500,$B453,'7.  Persistence Report'!$J$27:$J$500,"Current year savings",'7.  Persistence Report'!$H$27:$H$500,"2017")</f>
        <v>0</v>
      </c>
      <c r="R453" s="295">
        <f>SUMIFS('7.  Persistence Report'!U$27:U$500,'7.  Persistence Report'!$D$27:$D$500,$B453,'7.  Persistence Report'!$J$27:$J$500,"Current year savings",'7.  Persistence Report'!$H$27:$H$500,"2017")</f>
        <v>0</v>
      </c>
      <c r="S453" s="295">
        <f>SUMIFS('7.  Persistence Report'!V$27:V$500,'7.  Persistence Report'!$D$27:$D$500,$B453,'7.  Persistence Report'!$J$27:$J$500,"Current year savings",'7.  Persistence Report'!$H$27:$H$500,"2017")</f>
        <v>0</v>
      </c>
      <c r="T453" s="295">
        <f>SUMIFS('7.  Persistence Report'!W$27:W$500,'7.  Persistence Report'!$D$27:$D$500,$B453,'7.  Persistence Report'!$J$27:$J$500,"Current year savings",'7.  Persistence Report'!$H$27:$H$500,"2017")</f>
        <v>0</v>
      </c>
      <c r="U453" s="295">
        <f>SUMIFS('7.  Persistence Report'!X$27:X$500,'7.  Persistence Report'!$D$27:$D$500,$B453,'7.  Persistence Report'!$J$27:$J$500,"Current year savings",'7.  Persistence Report'!$H$27:$H$500,"2017")</f>
        <v>0</v>
      </c>
      <c r="V453" s="295">
        <f>SUMIFS('7.  Persistence Report'!Y$27:Y$500,'7.  Persistence Report'!$D$27:$D$500,$B453,'7.  Persistence Report'!$J$27:$J$500,"Current year savings",'7.  Persistence Report'!$H$27:$H$500,"2017")</f>
        <v>0</v>
      </c>
      <c r="W453" s="295">
        <f>SUMIFS('7.  Persistence Report'!Z$27:Z$500,'7.  Persistence Report'!$D$27:$D$500,$B453,'7.  Persistence Report'!$J$27:$J$500,"Current year savings",'7.  Persistence Report'!$H$27:$H$500,"2017")</f>
        <v>0</v>
      </c>
      <c r="X453" s="295">
        <f>SUMIFS('7.  Persistence Report'!AA$27:AA$500,'7.  Persistence Report'!$D$27:$D$500,$B453,'7.  Persistence Report'!$J$27:$J$500,"Current year savings",'7.  Persistence Report'!$H$27:$H$500,"2017")</f>
        <v>0</v>
      </c>
      <c r="Y453" s="410"/>
      <c r="Z453" s="410"/>
      <c r="AA453" s="410"/>
      <c r="AB453" s="410"/>
      <c r="AC453" s="410"/>
      <c r="AD453" s="410"/>
      <c r="AE453" s="410"/>
      <c r="AF453" s="410"/>
      <c r="AG453" s="410"/>
      <c r="AH453" s="410"/>
      <c r="AI453" s="410"/>
      <c r="AJ453" s="410"/>
      <c r="AK453" s="410"/>
      <c r="AL453" s="410"/>
      <c r="AM453" s="296">
        <f>SUM(Y453:AL453)</f>
        <v>0</v>
      </c>
    </row>
    <row r="454" spans="1:40" s="283" customFormat="1" outlineLevel="1">
      <c r="A454" s="532"/>
      <c r="B454" s="529" t="s">
        <v>308</v>
      </c>
      <c r="C454" s="291" t="s">
        <v>163</v>
      </c>
      <c r="D454" s="295">
        <f>SUMIFS('7.  Persistence Report'!AW$27:AW$500,'7.  Persistence Report'!$D$27:$D$500,$B453,'7.  Persistence Report'!$J$27:$J$500,"Adjustment",'7.  Persistence Report'!$H$27:$H$500,"2017")</f>
        <v>0</v>
      </c>
      <c r="E454" s="295">
        <f>SUMIFS('7.  Persistence Report'!AX$27:AX$500,'7.  Persistence Report'!$D$27:$D$500,$B453,'7.  Persistence Report'!$J$27:$J$500,"Adjustment",'7.  Persistence Report'!$H$27:$H$500,"2017")</f>
        <v>0</v>
      </c>
      <c r="F454" s="295">
        <f>SUMIFS('7.  Persistence Report'!AY$27:AY$500,'7.  Persistence Report'!$D$27:$D$500,$B453,'7.  Persistence Report'!$J$27:$J$500,"Adjustment",'7.  Persistence Report'!$H$27:$H$500,"2017")</f>
        <v>0</v>
      </c>
      <c r="G454" s="295">
        <f>SUMIFS('7.  Persistence Report'!AZ$27:AZ$500,'7.  Persistence Report'!$D$27:$D$500,$B453,'7.  Persistence Report'!$J$27:$J$500,"Adjustment",'7.  Persistence Report'!$H$27:$H$500,"2017")</f>
        <v>0</v>
      </c>
      <c r="H454" s="295">
        <f>SUMIFS('7.  Persistence Report'!BA$27:BA$500,'7.  Persistence Report'!$D$27:$D$500,$B453,'7.  Persistence Report'!$J$27:$J$500,"Adjustment",'7.  Persistence Report'!$H$27:$H$500,"2017")</f>
        <v>0</v>
      </c>
      <c r="I454" s="295">
        <f>SUMIFS('7.  Persistence Report'!BB$27:BB$500,'7.  Persistence Report'!$D$27:$D$500,$B453,'7.  Persistence Report'!$J$27:$J$500,"Adjustment",'7.  Persistence Report'!$H$27:$H$500,"2017")</f>
        <v>0</v>
      </c>
      <c r="J454" s="295">
        <f>SUMIFS('7.  Persistence Report'!BC$27:BC$500,'7.  Persistence Report'!$D$27:$D$500,$B453,'7.  Persistence Report'!$J$27:$J$500,"Adjustment",'7.  Persistence Report'!$H$27:$H$500,"2017")</f>
        <v>0</v>
      </c>
      <c r="K454" s="295">
        <f>SUMIFS('7.  Persistence Report'!BD$27:BD$500,'7.  Persistence Report'!$D$27:$D$500,$B453,'7.  Persistence Report'!$J$27:$J$500,"Adjustment",'7.  Persistence Report'!$H$27:$H$500,"2017")</f>
        <v>0</v>
      </c>
      <c r="L454" s="295">
        <f>SUMIFS('7.  Persistence Report'!BE$27:BE$500,'7.  Persistence Report'!$D$27:$D$500,$B453,'7.  Persistence Report'!$J$27:$J$500,"Adjustment",'7.  Persistence Report'!$H$27:$H$500,"2017")</f>
        <v>0</v>
      </c>
      <c r="M454" s="295">
        <f>SUMIFS('7.  Persistence Report'!BF$27:BF$500,'7.  Persistence Report'!$D$27:$D$500,$B453,'7.  Persistence Report'!$J$27:$J$500,"Adjustment",'7.  Persistence Report'!$H$27:$H$500,"2017")</f>
        <v>0</v>
      </c>
      <c r="N454" s="295">
        <f>N453</f>
        <v>0</v>
      </c>
      <c r="O454" s="295">
        <f>SUMIFS('7.  Persistence Report'!R$27:R$500,'7.  Persistence Report'!$D$27:$D$500,$B453,'7.  Persistence Report'!$J$27:$J$500,"Adjustment",'7.  Persistence Report'!$H$27:$H$500,"2017")</f>
        <v>0</v>
      </c>
      <c r="P454" s="295">
        <f>SUMIFS('7.  Persistence Report'!S$27:S$500,'7.  Persistence Report'!$D$27:$D$500,$B453,'7.  Persistence Report'!$J$27:$J$500,"Adjustment",'7.  Persistence Report'!$H$27:$H$500,"2017")</f>
        <v>0</v>
      </c>
      <c r="Q454" s="295">
        <f>SUMIFS('7.  Persistence Report'!T$27:T$500,'7.  Persistence Report'!$D$27:$D$500,$B453,'7.  Persistence Report'!$J$27:$J$500,"Adjustment",'7.  Persistence Report'!$H$27:$H$500,"2017")</f>
        <v>0</v>
      </c>
      <c r="R454" s="295">
        <f>SUMIFS('7.  Persistence Report'!U$27:U$500,'7.  Persistence Report'!$D$27:$D$500,$B453,'7.  Persistence Report'!$J$27:$J$500,"Adjustment",'7.  Persistence Report'!$H$27:$H$500,"2017")</f>
        <v>0</v>
      </c>
      <c r="S454" s="295">
        <f>SUMIFS('7.  Persistence Report'!V$27:V$500,'7.  Persistence Report'!$D$27:$D$500,$B453,'7.  Persistence Report'!$J$27:$J$500,"Adjustment",'7.  Persistence Report'!$H$27:$H$500,"2017")</f>
        <v>0</v>
      </c>
      <c r="T454" s="295">
        <f>SUMIFS('7.  Persistence Report'!W$27:W$500,'7.  Persistence Report'!$D$27:$D$500,$B453,'7.  Persistence Report'!$J$27:$J$500,"Adjustment",'7.  Persistence Report'!$H$27:$H$500,"2017")</f>
        <v>0</v>
      </c>
      <c r="U454" s="295">
        <f>SUMIFS('7.  Persistence Report'!X$27:X$500,'7.  Persistence Report'!$D$27:$D$500,$B453,'7.  Persistence Report'!$J$27:$J$500,"Adjustment",'7.  Persistence Report'!$H$27:$H$500,"2017")</f>
        <v>0</v>
      </c>
      <c r="V454" s="295">
        <f>SUMIFS('7.  Persistence Report'!Y$27:Y$500,'7.  Persistence Report'!$D$27:$D$500,$B453,'7.  Persistence Report'!$J$27:$J$500,"Adjustment",'7.  Persistence Report'!$H$27:$H$500,"2017")</f>
        <v>0</v>
      </c>
      <c r="W454" s="295">
        <f>SUMIFS('7.  Persistence Report'!Z$27:Z$500,'7.  Persistence Report'!$D$27:$D$500,$B453,'7.  Persistence Report'!$J$27:$J$500,"Adjustment",'7.  Persistence Report'!$H$27:$H$500,"2017")</f>
        <v>0</v>
      </c>
      <c r="X454" s="295">
        <f>SUMIFS('7.  Persistence Report'!AA$27:AA$500,'7.  Persistence Report'!$D$27:$D$500,$B453,'7.  Persistence Report'!$J$27:$J$500,"Adjustment",'7.  Persistence Report'!$H$27:$H$500,"2017")</f>
        <v>0</v>
      </c>
      <c r="Y454" s="411">
        <f>Y453</f>
        <v>0</v>
      </c>
      <c r="Z454" s="411">
        <f t="shared" ref="Z454:AL454" si="1316">Z453</f>
        <v>0</v>
      </c>
      <c r="AA454" s="411">
        <f t="shared" si="1316"/>
        <v>0</v>
      </c>
      <c r="AB454" s="411">
        <f t="shared" si="1316"/>
        <v>0</v>
      </c>
      <c r="AC454" s="411">
        <f t="shared" si="1316"/>
        <v>0</v>
      </c>
      <c r="AD454" s="411">
        <f t="shared" si="1316"/>
        <v>0</v>
      </c>
      <c r="AE454" s="411">
        <f t="shared" si="1316"/>
        <v>0</v>
      </c>
      <c r="AF454" s="411">
        <f t="shared" si="1316"/>
        <v>0</v>
      </c>
      <c r="AG454" s="411">
        <f t="shared" si="1316"/>
        <v>0</v>
      </c>
      <c r="AH454" s="411">
        <f t="shared" si="1316"/>
        <v>0</v>
      </c>
      <c r="AI454" s="411">
        <f t="shared" si="1316"/>
        <v>0</v>
      </c>
      <c r="AJ454" s="411">
        <f t="shared" si="1316"/>
        <v>0</v>
      </c>
      <c r="AK454" s="411">
        <f t="shared" si="1316"/>
        <v>0</v>
      </c>
      <c r="AL454" s="411">
        <f t="shared" si="1316"/>
        <v>0</v>
      </c>
      <c r="AM454" s="297"/>
    </row>
    <row r="455" spans="1:40" s="283" customFormat="1"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75" outlineLevel="1">
      <c r="A456" s="532"/>
      <c r="B456" s="530" t="s">
        <v>495</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outlineLevel="1">
      <c r="A457" s="532">
        <v>17</v>
      </c>
      <c r="B457" s="428" t="s">
        <v>112</v>
      </c>
      <c r="C457" s="291" t="s">
        <v>25</v>
      </c>
      <c r="D457" s="295">
        <f>SUMIFS('7.  Persistence Report'!AW$27:AW$500,'7.  Persistence Report'!$D$27:$D$500,$B457,'7.  Persistence Report'!$J$27:$J$500,"Current year savings",'7.  Persistence Report'!$H$27:$H$500,"2017")</f>
        <v>0</v>
      </c>
      <c r="E457" s="295">
        <f>SUMIFS('7.  Persistence Report'!AX$27:AX$500,'7.  Persistence Report'!$D$27:$D$500,$B457,'7.  Persistence Report'!$J$27:$J$500,"Current year savings",'7.  Persistence Report'!$H$27:$H$500,"2017")</f>
        <v>0</v>
      </c>
      <c r="F457" s="295">
        <f>SUMIFS('7.  Persistence Report'!AY$27:AY$500,'7.  Persistence Report'!$D$27:$D$500,$B457,'7.  Persistence Report'!$J$27:$J$500,"Current year savings",'7.  Persistence Report'!$H$27:$H$500,"2017")</f>
        <v>0</v>
      </c>
      <c r="G457" s="295">
        <f>SUMIFS('7.  Persistence Report'!AZ$27:AZ$500,'7.  Persistence Report'!$D$27:$D$500,$B457,'7.  Persistence Report'!$J$27:$J$500,"Current year savings",'7.  Persistence Report'!$H$27:$H$500,"2017")</f>
        <v>0</v>
      </c>
      <c r="H457" s="295">
        <f>SUMIFS('7.  Persistence Report'!BA$27:BA$500,'7.  Persistence Report'!$D$27:$D$500,$B457,'7.  Persistence Report'!$J$27:$J$500,"Current year savings",'7.  Persistence Report'!$H$27:$H$500,"2017")</f>
        <v>0</v>
      </c>
      <c r="I457" s="295">
        <f>SUMIFS('7.  Persistence Report'!BB$27:BB$500,'7.  Persistence Report'!$D$27:$D$500,$B457,'7.  Persistence Report'!$J$27:$J$500,"Current year savings",'7.  Persistence Report'!$H$27:$H$500,"2017")</f>
        <v>0</v>
      </c>
      <c r="J457" s="295">
        <f>SUMIFS('7.  Persistence Report'!BC$27:BC$500,'7.  Persistence Report'!$D$27:$D$500,$B457,'7.  Persistence Report'!$J$27:$J$500,"Current year savings",'7.  Persistence Report'!$H$27:$H$500,"2017")</f>
        <v>0</v>
      </c>
      <c r="K457" s="295">
        <f>SUMIFS('7.  Persistence Report'!BD$27:BD$500,'7.  Persistence Report'!$D$27:$D$500,$B457,'7.  Persistence Report'!$J$27:$J$500,"Current year savings",'7.  Persistence Report'!$H$27:$H$500,"2017")</f>
        <v>0</v>
      </c>
      <c r="L457" s="295">
        <f>SUMIFS('7.  Persistence Report'!BE$27:BE$500,'7.  Persistence Report'!$D$27:$D$500,$B457,'7.  Persistence Report'!$J$27:$J$500,"Current year savings",'7.  Persistence Report'!$H$27:$H$500,"2017")</f>
        <v>0</v>
      </c>
      <c r="M457" s="295">
        <f>SUMIFS('7.  Persistence Report'!BF$27:BF$500,'7.  Persistence Report'!$D$27:$D$500,$B457,'7.  Persistence Report'!$J$27:$J$500,"Current year savings",'7.  Persistence Report'!$H$27:$H$500,"2017")</f>
        <v>0</v>
      </c>
      <c r="N457" s="295">
        <v>12</v>
      </c>
      <c r="O457" s="295">
        <f>SUMIFS('7.  Persistence Report'!R$27:R$500,'7.  Persistence Report'!$D$27:$D$500,$B457,'7.  Persistence Report'!$J$27:$J$500,"Current year savings",'7.  Persistence Report'!$H$27:$H$500,"2017")</f>
        <v>0</v>
      </c>
      <c r="P457" s="295">
        <f>SUMIFS('7.  Persistence Report'!S$27:S$500,'7.  Persistence Report'!$D$27:$D$500,$B457,'7.  Persistence Report'!$J$27:$J$500,"Current year savings",'7.  Persistence Report'!$H$27:$H$500,"2017")</f>
        <v>0</v>
      </c>
      <c r="Q457" s="295">
        <f>SUMIFS('7.  Persistence Report'!T$27:T$500,'7.  Persistence Report'!$D$27:$D$500,$B457,'7.  Persistence Report'!$J$27:$J$500,"Current year savings",'7.  Persistence Report'!$H$27:$H$500,"2017")</f>
        <v>0</v>
      </c>
      <c r="R457" s="295">
        <f>SUMIFS('7.  Persistence Report'!U$27:U$500,'7.  Persistence Report'!$D$27:$D$500,$B457,'7.  Persistence Report'!$J$27:$J$500,"Current year savings",'7.  Persistence Report'!$H$27:$H$500,"2017")</f>
        <v>0</v>
      </c>
      <c r="S457" s="295">
        <f>SUMIFS('7.  Persistence Report'!V$27:V$500,'7.  Persistence Report'!$D$27:$D$500,$B457,'7.  Persistence Report'!$J$27:$J$500,"Current year savings",'7.  Persistence Report'!$H$27:$H$500,"2017")</f>
        <v>0</v>
      </c>
      <c r="T457" s="295">
        <f>SUMIFS('7.  Persistence Report'!W$27:W$500,'7.  Persistence Report'!$D$27:$D$500,$B457,'7.  Persistence Report'!$J$27:$J$500,"Current year savings",'7.  Persistence Report'!$H$27:$H$500,"2017")</f>
        <v>0</v>
      </c>
      <c r="U457" s="295">
        <f>SUMIFS('7.  Persistence Report'!X$27:X$500,'7.  Persistence Report'!$D$27:$D$500,$B457,'7.  Persistence Report'!$J$27:$J$500,"Current year savings",'7.  Persistence Report'!$H$27:$H$500,"2017")</f>
        <v>0</v>
      </c>
      <c r="V457" s="295">
        <f>SUMIFS('7.  Persistence Report'!Y$27:Y$500,'7.  Persistence Report'!$D$27:$D$500,$B457,'7.  Persistence Report'!$J$27:$J$500,"Current year savings",'7.  Persistence Report'!$H$27:$H$500,"2017")</f>
        <v>0</v>
      </c>
      <c r="W457" s="295">
        <f>SUMIFS('7.  Persistence Report'!Z$27:Z$500,'7.  Persistence Report'!$D$27:$D$500,$B457,'7.  Persistence Report'!$J$27:$J$500,"Current year savings",'7.  Persistence Report'!$H$27:$H$500,"2017")</f>
        <v>0</v>
      </c>
      <c r="X457" s="295">
        <f>SUMIFS('7.  Persistence Report'!AA$27:AA$500,'7.  Persistence Report'!$D$27:$D$500,$B457,'7.  Persistence Report'!$J$27:$J$500,"Current year savings",'7.  Persistence Report'!$H$27:$H$500,"2017")</f>
        <v>0</v>
      </c>
      <c r="Y457" s="426"/>
      <c r="Z457" s="410"/>
      <c r="AA457" s="410"/>
      <c r="AB457" s="410"/>
      <c r="AC457" s="410"/>
      <c r="AD457" s="410"/>
      <c r="AE457" s="410"/>
      <c r="AF457" s="415"/>
      <c r="AG457" s="415"/>
      <c r="AH457" s="415"/>
      <c r="AI457" s="415"/>
      <c r="AJ457" s="415"/>
      <c r="AK457" s="415"/>
      <c r="AL457" s="415"/>
      <c r="AM457" s="296">
        <f>SUM(Y457:AL457)</f>
        <v>0</v>
      </c>
    </row>
    <row r="458" spans="1:40" outlineLevel="1">
      <c r="A458" s="532"/>
      <c r="B458" s="431" t="s">
        <v>308</v>
      </c>
      <c r="C458" s="291" t="s">
        <v>163</v>
      </c>
      <c r="D458" s="295">
        <f>SUMIFS('7.  Persistence Report'!AW$27:AW$500,'7.  Persistence Report'!$D$27:$D$500,$B457,'7.  Persistence Report'!$J$27:$J$500,"Adjustment",'7.  Persistence Report'!$H$27:$H$500,"2017")</f>
        <v>0</v>
      </c>
      <c r="E458" s="295">
        <f>SUMIFS('7.  Persistence Report'!AX$27:AX$500,'7.  Persistence Report'!$D$27:$D$500,$B457,'7.  Persistence Report'!$J$27:$J$500,"Adjustment",'7.  Persistence Report'!$H$27:$H$500,"2017")</f>
        <v>0</v>
      </c>
      <c r="F458" s="295">
        <f>SUMIFS('7.  Persistence Report'!AY$27:AY$500,'7.  Persistence Report'!$D$27:$D$500,$B457,'7.  Persistence Report'!$J$27:$J$500,"Adjustment",'7.  Persistence Report'!$H$27:$H$500,"2017")</f>
        <v>0</v>
      </c>
      <c r="G458" s="295">
        <f>SUMIFS('7.  Persistence Report'!AZ$27:AZ$500,'7.  Persistence Report'!$D$27:$D$500,$B457,'7.  Persistence Report'!$J$27:$J$500,"Adjustment",'7.  Persistence Report'!$H$27:$H$500,"2017")</f>
        <v>0</v>
      </c>
      <c r="H458" s="295">
        <f>SUMIFS('7.  Persistence Report'!BA$27:BA$500,'7.  Persistence Report'!$D$27:$D$500,$B457,'7.  Persistence Report'!$J$27:$J$500,"Adjustment",'7.  Persistence Report'!$H$27:$H$500,"2017")</f>
        <v>0</v>
      </c>
      <c r="I458" s="295">
        <f>SUMIFS('7.  Persistence Report'!BB$27:BB$500,'7.  Persistence Report'!$D$27:$D$500,$B457,'7.  Persistence Report'!$J$27:$J$500,"Adjustment",'7.  Persistence Report'!$H$27:$H$500,"2017")</f>
        <v>0</v>
      </c>
      <c r="J458" s="295">
        <f>SUMIFS('7.  Persistence Report'!BC$27:BC$500,'7.  Persistence Report'!$D$27:$D$500,$B457,'7.  Persistence Report'!$J$27:$J$500,"Adjustment",'7.  Persistence Report'!$H$27:$H$500,"2017")</f>
        <v>0</v>
      </c>
      <c r="K458" s="295">
        <f>SUMIFS('7.  Persistence Report'!BD$27:BD$500,'7.  Persistence Report'!$D$27:$D$500,$B457,'7.  Persistence Report'!$J$27:$J$500,"Adjustment",'7.  Persistence Report'!$H$27:$H$500,"2017")</f>
        <v>0</v>
      </c>
      <c r="L458" s="295">
        <f>SUMIFS('7.  Persistence Report'!BE$27:BE$500,'7.  Persistence Report'!$D$27:$D$500,$B457,'7.  Persistence Report'!$J$27:$J$500,"Adjustment",'7.  Persistence Report'!$H$27:$H$500,"2017")</f>
        <v>0</v>
      </c>
      <c r="M458" s="295">
        <f>SUMIFS('7.  Persistence Report'!BF$27:BF$500,'7.  Persistence Report'!$D$27:$D$500,$B457,'7.  Persistence Report'!$J$27:$J$500,"Adjustment",'7.  Persistence Report'!$H$27:$H$500,"2017")</f>
        <v>0</v>
      </c>
      <c r="N458" s="295">
        <f>N457</f>
        <v>12</v>
      </c>
      <c r="O458" s="295">
        <f>SUMIFS('7.  Persistence Report'!R$27:R$500,'7.  Persistence Report'!$D$27:$D$500,$B457,'7.  Persistence Report'!$J$27:$J$500,"Adjustment",'7.  Persistence Report'!$H$27:$H$500,"2017")</f>
        <v>0</v>
      </c>
      <c r="P458" s="295">
        <f>SUMIFS('7.  Persistence Report'!S$27:S$500,'7.  Persistence Report'!$D$27:$D$500,$B457,'7.  Persistence Report'!$J$27:$J$500,"Adjustment",'7.  Persistence Report'!$H$27:$H$500,"2017")</f>
        <v>0</v>
      </c>
      <c r="Q458" s="295">
        <f>SUMIFS('7.  Persistence Report'!T$27:T$500,'7.  Persistence Report'!$D$27:$D$500,$B457,'7.  Persistence Report'!$J$27:$J$500,"Adjustment",'7.  Persistence Report'!$H$27:$H$500,"2017")</f>
        <v>0</v>
      </c>
      <c r="R458" s="295">
        <f>SUMIFS('7.  Persistence Report'!U$27:U$500,'7.  Persistence Report'!$D$27:$D$500,$B457,'7.  Persistence Report'!$J$27:$J$500,"Adjustment",'7.  Persistence Report'!$H$27:$H$500,"2017")</f>
        <v>0</v>
      </c>
      <c r="S458" s="295">
        <f>SUMIFS('7.  Persistence Report'!V$27:V$500,'7.  Persistence Report'!$D$27:$D$500,$B457,'7.  Persistence Report'!$J$27:$J$500,"Adjustment",'7.  Persistence Report'!$H$27:$H$500,"2017")</f>
        <v>0</v>
      </c>
      <c r="T458" s="295">
        <f>SUMIFS('7.  Persistence Report'!W$27:W$500,'7.  Persistence Report'!$D$27:$D$500,$B457,'7.  Persistence Report'!$J$27:$J$500,"Adjustment",'7.  Persistence Report'!$H$27:$H$500,"2017")</f>
        <v>0</v>
      </c>
      <c r="U458" s="295">
        <f>SUMIFS('7.  Persistence Report'!X$27:X$500,'7.  Persistence Report'!$D$27:$D$500,$B457,'7.  Persistence Report'!$J$27:$J$500,"Adjustment",'7.  Persistence Report'!$H$27:$H$500,"2017")</f>
        <v>0</v>
      </c>
      <c r="V458" s="295">
        <f>SUMIFS('7.  Persistence Report'!Y$27:Y$500,'7.  Persistence Report'!$D$27:$D$500,$B457,'7.  Persistence Report'!$J$27:$J$500,"Adjustment",'7.  Persistence Report'!$H$27:$H$500,"2017")</f>
        <v>0</v>
      </c>
      <c r="W458" s="295">
        <f>SUMIFS('7.  Persistence Report'!Z$27:Z$500,'7.  Persistence Report'!$D$27:$D$500,$B457,'7.  Persistence Report'!$J$27:$J$500,"Adjustment",'7.  Persistence Report'!$H$27:$H$500,"2017")</f>
        <v>0</v>
      </c>
      <c r="X458" s="295">
        <f>SUMIFS('7.  Persistence Report'!AA$27:AA$500,'7.  Persistence Report'!$D$27:$D$500,$B457,'7.  Persistence Report'!$J$27:$J$500,"Adjustment",'7.  Persistence Report'!$H$27:$H$500,"2017")</f>
        <v>0</v>
      </c>
      <c r="Y458" s="411">
        <f>Y457</f>
        <v>0</v>
      </c>
      <c r="Z458" s="411">
        <f t="shared" ref="Z458:AL458" si="1317">Z457</f>
        <v>0</v>
      </c>
      <c r="AA458" s="411">
        <f t="shared" si="1317"/>
        <v>0</v>
      </c>
      <c r="AB458" s="411">
        <f t="shared" si="1317"/>
        <v>0</v>
      </c>
      <c r="AC458" s="411">
        <f t="shared" si="1317"/>
        <v>0</v>
      </c>
      <c r="AD458" s="411">
        <f t="shared" si="1317"/>
        <v>0</v>
      </c>
      <c r="AE458" s="411">
        <f t="shared" si="1317"/>
        <v>0</v>
      </c>
      <c r="AF458" s="411">
        <f t="shared" si="1317"/>
        <v>0</v>
      </c>
      <c r="AG458" s="411">
        <f t="shared" si="1317"/>
        <v>0</v>
      </c>
      <c r="AH458" s="411">
        <f t="shared" si="1317"/>
        <v>0</v>
      </c>
      <c r="AI458" s="411">
        <f t="shared" si="1317"/>
        <v>0</v>
      </c>
      <c r="AJ458" s="411">
        <f t="shared" si="1317"/>
        <v>0</v>
      </c>
      <c r="AK458" s="411">
        <f t="shared" si="1317"/>
        <v>0</v>
      </c>
      <c r="AL458" s="411">
        <f t="shared" si="1317"/>
        <v>0</v>
      </c>
      <c r="AM458" s="306"/>
    </row>
    <row r="459" spans="1:40"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outlineLevel="1">
      <c r="A460" s="532">
        <v>18</v>
      </c>
      <c r="B460" s="428" t="s">
        <v>109</v>
      </c>
      <c r="C460" s="291" t="s">
        <v>25</v>
      </c>
      <c r="D460" s="295">
        <f>SUMIFS('7.  Persistence Report'!AW$27:AW$500,'7.  Persistence Report'!$D$27:$D$500,$B460,'7.  Persistence Report'!$J$27:$J$500,"Current year savings",'7.  Persistence Report'!$H$27:$H$500,"2017")</f>
        <v>0</v>
      </c>
      <c r="E460" s="295">
        <f>SUMIFS('7.  Persistence Report'!AX$27:AX$500,'7.  Persistence Report'!$D$27:$D$500,$B460,'7.  Persistence Report'!$J$27:$J$500,"Current year savings",'7.  Persistence Report'!$H$27:$H$500,"2017")</f>
        <v>0</v>
      </c>
      <c r="F460" s="295">
        <f>SUMIFS('7.  Persistence Report'!AY$27:AY$500,'7.  Persistence Report'!$D$27:$D$500,$B460,'7.  Persistence Report'!$J$27:$J$500,"Current year savings",'7.  Persistence Report'!$H$27:$H$500,"2017")</f>
        <v>0</v>
      </c>
      <c r="G460" s="295">
        <f>SUMIFS('7.  Persistence Report'!AZ$27:AZ$500,'7.  Persistence Report'!$D$27:$D$500,$B460,'7.  Persistence Report'!$J$27:$J$500,"Current year savings",'7.  Persistence Report'!$H$27:$H$500,"2017")</f>
        <v>0</v>
      </c>
      <c r="H460" s="295">
        <f>SUMIFS('7.  Persistence Report'!BA$27:BA$500,'7.  Persistence Report'!$D$27:$D$500,$B460,'7.  Persistence Report'!$J$27:$J$500,"Current year savings",'7.  Persistence Report'!$H$27:$H$500,"2017")</f>
        <v>0</v>
      </c>
      <c r="I460" s="295">
        <f>SUMIFS('7.  Persistence Report'!BB$27:BB$500,'7.  Persistence Report'!$D$27:$D$500,$B460,'7.  Persistence Report'!$J$27:$J$500,"Current year savings",'7.  Persistence Report'!$H$27:$H$500,"2017")</f>
        <v>0</v>
      </c>
      <c r="J460" s="295">
        <f>SUMIFS('7.  Persistence Report'!BC$27:BC$500,'7.  Persistence Report'!$D$27:$D$500,$B460,'7.  Persistence Report'!$J$27:$J$500,"Current year savings",'7.  Persistence Report'!$H$27:$H$500,"2017")</f>
        <v>0</v>
      </c>
      <c r="K460" s="295">
        <f>SUMIFS('7.  Persistence Report'!BD$27:BD$500,'7.  Persistence Report'!$D$27:$D$500,$B460,'7.  Persistence Report'!$J$27:$J$500,"Current year savings",'7.  Persistence Report'!$H$27:$H$500,"2017")</f>
        <v>0</v>
      </c>
      <c r="L460" s="295">
        <f>SUMIFS('7.  Persistence Report'!BE$27:BE$500,'7.  Persistence Report'!$D$27:$D$500,$B460,'7.  Persistence Report'!$J$27:$J$500,"Current year savings",'7.  Persistence Report'!$H$27:$H$500,"2017")</f>
        <v>0</v>
      </c>
      <c r="M460" s="295">
        <f>SUMIFS('7.  Persistence Report'!BF$27:BF$500,'7.  Persistence Report'!$D$27:$D$500,$B460,'7.  Persistence Report'!$J$27:$J$500,"Current year savings",'7.  Persistence Report'!$H$27:$H$500,"2017")</f>
        <v>0</v>
      </c>
      <c r="N460" s="295">
        <v>12</v>
      </c>
      <c r="O460" s="295">
        <f>SUMIFS('7.  Persistence Report'!R$27:R$500,'7.  Persistence Report'!$D$27:$D$500,$B460,'7.  Persistence Report'!$J$27:$J$500,"Current year savings",'7.  Persistence Report'!$H$27:$H$500,"2017")</f>
        <v>0</v>
      </c>
      <c r="P460" s="295">
        <f>SUMIFS('7.  Persistence Report'!S$27:S$500,'7.  Persistence Report'!$D$27:$D$500,$B460,'7.  Persistence Report'!$J$27:$J$500,"Current year savings",'7.  Persistence Report'!$H$27:$H$500,"2017")</f>
        <v>0</v>
      </c>
      <c r="Q460" s="295">
        <f>SUMIFS('7.  Persistence Report'!T$27:T$500,'7.  Persistence Report'!$D$27:$D$500,$B460,'7.  Persistence Report'!$J$27:$J$500,"Current year savings",'7.  Persistence Report'!$H$27:$H$500,"2017")</f>
        <v>0</v>
      </c>
      <c r="R460" s="295">
        <f>SUMIFS('7.  Persistence Report'!U$27:U$500,'7.  Persistence Report'!$D$27:$D$500,$B460,'7.  Persistence Report'!$J$27:$J$500,"Current year savings",'7.  Persistence Report'!$H$27:$H$500,"2017")</f>
        <v>0</v>
      </c>
      <c r="S460" s="295">
        <f>SUMIFS('7.  Persistence Report'!V$27:V$500,'7.  Persistence Report'!$D$27:$D$500,$B460,'7.  Persistence Report'!$J$27:$J$500,"Current year savings",'7.  Persistence Report'!$H$27:$H$500,"2017")</f>
        <v>0</v>
      </c>
      <c r="T460" s="295">
        <f>SUMIFS('7.  Persistence Report'!W$27:W$500,'7.  Persistence Report'!$D$27:$D$500,$B460,'7.  Persistence Report'!$J$27:$J$500,"Current year savings",'7.  Persistence Report'!$H$27:$H$500,"2017")</f>
        <v>0</v>
      </c>
      <c r="U460" s="295">
        <f>SUMIFS('7.  Persistence Report'!X$27:X$500,'7.  Persistence Report'!$D$27:$D$500,$B460,'7.  Persistence Report'!$J$27:$J$500,"Current year savings",'7.  Persistence Report'!$H$27:$H$500,"2017")</f>
        <v>0</v>
      </c>
      <c r="V460" s="295">
        <f>SUMIFS('7.  Persistence Report'!Y$27:Y$500,'7.  Persistence Report'!$D$27:$D$500,$B460,'7.  Persistence Report'!$J$27:$J$500,"Current year savings",'7.  Persistence Report'!$H$27:$H$500,"2017")</f>
        <v>0</v>
      </c>
      <c r="W460" s="295">
        <f>SUMIFS('7.  Persistence Report'!Z$27:Z$500,'7.  Persistence Report'!$D$27:$D$500,$B460,'7.  Persistence Report'!$J$27:$J$500,"Current year savings",'7.  Persistence Report'!$H$27:$H$500,"2017")</f>
        <v>0</v>
      </c>
      <c r="X460" s="295">
        <f>SUMIFS('7.  Persistence Report'!AA$27:AA$500,'7.  Persistence Report'!$D$27:$D$500,$B460,'7.  Persistence Report'!$J$27:$J$500,"Current year savings",'7.  Persistence Report'!$H$27:$H$500,"2017")</f>
        <v>0</v>
      </c>
      <c r="Y460" s="426"/>
      <c r="Z460" s="410"/>
      <c r="AA460" s="410"/>
      <c r="AB460" s="410"/>
      <c r="AC460" s="410"/>
      <c r="AD460" s="410"/>
      <c r="AE460" s="410"/>
      <c r="AF460" s="415"/>
      <c r="AG460" s="415"/>
      <c r="AH460" s="415"/>
      <c r="AI460" s="415"/>
      <c r="AJ460" s="415"/>
      <c r="AK460" s="415"/>
      <c r="AL460" s="415"/>
      <c r="AM460" s="296">
        <f>SUM(Y460:AL460)</f>
        <v>0</v>
      </c>
    </row>
    <row r="461" spans="1:40" outlineLevel="1">
      <c r="A461" s="532"/>
      <c r="B461" s="431" t="s">
        <v>308</v>
      </c>
      <c r="C461" s="291" t="s">
        <v>163</v>
      </c>
      <c r="D461" s="295">
        <f>SUMIFS('7.  Persistence Report'!AW$27:AW$500,'7.  Persistence Report'!$D$27:$D$500,$B460,'7.  Persistence Report'!$J$27:$J$500,"Adjustment",'7.  Persistence Report'!$H$27:$H$500,"2017")</f>
        <v>0</v>
      </c>
      <c r="E461" s="295">
        <f>SUMIFS('7.  Persistence Report'!AX$27:AX$500,'7.  Persistence Report'!$D$27:$D$500,$B460,'7.  Persistence Report'!$J$27:$J$500,"Adjustment",'7.  Persistence Report'!$H$27:$H$500,"2017")</f>
        <v>0</v>
      </c>
      <c r="F461" s="295">
        <f>SUMIFS('7.  Persistence Report'!AY$27:AY$500,'7.  Persistence Report'!$D$27:$D$500,$B460,'7.  Persistence Report'!$J$27:$J$500,"Adjustment",'7.  Persistence Report'!$H$27:$H$500,"2017")</f>
        <v>0</v>
      </c>
      <c r="G461" s="295">
        <f>SUMIFS('7.  Persistence Report'!AZ$27:AZ$500,'7.  Persistence Report'!$D$27:$D$500,$B460,'7.  Persistence Report'!$J$27:$J$500,"Adjustment",'7.  Persistence Report'!$H$27:$H$500,"2017")</f>
        <v>0</v>
      </c>
      <c r="H461" s="295">
        <f>SUMIFS('7.  Persistence Report'!BA$27:BA$500,'7.  Persistence Report'!$D$27:$D$500,$B460,'7.  Persistence Report'!$J$27:$J$500,"Adjustment",'7.  Persistence Report'!$H$27:$H$500,"2017")</f>
        <v>0</v>
      </c>
      <c r="I461" s="295">
        <f>SUMIFS('7.  Persistence Report'!BB$27:BB$500,'7.  Persistence Report'!$D$27:$D$500,$B460,'7.  Persistence Report'!$J$27:$J$500,"Adjustment",'7.  Persistence Report'!$H$27:$H$500,"2017")</f>
        <v>0</v>
      </c>
      <c r="J461" s="295">
        <f>SUMIFS('7.  Persistence Report'!BC$27:BC$500,'7.  Persistence Report'!$D$27:$D$500,$B460,'7.  Persistence Report'!$J$27:$J$500,"Adjustment",'7.  Persistence Report'!$H$27:$H$500,"2017")</f>
        <v>0</v>
      </c>
      <c r="K461" s="295">
        <f>SUMIFS('7.  Persistence Report'!BD$27:BD$500,'7.  Persistence Report'!$D$27:$D$500,$B460,'7.  Persistence Report'!$J$27:$J$500,"Adjustment",'7.  Persistence Report'!$H$27:$H$500,"2017")</f>
        <v>0</v>
      </c>
      <c r="L461" s="295">
        <f>SUMIFS('7.  Persistence Report'!BE$27:BE$500,'7.  Persistence Report'!$D$27:$D$500,$B460,'7.  Persistence Report'!$J$27:$J$500,"Adjustment",'7.  Persistence Report'!$H$27:$H$500,"2017")</f>
        <v>0</v>
      </c>
      <c r="M461" s="295">
        <f>SUMIFS('7.  Persistence Report'!BF$27:BF$500,'7.  Persistence Report'!$D$27:$D$500,$B460,'7.  Persistence Report'!$J$27:$J$500,"Adjustment",'7.  Persistence Report'!$H$27:$H$500,"2017")</f>
        <v>0</v>
      </c>
      <c r="N461" s="295">
        <f>N460</f>
        <v>12</v>
      </c>
      <c r="O461" s="295">
        <f>SUMIFS('7.  Persistence Report'!R$27:R$500,'7.  Persistence Report'!$D$27:$D$500,$B460,'7.  Persistence Report'!$J$27:$J$500,"Adjustment",'7.  Persistence Report'!$H$27:$H$500,"2017")</f>
        <v>0</v>
      </c>
      <c r="P461" s="295">
        <f>SUMIFS('7.  Persistence Report'!S$27:S$500,'7.  Persistence Report'!$D$27:$D$500,$B460,'7.  Persistence Report'!$J$27:$J$500,"Adjustment",'7.  Persistence Report'!$H$27:$H$500,"2017")</f>
        <v>0</v>
      </c>
      <c r="Q461" s="295">
        <f>SUMIFS('7.  Persistence Report'!T$27:T$500,'7.  Persistence Report'!$D$27:$D$500,$B460,'7.  Persistence Report'!$J$27:$J$500,"Adjustment",'7.  Persistence Report'!$H$27:$H$500,"2017")</f>
        <v>0</v>
      </c>
      <c r="R461" s="295">
        <f>SUMIFS('7.  Persistence Report'!U$27:U$500,'7.  Persistence Report'!$D$27:$D$500,$B460,'7.  Persistence Report'!$J$27:$J$500,"Adjustment",'7.  Persistence Report'!$H$27:$H$500,"2017")</f>
        <v>0</v>
      </c>
      <c r="S461" s="295">
        <f>SUMIFS('7.  Persistence Report'!V$27:V$500,'7.  Persistence Report'!$D$27:$D$500,$B460,'7.  Persistence Report'!$J$27:$J$500,"Adjustment",'7.  Persistence Report'!$H$27:$H$500,"2017")</f>
        <v>0</v>
      </c>
      <c r="T461" s="295">
        <f>SUMIFS('7.  Persistence Report'!W$27:W$500,'7.  Persistence Report'!$D$27:$D$500,$B460,'7.  Persistence Report'!$J$27:$J$500,"Adjustment",'7.  Persistence Report'!$H$27:$H$500,"2017")</f>
        <v>0</v>
      </c>
      <c r="U461" s="295">
        <f>SUMIFS('7.  Persistence Report'!X$27:X$500,'7.  Persistence Report'!$D$27:$D$500,$B460,'7.  Persistence Report'!$J$27:$J$500,"Adjustment",'7.  Persistence Report'!$H$27:$H$500,"2017")</f>
        <v>0</v>
      </c>
      <c r="V461" s="295">
        <f>SUMIFS('7.  Persistence Report'!Y$27:Y$500,'7.  Persistence Report'!$D$27:$D$500,$B460,'7.  Persistence Report'!$J$27:$J$500,"Adjustment",'7.  Persistence Report'!$H$27:$H$500,"2017")</f>
        <v>0</v>
      </c>
      <c r="W461" s="295">
        <f>SUMIFS('7.  Persistence Report'!Z$27:Z$500,'7.  Persistence Report'!$D$27:$D$500,$B460,'7.  Persistence Report'!$J$27:$J$500,"Adjustment",'7.  Persistence Report'!$H$27:$H$500,"2017")</f>
        <v>0</v>
      </c>
      <c r="X461" s="295">
        <f>SUMIFS('7.  Persistence Report'!AA$27:AA$500,'7.  Persistence Report'!$D$27:$D$500,$B460,'7.  Persistence Report'!$J$27:$J$500,"Adjustment",'7.  Persistence Report'!$H$27:$H$500,"2017")</f>
        <v>0</v>
      </c>
      <c r="Y461" s="411">
        <f>Y460</f>
        <v>0</v>
      </c>
      <c r="Z461" s="411">
        <f t="shared" ref="Z461:AL461" si="1318">Z460</f>
        <v>0</v>
      </c>
      <c r="AA461" s="411">
        <f t="shared" si="1318"/>
        <v>0</v>
      </c>
      <c r="AB461" s="411">
        <f t="shared" si="1318"/>
        <v>0</v>
      </c>
      <c r="AC461" s="411">
        <f t="shared" si="1318"/>
        <v>0</v>
      </c>
      <c r="AD461" s="411">
        <f t="shared" si="1318"/>
        <v>0</v>
      </c>
      <c r="AE461" s="411">
        <f t="shared" si="1318"/>
        <v>0</v>
      </c>
      <c r="AF461" s="411">
        <f t="shared" si="1318"/>
        <v>0</v>
      </c>
      <c r="AG461" s="411">
        <f t="shared" si="1318"/>
        <v>0</v>
      </c>
      <c r="AH461" s="411">
        <f t="shared" si="1318"/>
        <v>0</v>
      </c>
      <c r="AI461" s="411">
        <f t="shared" si="1318"/>
        <v>0</v>
      </c>
      <c r="AJ461" s="411">
        <f t="shared" si="1318"/>
        <v>0</v>
      </c>
      <c r="AK461" s="411">
        <f t="shared" si="1318"/>
        <v>0</v>
      </c>
      <c r="AL461" s="411">
        <f t="shared" si="1318"/>
        <v>0</v>
      </c>
      <c r="AM461" s="306"/>
    </row>
    <row r="462" spans="1:40"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outlineLevel="1">
      <c r="A463" s="532">
        <v>19</v>
      </c>
      <c r="B463" s="428" t="s">
        <v>111</v>
      </c>
      <c r="C463" s="291" t="s">
        <v>25</v>
      </c>
      <c r="D463" s="295">
        <f>SUMIFS('7.  Persistence Report'!AW$27:AW$500,'7.  Persistence Report'!$D$27:$D$500,$B463,'7.  Persistence Report'!$J$27:$J$500,"Current year savings",'7.  Persistence Report'!$H$27:$H$500,"2017")</f>
        <v>0</v>
      </c>
      <c r="E463" s="295">
        <f>SUMIFS('7.  Persistence Report'!AX$27:AX$500,'7.  Persistence Report'!$D$27:$D$500,$B463,'7.  Persistence Report'!$J$27:$J$500,"Current year savings",'7.  Persistence Report'!$H$27:$H$500,"2017")</f>
        <v>0</v>
      </c>
      <c r="F463" s="295">
        <f>SUMIFS('7.  Persistence Report'!AY$27:AY$500,'7.  Persistence Report'!$D$27:$D$500,$B463,'7.  Persistence Report'!$J$27:$J$500,"Current year savings",'7.  Persistence Report'!$H$27:$H$500,"2017")</f>
        <v>0</v>
      </c>
      <c r="G463" s="295">
        <f>SUMIFS('7.  Persistence Report'!AZ$27:AZ$500,'7.  Persistence Report'!$D$27:$D$500,$B463,'7.  Persistence Report'!$J$27:$J$500,"Current year savings",'7.  Persistence Report'!$H$27:$H$500,"2017")</f>
        <v>0</v>
      </c>
      <c r="H463" s="295">
        <f>SUMIFS('7.  Persistence Report'!BA$27:BA$500,'7.  Persistence Report'!$D$27:$D$500,$B463,'7.  Persistence Report'!$J$27:$J$500,"Current year savings",'7.  Persistence Report'!$H$27:$H$500,"2017")</f>
        <v>0</v>
      </c>
      <c r="I463" s="295">
        <f>SUMIFS('7.  Persistence Report'!BB$27:BB$500,'7.  Persistence Report'!$D$27:$D$500,$B463,'7.  Persistence Report'!$J$27:$J$500,"Current year savings",'7.  Persistence Report'!$H$27:$H$500,"2017")</f>
        <v>0</v>
      </c>
      <c r="J463" s="295">
        <f>SUMIFS('7.  Persistence Report'!BC$27:BC$500,'7.  Persistence Report'!$D$27:$D$500,$B463,'7.  Persistence Report'!$J$27:$J$500,"Current year savings",'7.  Persistence Report'!$H$27:$H$500,"2017")</f>
        <v>0</v>
      </c>
      <c r="K463" s="295">
        <f>SUMIFS('7.  Persistence Report'!BD$27:BD$500,'7.  Persistence Report'!$D$27:$D$500,$B463,'7.  Persistence Report'!$J$27:$J$500,"Current year savings",'7.  Persistence Report'!$H$27:$H$500,"2017")</f>
        <v>0</v>
      </c>
      <c r="L463" s="295">
        <f>SUMIFS('7.  Persistence Report'!BE$27:BE$500,'7.  Persistence Report'!$D$27:$D$500,$B463,'7.  Persistence Report'!$J$27:$J$500,"Current year savings",'7.  Persistence Report'!$H$27:$H$500,"2017")</f>
        <v>0</v>
      </c>
      <c r="M463" s="295">
        <f>SUMIFS('7.  Persistence Report'!BF$27:BF$500,'7.  Persistence Report'!$D$27:$D$500,$B463,'7.  Persistence Report'!$J$27:$J$500,"Current year savings",'7.  Persistence Report'!$H$27:$H$500,"2017")</f>
        <v>0</v>
      </c>
      <c r="N463" s="295">
        <v>12</v>
      </c>
      <c r="O463" s="295">
        <f>SUMIFS('7.  Persistence Report'!R$27:R$500,'7.  Persistence Report'!$D$27:$D$500,$B463,'7.  Persistence Report'!$J$27:$J$500,"Current year savings",'7.  Persistence Report'!$H$27:$H$500,"2017")</f>
        <v>0</v>
      </c>
      <c r="P463" s="295">
        <f>SUMIFS('7.  Persistence Report'!S$27:S$500,'7.  Persistence Report'!$D$27:$D$500,$B463,'7.  Persistence Report'!$J$27:$J$500,"Current year savings",'7.  Persistence Report'!$H$27:$H$500,"2017")</f>
        <v>0</v>
      </c>
      <c r="Q463" s="295">
        <f>SUMIFS('7.  Persistence Report'!T$27:T$500,'7.  Persistence Report'!$D$27:$D$500,$B463,'7.  Persistence Report'!$J$27:$J$500,"Current year savings",'7.  Persistence Report'!$H$27:$H$500,"2017")</f>
        <v>0</v>
      </c>
      <c r="R463" s="295">
        <f>SUMIFS('7.  Persistence Report'!U$27:U$500,'7.  Persistence Report'!$D$27:$D$500,$B463,'7.  Persistence Report'!$J$27:$J$500,"Current year savings",'7.  Persistence Report'!$H$27:$H$500,"2017")</f>
        <v>0</v>
      </c>
      <c r="S463" s="295">
        <f>SUMIFS('7.  Persistence Report'!V$27:V$500,'7.  Persistence Report'!$D$27:$D$500,$B463,'7.  Persistence Report'!$J$27:$J$500,"Current year savings",'7.  Persistence Report'!$H$27:$H$500,"2017")</f>
        <v>0</v>
      </c>
      <c r="T463" s="295">
        <f>SUMIFS('7.  Persistence Report'!W$27:W$500,'7.  Persistence Report'!$D$27:$D$500,$B463,'7.  Persistence Report'!$J$27:$J$500,"Current year savings",'7.  Persistence Report'!$H$27:$H$500,"2017")</f>
        <v>0</v>
      </c>
      <c r="U463" s="295">
        <f>SUMIFS('7.  Persistence Report'!X$27:X$500,'7.  Persistence Report'!$D$27:$D$500,$B463,'7.  Persistence Report'!$J$27:$J$500,"Current year savings",'7.  Persistence Report'!$H$27:$H$500,"2017")</f>
        <v>0</v>
      </c>
      <c r="V463" s="295">
        <f>SUMIFS('7.  Persistence Report'!Y$27:Y$500,'7.  Persistence Report'!$D$27:$D$500,$B463,'7.  Persistence Report'!$J$27:$J$500,"Current year savings",'7.  Persistence Report'!$H$27:$H$500,"2017")</f>
        <v>0</v>
      </c>
      <c r="W463" s="295">
        <f>SUMIFS('7.  Persistence Report'!Z$27:Z$500,'7.  Persistence Report'!$D$27:$D$500,$B463,'7.  Persistence Report'!$J$27:$J$500,"Current year savings",'7.  Persistence Report'!$H$27:$H$500,"2017")</f>
        <v>0</v>
      </c>
      <c r="X463" s="295">
        <f>SUMIFS('7.  Persistence Report'!AA$27:AA$500,'7.  Persistence Report'!$D$27:$D$500,$B463,'7.  Persistence Report'!$J$27:$J$500,"Current year savings",'7.  Persistence Report'!$H$27:$H$500,"2017")</f>
        <v>0</v>
      </c>
      <c r="Y463" s="426"/>
      <c r="Z463" s="410"/>
      <c r="AA463" s="410"/>
      <c r="AB463" s="410"/>
      <c r="AC463" s="410"/>
      <c r="AD463" s="410"/>
      <c r="AE463" s="410"/>
      <c r="AF463" s="415"/>
      <c r="AG463" s="415"/>
      <c r="AH463" s="415"/>
      <c r="AI463" s="415"/>
      <c r="AJ463" s="415"/>
      <c r="AK463" s="415"/>
      <c r="AL463" s="415"/>
      <c r="AM463" s="296">
        <f>SUM(Y463:AL463)</f>
        <v>0</v>
      </c>
    </row>
    <row r="464" spans="1:40" outlineLevel="1">
      <c r="A464" s="532"/>
      <c r="B464" s="431" t="s">
        <v>308</v>
      </c>
      <c r="C464" s="291" t="s">
        <v>163</v>
      </c>
      <c r="D464" s="295">
        <f>SUMIFS('7.  Persistence Report'!AW$27:AW$500,'7.  Persistence Report'!$D$27:$D$500,$B463,'7.  Persistence Report'!$J$27:$J$500,"Adjustment",'7.  Persistence Report'!$H$27:$H$500,"2017")</f>
        <v>0</v>
      </c>
      <c r="E464" s="295">
        <f>SUMIFS('7.  Persistence Report'!AX$27:AX$500,'7.  Persistence Report'!$D$27:$D$500,$B463,'7.  Persistence Report'!$J$27:$J$500,"Adjustment",'7.  Persistence Report'!$H$27:$H$500,"2017")</f>
        <v>0</v>
      </c>
      <c r="F464" s="295">
        <f>SUMIFS('7.  Persistence Report'!AY$27:AY$500,'7.  Persistence Report'!$D$27:$D$500,$B463,'7.  Persistence Report'!$J$27:$J$500,"Adjustment",'7.  Persistence Report'!$H$27:$H$500,"2017")</f>
        <v>0</v>
      </c>
      <c r="G464" s="295">
        <f>SUMIFS('7.  Persistence Report'!AZ$27:AZ$500,'7.  Persistence Report'!$D$27:$D$500,$B463,'7.  Persistence Report'!$J$27:$J$500,"Adjustment",'7.  Persistence Report'!$H$27:$H$500,"2017")</f>
        <v>0</v>
      </c>
      <c r="H464" s="295">
        <f>SUMIFS('7.  Persistence Report'!BA$27:BA$500,'7.  Persistence Report'!$D$27:$D$500,$B463,'7.  Persistence Report'!$J$27:$J$500,"Adjustment",'7.  Persistence Report'!$H$27:$H$500,"2017")</f>
        <v>0</v>
      </c>
      <c r="I464" s="295">
        <f>SUMIFS('7.  Persistence Report'!BB$27:BB$500,'7.  Persistence Report'!$D$27:$D$500,$B463,'7.  Persistence Report'!$J$27:$J$500,"Adjustment",'7.  Persistence Report'!$H$27:$H$500,"2017")</f>
        <v>0</v>
      </c>
      <c r="J464" s="295">
        <f>SUMIFS('7.  Persistence Report'!BC$27:BC$500,'7.  Persistence Report'!$D$27:$D$500,$B463,'7.  Persistence Report'!$J$27:$J$500,"Adjustment",'7.  Persistence Report'!$H$27:$H$500,"2017")</f>
        <v>0</v>
      </c>
      <c r="K464" s="295">
        <f>SUMIFS('7.  Persistence Report'!BD$27:BD$500,'7.  Persistence Report'!$D$27:$D$500,$B463,'7.  Persistence Report'!$J$27:$J$500,"Adjustment",'7.  Persistence Report'!$H$27:$H$500,"2017")</f>
        <v>0</v>
      </c>
      <c r="L464" s="295">
        <f>SUMIFS('7.  Persistence Report'!BE$27:BE$500,'7.  Persistence Report'!$D$27:$D$500,$B463,'7.  Persistence Report'!$J$27:$J$500,"Adjustment",'7.  Persistence Report'!$H$27:$H$500,"2017")</f>
        <v>0</v>
      </c>
      <c r="M464" s="295">
        <f>SUMIFS('7.  Persistence Report'!BF$27:BF$500,'7.  Persistence Report'!$D$27:$D$500,$B463,'7.  Persistence Report'!$J$27:$J$500,"Adjustment",'7.  Persistence Report'!$H$27:$H$500,"2017")</f>
        <v>0</v>
      </c>
      <c r="N464" s="295">
        <f>N463</f>
        <v>12</v>
      </c>
      <c r="O464" s="295">
        <f>SUMIFS('7.  Persistence Report'!R$27:R$500,'7.  Persistence Report'!$D$27:$D$500,$B463,'7.  Persistence Report'!$J$27:$J$500,"Adjustment",'7.  Persistence Report'!$H$27:$H$500,"2017")</f>
        <v>0</v>
      </c>
      <c r="P464" s="295">
        <f>SUMIFS('7.  Persistence Report'!S$27:S$500,'7.  Persistence Report'!$D$27:$D$500,$B463,'7.  Persistence Report'!$J$27:$J$500,"Adjustment",'7.  Persistence Report'!$H$27:$H$500,"2017")</f>
        <v>0</v>
      </c>
      <c r="Q464" s="295">
        <f>SUMIFS('7.  Persistence Report'!T$27:T$500,'7.  Persistence Report'!$D$27:$D$500,$B463,'7.  Persistence Report'!$J$27:$J$500,"Adjustment",'7.  Persistence Report'!$H$27:$H$500,"2017")</f>
        <v>0</v>
      </c>
      <c r="R464" s="295">
        <f>SUMIFS('7.  Persistence Report'!U$27:U$500,'7.  Persistence Report'!$D$27:$D$500,$B463,'7.  Persistence Report'!$J$27:$J$500,"Adjustment",'7.  Persistence Report'!$H$27:$H$500,"2017")</f>
        <v>0</v>
      </c>
      <c r="S464" s="295">
        <f>SUMIFS('7.  Persistence Report'!V$27:V$500,'7.  Persistence Report'!$D$27:$D$500,$B463,'7.  Persistence Report'!$J$27:$J$500,"Adjustment",'7.  Persistence Report'!$H$27:$H$500,"2017")</f>
        <v>0</v>
      </c>
      <c r="T464" s="295">
        <f>SUMIFS('7.  Persistence Report'!W$27:W$500,'7.  Persistence Report'!$D$27:$D$500,$B463,'7.  Persistence Report'!$J$27:$J$500,"Adjustment",'7.  Persistence Report'!$H$27:$H$500,"2017")</f>
        <v>0</v>
      </c>
      <c r="U464" s="295">
        <f>SUMIFS('7.  Persistence Report'!X$27:X$500,'7.  Persistence Report'!$D$27:$D$500,$B463,'7.  Persistence Report'!$J$27:$J$500,"Adjustment",'7.  Persistence Report'!$H$27:$H$500,"2017")</f>
        <v>0</v>
      </c>
      <c r="V464" s="295">
        <f>SUMIFS('7.  Persistence Report'!Y$27:Y$500,'7.  Persistence Report'!$D$27:$D$500,$B463,'7.  Persistence Report'!$J$27:$J$500,"Adjustment",'7.  Persistence Report'!$H$27:$H$500,"2017")</f>
        <v>0</v>
      </c>
      <c r="W464" s="295">
        <f>SUMIFS('7.  Persistence Report'!Z$27:Z$500,'7.  Persistence Report'!$D$27:$D$500,$B463,'7.  Persistence Report'!$J$27:$J$500,"Adjustment",'7.  Persistence Report'!$H$27:$H$500,"2017")</f>
        <v>0</v>
      </c>
      <c r="X464" s="295">
        <f>SUMIFS('7.  Persistence Report'!AA$27:AA$500,'7.  Persistence Report'!$D$27:$D$500,$B463,'7.  Persistence Report'!$J$27:$J$500,"Adjustment",'7.  Persistence Report'!$H$27:$H$500,"2017")</f>
        <v>0</v>
      </c>
      <c r="Y464" s="411">
        <f>Y463</f>
        <v>0</v>
      </c>
      <c r="Z464" s="411">
        <f t="shared" ref="Z464:AL464" si="1319">Z463</f>
        <v>0</v>
      </c>
      <c r="AA464" s="411">
        <f t="shared" si="1319"/>
        <v>0</v>
      </c>
      <c r="AB464" s="411">
        <f t="shared" si="1319"/>
        <v>0</v>
      </c>
      <c r="AC464" s="411">
        <f t="shared" si="1319"/>
        <v>0</v>
      </c>
      <c r="AD464" s="411">
        <f t="shared" si="1319"/>
        <v>0</v>
      </c>
      <c r="AE464" s="411">
        <f t="shared" si="1319"/>
        <v>0</v>
      </c>
      <c r="AF464" s="411">
        <f t="shared" si="1319"/>
        <v>0</v>
      </c>
      <c r="AG464" s="411">
        <f t="shared" si="1319"/>
        <v>0</v>
      </c>
      <c r="AH464" s="411">
        <f t="shared" si="1319"/>
        <v>0</v>
      </c>
      <c r="AI464" s="411">
        <f t="shared" si="1319"/>
        <v>0</v>
      </c>
      <c r="AJ464" s="411">
        <f t="shared" si="1319"/>
        <v>0</v>
      </c>
      <c r="AK464" s="411">
        <f t="shared" si="1319"/>
        <v>0</v>
      </c>
      <c r="AL464" s="411">
        <f t="shared" si="1319"/>
        <v>0</v>
      </c>
      <c r="AM464" s="297"/>
    </row>
    <row r="465" spans="1:39"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outlineLevel="1">
      <c r="A466" s="532">
        <v>20</v>
      </c>
      <c r="B466" s="428" t="s">
        <v>110</v>
      </c>
      <c r="C466" s="291" t="s">
        <v>25</v>
      </c>
      <c r="D466" s="295">
        <f>SUMIFS('7.  Persistence Report'!AW$27:AW$500,'7.  Persistence Report'!$D$27:$D$500,$B466,'7.  Persistence Report'!$J$27:$J$500,"Current year savings",'7.  Persistence Report'!$H$27:$H$500,"2017")</f>
        <v>0</v>
      </c>
      <c r="E466" s="295">
        <f>SUMIFS('7.  Persistence Report'!AX$27:AX$500,'7.  Persistence Report'!$D$27:$D$500,$B466,'7.  Persistence Report'!$J$27:$J$500,"Current year savings",'7.  Persistence Report'!$H$27:$H$500,"2017")</f>
        <v>0</v>
      </c>
      <c r="F466" s="295">
        <f>SUMIFS('7.  Persistence Report'!AY$27:AY$500,'7.  Persistence Report'!$D$27:$D$500,$B466,'7.  Persistence Report'!$J$27:$J$500,"Current year savings",'7.  Persistence Report'!$H$27:$H$500,"2017")</f>
        <v>0</v>
      </c>
      <c r="G466" s="295">
        <f>SUMIFS('7.  Persistence Report'!AZ$27:AZ$500,'7.  Persistence Report'!$D$27:$D$500,$B466,'7.  Persistence Report'!$J$27:$J$500,"Current year savings",'7.  Persistence Report'!$H$27:$H$500,"2017")</f>
        <v>0</v>
      </c>
      <c r="H466" s="295">
        <f>SUMIFS('7.  Persistence Report'!BA$27:BA$500,'7.  Persistence Report'!$D$27:$D$500,$B466,'7.  Persistence Report'!$J$27:$J$500,"Current year savings",'7.  Persistence Report'!$H$27:$H$500,"2017")</f>
        <v>0</v>
      </c>
      <c r="I466" s="295">
        <f>SUMIFS('7.  Persistence Report'!BB$27:BB$500,'7.  Persistence Report'!$D$27:$D$500,$B466,'7.  Persistence Report'!$J$27:$J$500,"Current year savings",'7.  Persistence Report'!$H$27:$H$500,"2017")</f>
        <v>0</v>
      </c>
      <c r="J466" s="295">
        <f>SUMIFS('7.  Persistence Report'!BC$27:BC$500,'7.  Persistence Report'!$D$27:$D$500,$B466,'7.  Persistence Report'!$J$27:$J$500,"Current year savings",'7.  Persistence Report'!$H$27:$H$500,"2017")</f>
        <v>0</v>
      </c>
      <c r="K466" s="295">
        <f>SUMIFS('7.  Persistence Report'!BD$27:BD$500,'7.  Persistence Report'!$D$27:$D$500,$B466,'7.  Persistence Report'!$J$27:$J$500,"Current year savings",'7.  Persistence Report'!$H$27:$H$500,"2017")</f>
        <v>0</v>
      </c>
      <c r="L466" s="295">
        <f>SUMIFS('7.  Persistence Report'!BE$27:BE$500,'7.  Persistence Report'!$D$27:$D$500,$B466,'7.  Persistence Report'!$J$27:$J$500,"Current year savings",'7.  Persistence Report'!$H$27:$H$500,"2017")</f>
        <v>0</v>
      </c>
      <c r="M466" s="295">
        <f>SUMIFS('7.  Persistence Report'!BF$27:BF$500,'7.  Persistence Report'!$D$27:$D$500,$B466,'7.  Persistence Report'!$J$27:$J$500,"Current year savings",'7.  Persistence Report'!$H$27:$H$500,"2017")</f>
        <v>0</v>
      </c>
      <c r="N466" s="295">
        <v>12</v>
      </c>
      <c r="O466" s="295">
        <f>SUMIFS('7.  Persistence Report'!R$27:R$500,'7.  Persistence Report'!$D$27:$D$500,$B466,'7.  Persistence Report'!$J$27:$J$500,"Current year savings",'7.  Persistence Report'!$H$27:$H$500,"2017")</f>
        <v>0</v>
      </c>
      <c r="P466" s="295">
        <f>SUMIFS('7.  Persistence Report'!S$27:S$500,'7.  Persistence Report'!$D$27:$D$500,$B466,'7.  Persistence Report'!$J$27:$J$500,"Current year savings",'7.  Persistence Report'!$H$27:$H$500,"2017")</f>
        <v>0</v>
      </c>
      <c r="Q466" s="295">
        <f>SUMIFS('7.  Persistence Report'!T$27:T$500,'7.  Persistence Report'!$D$27:$D$500,$B466,'7.  Persistence Report'!$J$27:$J$500,"Current year savings",'7.  Persistence Report'!$H$27:$H$500,"2017")</f>
        <v>0</v>
      </c>
      <c r="R466" s="295">
        <f>SUMIFS('7.  Persistence Report'!U$27:U$500,'7.  Persistence Report'!$D$27:$D$500,$B466,'7.  Persistence Report'!$J$27:$J$500,"Current year savings",'7.  Persistence Report'!$H$27:$H$500,"2017")</f>
        <v>0</v>
      </c>
      <c r="S466" s="295">
        <f>SUMIFS('7.  Persistence Report'!V$27:V$500,'7.  Persistence Report'!$D$27:$D$500,$B466,'7.  Persistence Report'!$J$27:$J$500,"Current year savings",'7.  Persistence Report'!$H$27:$H$500,"2017")</f>
        <v>0</v>
      </c>
      <c r="T466" s="295">
        <f>SUMIFS('7.  Persistence Report'!W$27:W$500,'7.  Persistence Report'!$D$27:$D$500,$B466,'7.  Persistence Report'!$J$27:$J$500,"Current year savings",'7.  Persistence Report'!$H$27:$H$500,"2017")</f>
        <v>0</v>
      </c>
      <c r="U466" s="295">
        <f>SUMIFS('7.  Persistence Report'!X$27:X$500,'7.  Persistence Report'!$D$27:$D$500,$B466,'7.  Persistence Report'!$J$27:$J$500,"Current year savings",'7.  Persistence Report'!$H$27:$H$500,"2017")</f>
        <v>0</v>
      </c>
      <c r="V466" s="295">
        <f>SUMIFS('7.  Persistence Report'!Y$27:Y$500,'7.  Persistence Report'!$D$27:$D$500,$B466,'7.  Persistence Report'!$J$27:$J$500,"Current year savings",'7.  Persistence Report'!$H$27:$H$500,"2017")</f>
        <v>0</v>
      </c>
      <c r="W466" s="295">
        <f>SUMIFS('7.  Persistence Report'!Z$27:Z$500,'7.  Persistence Report'!$D$27:$D$500,$B466,'7.  Persistence Report'!$J$27:$J$500,"Current year savings",'7.  Persistence Report'!$H$27:$H$500,"2017")</f>
        <v>0</v>
      </c>
      <c r="X466" s="295">
        <f>SUMIFS('7.  Persistence Report'!AA$27:AA$500,'7.  Persistence Report'!$D$27:$D$500,$B466,'7.  Persistence Report'!$J$27:$J$500,"Current year savings",'7.  Persistence Report'!$H$27:$H$500,"2017")</f>
        <v>0</v>
      </c>
      <c r="Y466" s="426"/>
      <c r="Z466" s="410"/>
      <c r="AA466" s="410"/>
      <c r="AB466" s="410"/>
      <c r="AC466" s="410"/>
      <c r="AD466" s="410"/>
      <c r="AE466" s="410"/>
      <c r="AF466" s="415"/>
      <c r="AG466" s="415"/>
      <c r="AH466" s="415"/>
      <c r="AI466" s="415"/>
      <c r="AJ466" s="415"/>
      <c r="AK466" s="415"/>
      <c r="AL466" s="415"/>
      <c r="AM466" s="296">
        <f>SUM(Y466:AL466)</f>
        <v>0</v>
      </c>
    </row>
    <row r="467" spans="1:39" outlineLevel="1">
      <c r="A467" s="532"/>
      <c r="B467" s="431" t="s">
        <v>308</v>
      </c>
      <c r="C467" s="291" t="s">
        <v>163</v>
      </c>
      <c r="D467" s="295">
        <f>SUMIFS('7.  Persistence Report'!AW$27:AW$500,'7.  Persistence Report'!$D$27:$D$500,$B466,'7.  Persistence Report'!$J$27:$J$500,"Adjustment",'7.  Persistence Report'!$H$27:$H$500,"2017")</f>
        <v>0</v>
      </c>
      <c r="E467" s="295">
        <f>SUMIFS('7.  Persistence Report'!AX$27:AX$500,'7.  Persistence Report'!$D$27:$D$500,$B466,'7.  Persistence Report'!$J$27:$J$500,"Adjustment",'7.  Persistence Report'!$H$27:$H$500,"2017")</f>
        <v>0</v>
      </c>
      <c r="F467" s="295">
        <f>SUMIFS('7.  Persistence Report'!AY$27:AY$500,'7.  Persistence Report'!$D$27:$D$500,$B466,'7.  Persistence Report'!$J$27:$J$500,"Adjustment",'7.  Persistence Report'!$H$27:$H$500,"2017")</f>
        <v>0</v>
      </c>
      <c r="G467" s="295">
        <f>SUMIFS('7.  Persistence Report'!AZ$27:AZ$500,'7.  Persistence Report'!$D$27:$D$500,$B466,'7.  Persistence Report'!$J$27:$J$500,"Adjustment",'7.  Persistence Report'!$H$27:$H$500,"2017")</f>
        <v>0</v>
      </c>
      <c r="H467" s="295">
        <f>SUMIFS('7.  Persistence Report'!BA$27:BA$500,'7.  Persistence Report'!$D$27:$D$500,$B466,'7.  Persistence Report'!$J$27:$J$500,"Adjustment",'7.  Persistence Report'!$H$27:$H$500,"2017")</f>
        <v>0</v>
      </c>
      <c r="I467" s="295">
        <f>SUMIFS('7.  Persistence Report'!BB$27:BB$500,'7.  Persistence Report'!$D$27:$D$500,$B466,'7.  Persistence Report'!$J$27:$J$500,"Adjustment",'7.  Persistence Report'!$H$27:$H$500,"2017")</f>
        <v>0</v>
      </c>
      <c r="J467" s="295">
        <f>SUMIFS('7.  Persistence Report'!BC$27:BC$500,'7.  Persistence Report'!$D$27:$D$500,$B466,'7.  Persistence Report'!$J$27:$J$500,"Adjustment",'7.  Persistence Report'!$H$27:$H$500,"2017")</f>
        <v>0</v>
      </c>
      <c r="K467" s="295">
        <f>SUMIFS('7.  Persistence Report'!BD$27:BD$500,'7.  Persistence Report'!$D$27:$D$500,$B466,'7.  Persistence Report'!$J$27:$J$500,"Adjustment",'7.  Persistence Report'!$H$27:$H$500,"2017")</f>
        <v>0</v>
      </c>
      <c r="L467" s="295">
        <f>SUMIFS('7.  Persistence Report'!BE$27:BE$500,'7.  Persistence Report'!$D$27:$D$500,$B466,'7.  Persistence Report'!$J$27:$J$500,"Adjustment",'7.  Persistence Report'!$H$27:$H$500,"2017")</f>
        <v>0</v>
      </c>
      <c r="M467" s="295">
        <f>SUMIFS('7.  Persistence Report'!BF$27:BF$500,'7.  Persistence Report'!$D$27:$D$500,$B466,'7.  Persistence Report'!$J$27:$J$500,"Adjustment",'7.  Persistence Report'!$H$27:$H$500,"2017")</f>
        <v>0</v>
      </c>
      <c r="N467" s="295">
        <f>N466</f>
        <v>12</v>
      </c>
      <c r="O467" s="295">
        <f>SUMIFS('7.  Persistence Report'!R$27:R$500,'7.  Persistence Report'!$D$27:$D$500,$B466,'7.  Persistence Report'!$J$27:$J$500,"Adjustment",'7.  Persistence Report'!$H$27:$H$500,"2017")</f>
        <v>0</v>
      </c>
      <c r="P467" s="295">
        <f>SUMIFS('7.  Persistence Report'!S$27:S$500,'7.  Persistence Report'!$D$27:$D$500,$B466,'7.  Persistence Report'!$J$27:$J$500,"Adjustment",'7.  Persistence Report'!$H$27:$H$500,"2017")</f>
        <v>0</v>
      </c>
      <c r="Q467" s="295">
        <f>SUMIFS('7.  Persistence Report'!T$27:T$500,'7.  Persistence Report'!$D$27:$D$500,$B466,'7.  Persistence Report'!$J$27:$J$500,"Adjustment",'7.  Persistence Report'!$H$27:$H$500,"2017")</f>
        <v>0</v>
      </c>
      <c r="R467" s="295">
        <f>SUMIFS('7.  Persistence Report'!U$27:U$500,'7.  Persistence Report'!$D$27:$D$500,$B466,'7.  Persistence Report'!$J$27:$J$500,"Adjustment",'7.  Persistence Report'!$H$27:$H$500,"2017")</f>
        <v>0</v>
      </c>
      <c r="S467" s="295">
        <f>SUMIFS('7.  Persistence Report'!V$27:V$500,'7.  Persistence Report'!$D$27:$D$500,$B466,'7.  Persistence Report'!$J$27:$J$500,"Adjustment",'7.  Persistence Report'!$H$27:$H$500,"2017")</f>
        <v>0</v>
      </c>
      <c r="T467" s="295">
        <f>SUMIFS('7.  Persistence Report'!W$27:W$500,'7.  Persistence Report'!$D$27:$D$500,$B466,'7.  Persistence Report'!$J$27:$J$500,"Adjustment",'7.  Persistence Report'!$H$27:$H$500,"2017")</f>
        <v>0</v>
      </c>
      <c r="U467" s="295">
        <f>SUMIFS('7.  Persistence Report'!X$27:X$500,'7.  Persistence Report'!$D$27:$D$500,$B466,'7.  Persistence Report'!$J$27:$J$500,"Adjustment",'7.  Persistence Report'!$H$27:$H$500,"2017")</f>
        <v>0</v>
      </c>
      <c r="V467" s="295">
        <f>SUMIFS('7.  Persistence Report'!Y$27:Y$500,'7.  Persistence Report'!$D$27:$D$500,$B466,'7.  Persistence Report'!$J$27:$J$500,"Adjustment",'7.  Persistence Report'!$H$27:$H$500,"2017")</f>
        <v>0</v>
      </c>
      <c r="W467" s="295">
        <f>SUMIFS('7.  Persistence Report'!Z$27:Z$500,'7.  Persistence Report'!$D$27:$D$500,$B466,'7.  Persistence Report'!$J$27:$J$500,"Adjustment",'7.  Persistence Report'!$H$27:$H$500,"2017")</f>
        <v>0</v>
      </c>
      <c r="X467" s="295">
        <f>SUMIFS('7.  Persistence Report'!AA$27:AA$500,'7.  Persistence Report'!$D$27:$D$500,$B466,'7.  Persistence Report'!$J$27:$J$500,"Adjustment",'7.  Persistence Report'!$H$27:$H$500,"2017")</f>
        <v>0</v>
      </c>
      <c r="Y467" s="411">
        <f t="shared" ref="Y467:AL467" si="1320">Y466</f>
        <v>0</v>
      </c>
      <c r="Z467" s="411">
        <f t="shared" si="1320"/>
        <v>0</v>
      </c>
      <c r="AA467" s="411">
        <f t="shared" si="1320"/>
        <v>0</v>
      </c>
      <c r="AB467" s="411">
        <f t="shared" si="1320"/>
        <v>0</v>
      </c>
      <c r="AC467" s="411">
        <f t="shared" si="1320"/>
        <v>0</v>
      </c>
      <c r="AD467" s="411">
        <f t="shared" si="1320"/>
        <v>0</v>
      </c>
      <c r="AE467" s="411">
        <f t="shared" si="1320"/>
        <v>0</v>
      </c>
      <c r="AF467" s="411">
        <f t="shared" si="1320"/>
        <v>0</v>
      </c>
      <c r="AG467" s="411">
        <f t="shared" si="1320"/>
        <v>0</v>
      </c>
      <c r="AH467" s="411">
        <f t="shared" si="1320"/>
        <v>0</v>
      </c>
      <c r="AI467" s="411">
        <f t="shared" si="1320"/>
        <v>0</v>
      </c>
      <c r="AJ467" s="411">
        <f t="shared" si="1320"/>
        <v>0</v>
      </c>
      <c r="AK467" s="411">
        <f t="shared" si="1320"/>
        <v>0</v>
      </c>
      <c r="AL467" s="411">
        <f t="shared" si="1320"/>
        <v>0</v>
      </c>
      <c r="AM467" s="306"/>
    </row>
    <row r="468" spans="1:39" ht="15.75"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75" outlineLevel="1">
      <c r="A469" s="532"/>
      <c r="B469" s="524" t="s">
        <v>502</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75" outlineLevel="1">
      <c r="A470" s="532"/>
      <c r="B470" s="504" t="s">
        <v>498</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outlineLevel="1">
      <c r="A471" s="532">
        <v>21</v>
      </c>
      <c r="B471" s="428" t="s">
        <v>113</v>
      </c>
      <c r="C471" s="291" t="s">
        <v>25</v>
      </c>
      <c r="D471" s="295">
        <f>SUMIFS('7.  Persistence Report'!AW$27:AW$500,'7.  Persistence Report'!$D$27:$D$500,$B471,'7.  Persistence Report'!$J$27:$J$500,"Current year savings",'7.  Persistence Report'!$H$27:$H$500,"2017")</f>
        <v>32592858</v>
      </c>
      <c r="E471" s="295">
        <f>SUMIFS('7.  Persistence Report'!AX$27:AX$500,'7.  Persistence Report'!$D$27:$D$500,$B471,'7.  Persistence Report'!$J$27:$J$500,"Current year savings",'7.  Persistence Report'!$H$27:$H$500,"2017")</f>
        <v>26217487</v>
      </c>
      <c r="F471" s="295">
        <f>SUMIFS('7.  Persistence Report'!AY$27:AY$500,'7.  Persistence Report'!$D$27:$D$500,$B471,'7.  Persistence Report'!$J$27:$J$500,"Current year savings",'7.  Persistence Report'!$H$27:$H$500,"2017")</f>
        <v>26217487</v>
      </c>
      <c r="G471" s="295">
        <f>SUMIFS('7.  Persistence Report'!AZ$27:AZ$500,'7.  Persistence Report'!$D$27:$D$500,$B471,'7.  Persistence Report'!$J$27:$J$500,"Current year savings",'7.  Persistence Report'!$H$27:$H$500,"2017")</f>
        <v>26217487</v>
      </c>
      <c r="H471" s="295">
        <f>SUMIFS('7.  Persistence Report'!BA$27:BA$500,'7.  Persistence Report'!$D$27:$D$500,$B471,'7.  Persistence Report'!$J$27:$J$500,"Current year savings",'7.  Persistence Report'!$H$27:$H$500,"2017")</f>
        <v>26217487</v>
      </c>
      <c r="I471" s="295">
        <f>SUMIFS('7.  Persistence Report'!BB$27:BB$500,'7.  Persistence Report'!$D$27:$D$500,$B471,'7.  Persistence Report'!$J$27:$J$500,"Current year savings",'7.  Persistence Report'!$H$27:$H$500,"2017")</f>
        <v>26217487</v>
      </c>
      <c r="J471" s="295">
        <f>SUMIFS('7.  Persistence Report'!BC$27:BC$500,'7.  Persistence Report'!$D$27:$D$500,$B471,'7.  Persistence Report'!$J$27:$J$500,"Current year savings",'7.  Persistence Report'!$H$27:$H$500,"2017")</f>
        <v>26217487</v>
      </c>
      <c r="K471" s="295">
        <f>SUMIFS('7.  Persistence Report'!BD$27:BD$500,'7.  Persistence Report'!$D$27:$D$500,$B471,'7.  Persistence Report'!$J$27:$J$500,"Current year savings",'7.  Persistence Report'!$H$27:$H$500,"2017")</f>
        <v>26216943</v>
      </c>
      <c r="L471" s="295">
        <f>SUMIFS('7.  Persistence Report'!BE$27:BE$500,'7.  Persistence Report'!$D$27:$D$500,$B471,'7.  Persistence Report'!$J$27:$J$500,"Current year savings",'7.  Persistence Report'!$H$27:$H$500,"2017")</f>
        <v>26216943</v>
      </c>
      <c r="M471" s="295">
        <f>SUMIFS('7.  Persistence Report'!BF$27:BF$500,'7.  Persistence Report'!$D$27:$D$500,$B471,'7.  Persistence Report'!$J$27:$J$500,"Current year savings",'7.  Persistence Report'!$H$27:$H$500,"2017")</f>
        <v>26155788</v>
      </c>
      <c r="N471" s="291"/>
      <c r="O471" s="295">
        <f>SUMIFS('7.  Persistence Report'!R$27:R$500,'7.  Persistence Report'!$D$27:$D$500,$B471,'7.  Persistence Report'!$J$27:$J$500,"Current year savings",'7.  Persistence Report'!$H$27:$H$500,"2017")</f>
        <v>2259</v>
      </c>
      <c r="P471" s="295">
        <f>SUMIFS('7.  Persistence Report'!S$27:S$500,'7.  Persistence Report'!$D$27:$D$500,$B471,'7.  Persistence Report'!$J$27:$J$500,"Current year savings",'7.  Persistence Report'!$H$27:$H$500,"2017")</f>
        <v>1831</v>
      </c>
      <c r="Q471" s="295">
        <f>SUMIFS('7.  Persistence Report'!T$27:T$500,'7.  Persistence Report'!$D$27:$D$500,$B471,'7.  Persistence Report'!$J$27:$J$500,"Current year savings",'7.  Persistence Report'!$H$27:$H$500,"2017")</f>
        <v>1831</v>
      </c>
      <c r="R471" s="295">
        <f>SUMIFS('7.  Persistence Report'!U$27:U$500,'7.  Persistence Report'!$D$27:$D$500,$B471,'7.  Persistence Report'!$J$27:$J$500,"Current year savings",'7.  Persistence Report'!$H$27:$H$500,"2017")</f>
        <v>1831</v>
      </c>
      <c r="S471" s="295">
        <f>SUMIFS('7.  Persistence Report'!V$27:V$500,'7.  Persistence Report'!$D$27:$D$500,$B471,'7.  Persistence Report'!$J$27:$J$500,"Current year savings",'7.  Persistence Report'!$H$27:$H$500,"2017")</f>
        <v>1831</v>
      </c>
      <c r="T471" s="295">
        <f>SUMIFS('7.  Persistence Report'!W$27:W$500,'7.  Persistence Report'!$D$27:$D$500,$B471,'7.  Persistence Report'!$J$27:$J$500,"Current year savings",'7.  Persistence Report'!$H$27:$H$500,"2017")</f>
        <v>1831</v>
      </c>
      <c r="U471" s="295">
        <f>SUMIFS('7.  Persistence Report'!X$27:X$500,'7.  Persistence Report'!$D$27:$D$500,$B471,'7.  Persistence Report'!$J$27:$J$500,"Current year savings",'7.  Persistence Report'!$H$27:$H$500,"2017")</f>
        <v>1831</v>
      </c>
      <c r="V471" s="295">
        <f>SUMIFS('7.  Persistence Report'!Y$27:Y$500,'7.  Persistence Report'!$D$27:$D$500,$B471,'7.  Persistence Report'!$J$27:$J$500,"Current year savings",'7.  Persistence Report'!$H$27:$H$500,"2017")</f>
        <v>1831</v>
      </c>
      <c r="W471" s="295">
        <f>SUMIFS('7.  Persistence Report'!Z$27:Z$500,'7.  Persistence Report'!$D$27:$D$500,$B471,'7.  Persistence Report'!$J$27:$J$500,"Current year savings",'7.  Persistence Report'!$H$27:$H$500,"2017")</f>
        <v>1831</v>
      </c>
      <c r="X471" s="295">
        <f>SUMIFS('7.  Persistence Report'!AA$27:AA$500,'7.  Persistence Report'!$D$27:$D$500,$B471,'7.  Persistence Report'!$J$27:$J$500,"Current year savings",'7.  Persistence Report'!$H$27:$H$500,"2017")</f>
        <v>1827</v>
      </c>
      <c r="Y471" s="410">
        <v>1</v>
      </c>
      <c r="Z471" s="410"/>
      <c r="AA471" s="410"/>
      <c r="AB471" s="410"/>
      <c r="AC471" s="410"/>
      <c r="AD471" s="410"/>
      <c r="AE471" s="410"/>
      <c r="AF471" s="410"/>
      <c r="AG471" s="410"/>
      <c r="AH471" s="410"/>
      <c r="AI471" s="410"/>
      <c r="AJ471" s="410"/>
      <c r="AK471" s="410"/>
      <c r="AL471" s="410"/>
      <c r="AM471" s="296">
        <f>SUM(Y471:AL471)</f>
        <v>1</v>
      </c>
    </row>
    <row r="472" spans="1:39" outlineLevel="1">
      <c r="A472" s="532"/>
      <c r="B472" s="431" t="s">
        <v>308</v>
      </c>
      <c r="C472" s="291" t="s">
        <v>163</v>
      </c>
      <c r="D472" s="295">
        <f>SUMIFS('7.  Persistence Report'!AW$27:AW$500,'7.  Persistence Report'!$D$27:$D$500,$B471,'7.  Persistence Report'!$J$27:$J$500,"Adjustment",'7.  Persistence Report'!$H$27:$H$500,"2017")</f>
        <v>38981.473771915058</v>
      </c>
      <c r="E472" s="295">
        <f>SUMIFS('7.  Persistence Report'!AX$27:AX$500,'7.  Persistence Report'!$D$27:$D$500,$B471,'7.  Persistence Report'!$J$27:$J$500,"Adjustment",'7.  Persistence Report'!$H$27:$H$500,"2017")</f>
        <v>31356.448761137304</v>
      </c>
      <c r="F472" s="295">
        <f>SUMIFS('7.  Persistence Report'!AY$27:AY$500,'7.  Persistence Report'!$D$27:$D$500,$B471,'7.  Persistence Report'!$J$27:$J$500,"Adjustment",'7.  Persistence Report'!$H$27:$H$500,"2017")</f>
        <v>31356.448761137304</v>
      </c>
      <c r="G472" s="295">
        <f>SUMIFS('7.  Persistence Report'!AZ$27:AZ$500,'7.  Persistence Report'!$D$27:$D$500,$B471,'7.  Persistence Report'!$J$27:$J$500,"Adjustment",'7.  Persistence Report'!$H$27:$H$500,"2017")</f>
        <v>0</v>
      </c>
      <c r="H472" s="295">
        <f>SUMIFS('7.  Persistence Report'!BA$27:BA$500,'7.  Persistence Report'!$D$27:$D$500,$B471,'7.  Persistence Report'!$J$27:$J$500,"Adjustment",'7.  Persistence Report'!$H$27:$H$500,"2017")</f>
        <v>0</v>
      </c>
      <c r="I472" s="295">
        <f>SUMIFS('7.  Persistence Report'!BB$27:BB$500,'7.  Persistence Report'!$D$27:$D$500,$B471,'7.  Persistence Report'!$J$27:$J$500,"Adjustment",'7.  Persistence Report'!$H$27:$H$500,"2017")</f>
        <v>0</v>
      </c>
      <c r="J472" s="295">
        <f>SUMIFS('7.  Persistence Report'!BC$27:BC$500,'7.  Persistence Report'!$D$27:$D$500,$B471,'7.  Persistence Report'!$J$27:$J$500,"Adjustment",'7.  Persistence Report'!$H$27:$H$500,"2017")</f>
        <v>0</v>
      </c>
      <c r="K472" s="295">
        <f>SUMIFS('7.  Persistence Report'!BD$27:BD$500,'7.  Persistence Report'!$D$27:$D$500,$B471,'7.  Persistence Report'!$J$27:$J$500,"Adjustment",'7.  Persistence Report'!$H$27:$H$500,"2017")</f>
        <v>0</v>
      </c>
      <c r="L472" s="295">
        <f>SUMIFS('7.  Persistence Report'!BE$27:BE$500,'7.  Persistence Report'!$D$27:$D$500,$B471,'7.  Persistence Report'!$J$27:$J$500,"Adjustment",'7.  Persistence Report'!$H$27:$H$500,"2017")</f>
        <v>0</v>
      </c>
      <c r="M472" s="295">
        <f>SUMIFS('7.  Persistence Report'!BF$27:BF$500,'7.  Persistence Report'!$D$27:$D$500,$B471,'7.  Persistence Report'!$J$27:$J$500,"Adjustment",'7.  Persistence Report'!$H$27:$H$500,"2017")</f>
        <v>0</v>
      </c>
      <c r="N472" s="291"/>
      <c r="O472" s="295">
        <f>SUMIFS('7.  Persistence Report'!R$27:R$500,'7.  Persistence Report'!$D$27:$D$500,$B471,'7.  Persistence Report'!$J$27:$J$500,"Adjustment",'7.  Persistence Report'!$H$27:$H$500,"2017")</f>
        <v>0</v>
      </c>
      <c r="P472" s="295">
        <f>SUMIFS('7.  Persistence Report'!S$27:S$500,'7.  Persistence Report'!$D$27:$D$500,$B471,'7.  Persistence Report'!$J$27:$J$500,"Adjustment",'7.  Persistence Report'!$H$27:$H$500,"2017")</f>
        <v>0</v>
      </c>
      <c r="Q472" s="295">
        <f>SUMIFS('7.  Persistence Report'!T$27:T$500,'7.  Persistence Report'!$D$27:$D$500,$B471,'7.  Persistence Report'!$J$27:$J$500,"Adjustment",'7.  Persistence Report'!$H$27:$H$500,"2017")</f>
        <v>0</v>
      </c>
      <c r="R472" s="295">
        <f>SUMIFS('7.  Persistence Report'!U$27:U$500,'7.  Persistence Report'!$D$27:$D$500,$B471,'7.  Persistence Report'!$J$27:$J$500,"Adjustment",'7.  Persistence Report'!$H$27:$H$500,"2017")</f>
        <v>0</v>
      </c>
      <c r="S472" s="295">
        <f>SUMIFS('7.  Persistence Report'!V$27:V$500,'7.  Persistence Report'!$D$27:$D$500,$B471,'7.  Persistence Report'!$J$27:$J$500,"Adjustment",'7.  Persistence Report'!$H$27:$H$500,"2017")</f>
        <v>0</v>
      </c>
      <c r="T472" s="295">
        <f>SUMIFS('7.  Persistence Report'!W$27:W$500,'7.  Persistence Report'!$D$27:$D$500,$B471,'7.  Persistence Report'!$J$27:$J$500,"Adjustment",'7.  Persistence Report'!$H$27:$H$500,"2017")</f>
        <v>0</v>
      </c>
      <c r="U472" s="295">
        <f>SUMIFS('7.  Persistence Report'!X$27:X$500,'7.  Persistence Report'!$D$27:$D$500,$B471,'7.  Persistence Report'!$J$27:$J$500,"Adjustment",'7.  Persistence Report'!$H$27:$H$500,"2017")</f>
        <v>0</v>
      </c>
      <c r="V472" s="295">
        <f>SUMIFS('7.  Persistence Report'!Y$27:Y$500,'7.  Persistence Report'!$D$27:$D$500,$B471,'7.  Persistence Report'!$J$27:$J$500,"Adjustment",'7.  Persistence Report'!$H$27:$H$500,"2017")</f>
        <v>0</v>
      </c>
      <c r="W472" s="295">
        <f>SUMIFS('7.  Persistence Report'!Z$27:Z$500,'7.  Persistence Report'!$D$27:$D$500,$B471,'7.  Persistence Report'!$J$27:$J$500,"Adjustment",'7.  Persistence Report'!$H$27:$H$500,"2017")</f>
        <v>0</v>
      </c>
      <c r="X472" s="295">
        <f>SUMIFS('7.  Persistence Report'!AA$27:AA$500,'7.  Persistence Report'!$D$27:$D$500,$B471,'7.  Persistence Report'!$J$27:$J$500,"Adjustment",'7.  Persistence Report'!$H$27:$H$500,"2017")</f>
        <v>0</v>
      </c>
      <c r="Y472" s="411">
        <f>Y471</f>
        <v>1</v>
      </c>
      <c r="Z472" s="411">
        <f t="shared" ref="Z472" si="1321">Z471</f>
        <v>0</v>
      </c>
      <c r="AA472" s="411">
        <f t="shared" ref="AA472" si="1322">AA471</f>
        <v>0</v>
      </c>
      <c r="AB472" s="411">
        <f t="shared" ref="AB472" si="1323">AB471</f>
        <v>0</v>
      </c>
      <c r="AC472" s="411">
        <f t="shared" ref="AC472" si="1324">AC471</f>
        <v>0</v>
      </c>
      <c r="AD472" s="411">
        <f t="shared" ref="AD472" si="1325">AD471</f>
        <v>0</v>
      </c>
      <c r="AE472" s="411">
        <f t="shared" ref="AE472" si="1326">AE471</f>
        <v>0</v>
      </c>
      <c r="AF472" s="411">
        <f t="shared" ref="AF472" si="1327">AF471</f>
        <v>0</v>
      </c>
      <c r="AG472" s="411">
        <f t="shared" ref="AG472" si="1328">AG471</f>
        <v>0</v>
      </c>
      <c r="AH472" s="411">
        <f t="shared" ref="AH472" si="1329">AH471</f>
        <v>0</v>
      </c>
      <c r="AI472" s="411">
        <f t="shared" ref="AI472" si="1330">AI471</f>
        <v>0</v>
      </c>
      <c r="AJ472" s="411">
        <f t="shared" ref="AJ472" si="1331">AJ471</f>
        <v>0</v>
      </c>
      <c r="AK472" s="411">
        <f t="shared" ref="AK472" si="1332">AK471</f>
        <v>0</v>
      </c>
      <c r="AL472" s="411">
        <f t="shared" ref="AL472" si="1333">AL471</f>
        <v>0</v>
      </c>
      <c r="AM472" s="306"/>
    </row>
    <row r="473" spans="1:39"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SUMIFS('7.  Persistence Report'!AW$27:AW$500,'7.  Persistence Report'!$D$27:$D$500,$B474,'7.  Persistence Report'!$J$27:$J$500,"Current year savings",'7.  Persistence Report'!$H$27:$H$500,"2017")</f>
        <v>5227110</v>
      </c>
      <c r="E474" s="295">
        <f>SUMIFS('7.  Persistence Report'!AX$27:AX$500,'7.  Persistence Report'!$D$27:$D$500,$B474,'7.  Persistence Report'!$J$27:$J$500,"Current year savings",'7.  Persistence Report'!$H$27:$H$500,"2017")</f>
        <v>5227110</v>
      </c>
      <c r="F474" s="295">
        <f>SUMIFS('7.  Persistence Report'!AY$27:AY$500,'7.  Persistence Report'!$D$27:$D$500,$B474,'7.  Persistence Report'!$J$27:$J$500,"Current year savings",'7.  Persistence Report'!$H$27:$H$500,"2017")</f>
        <v>5227110</v>
      </c>
      <c r="G474" s="295">
        <f>SUMIFS('7.  Persistence Report'!AZ$27:AZ$500,'7.  Persistence Report'!$D$27:$D$500,$B474,'7.  Persistence Report'!$J$27:$J$500,"Current year savings",'7.  Persistence Report'!$H$27:$H$500,"2017")</f>
        <v>5227110</v>
      </c>
      <c r="H474" s="295">
        <f>SUMIFS('7.  Persistence Report'!BA$27:BA$500,'7.  Persistence Report'!$D$27:$D$500,$B474,'7.  Persistence Report'!$J$27:$J$500,"Current year savings",'7.  Persistence Report'!$H$27:$H$500,"2017")</f>
        <v>5227110</v>
      </c>
      <c r="I474" s="295">
        <f>SUMIFS('7.  Persistence Report'!BB$27:BB$500,'7.  Persistence Report'!$D$27:$D$500,$B474,'7.  Persistence Report'!$J$27:$J$500,"Current year savings",'7.  Persistence Report'!$H$27:$H$500,"2017")</f>
        <v>5227110</v>
      </c>
      <c r="J474" s="295">
        <f>SUMIFS('7.  Persistence Report'!BC$27:BC$500,'7.  Persistence Report'!$D$27:$D$500,$B474,'7.  Persistence Report'!$J$27:$J$500,"Current year savings",'7.  Persistence Report'!$H$27:$H$500,"2017")</f>
        <v>5227110</v>
      </c>
      <c r="K474" s="295">
        <f>SUMIFS('7.  Persistence Report'!BD$27:BD$500,'7.  Persistence Report'!$D$27:$D$500,$B474,'7.  Persistence Report'!$J$27:$J$500,"Current year savings",'7.  Persistence Report'!$H$27:$H$500,"2017")</f>
        <v>5227110</v>
      </c>
      <c r="L474" s="295">
        <f>SUMIFS('7.  Persistence Report'!BE$27:BE$500,'7.  Persistence Report'!$D$27:$D$500,$B474,'7.  Persistence Report'!$J$27:$J$500,"Current year savings",'7.  Persistence Report'!$H$27:$H$500,"2017")</f>
        <v>5227110</v>
      </c>
      <c r="M474" s="295">
        <f>SUMIFS('7.  Persistence Report'!BF$27:BF$500,'7.  Persistence Report'!$D$27:$D$500,$B474,'7.  Persistence Report'!$J$27:$J$500,"Current year savings",'7.  Persistence Report'!$H$27:$H$500,"2017")</f>
        <v>5227110</v>
      </c>
      <c r="N474" s="291"/>
      <c r="O474" s="295">
        <f>SUMIFS('7.  Persistence Report'!R$27:R$500,'7.  Persistence Report'!$D$27:$D$500,$B474,'7.  Persistence Report'!$J$27:$J$500,"Current year savings",'7.  Persistence Report'!$H$27:$H$500,"2017")</f>
        <v>1453</v>
      </c>
      <c r="P474" s="295">
        <f>SUMIFS('7.  Persistence Report'!S$27:S$500,'7.  Persistence Report'!$D$27:$D$500,$B474,'7.  Persistence Report'!$J$27:$J$500,"Current year savings",'7.  Persistence Report'!$H$27:$H$500,"2017")</f>
        <v>1453</v>
      </c>
      <c r="Q474" s="295">
        <f>SUMIFS('7.  Persistence Report'!T$27:T$500,'7.  Persistence Report'!$D$27:$D$500,$B474,'7.  Persistence Report'!$J$27:$J$500,"Current year savings",'7.  Persistence Report'!$H$27:$H$500,"2017")</f>
        <v>1453</v>
      </c>
      <c r="R474" s="295">
        <f>SUMIFS('7.  Persistence Report'!U$27:U$500,'7.  Persistence Report'!$D$27:$D$500,$B474,'7.  Persistence Report'!$J$27:$J$500,"Current year savings",'7.  Persistence Report'!$H$27:$H$500,"2017")</f>
        <v>1453</v>
      </c>
      <c r="S474" s="295">
        <f>SUMIFS('7.  Persistence Report'!V$27:V$500,'7.  Persistence Report'!$D$27:$D$500,$B474,'7.  Persistence Report'!$J$27:$J$500,"Current year savings",'7.  Persistence Report'!$H$27:$H$500,"2017")</f>
        <v>1453</v>
      </c>
      <c r="T474" s="295">
        <f>SUMIFS('7.  Persistence Report'!W$27:W$500,'7.  Persistence Report'!$D$27:$D$500,$B474,'7.  Persistence Report'!$J$27:$J$500,"Current year savings",'7.  Persistence Report'!$H$27:$H$500,"2017")</f>
        <v>1453</v>
      </c>
      <c r="U474" s="295">
        <f>SUMIFS('7.  Persistence Report'!X$27:X$500,'7.  Persistence Report'!$D$27:$D$500,$B474,'7.  Persistence Report'!$J$27:$J$500,"Current year savings",'7.  Persistence Report'!$H$27:$H$500,"2017")</f>
        <v>1453</v>
      </c>
      <c r="V474" s="295">
        <f>SUMIFS('7.  Persistence Report'!Y$27:Y$500,'7.  Persistence Report'!$D$27:$D$500,$B474,'7.  Persistence Report'!$J$27:$J$500,"Current year savings",'7.  Persistence Report'!$H$27:$H$500,"2017")</f>
        <v>1453</v>
      </c>
      <c r="W474" s="295">
        <f>SUMIFS('7.  Persistence Report'!Z$27:Z$500,'7.  Persistence Report'!$D$27:$D$500,$B474,'7.  Persistence Report'!$J$27:$J$500,"Current year savings",'7.  Persistence Report'!$H$27:$H$500,"2017")</f>
        <v>1453</v>
      </c>
      <c r="X474" s="295">
        <f>SUMIFS('7.  Persistence Report'!AA$27:AA$500,'7.  Persistence Report'!$D$27:$D$500,$B474,'7.  Persistence Report'!$J$27:$J$500,"Current year savings",'7.  Persistence Report'!$H$27:$H$500,"2017")</f>
        <v>1453</v>
      </c>
      <c r="Y474" s="410">
        <v>1</v>
      </c>
      <c r="Z474" s="410"/>
      <c r="AA474" s="410"/>
      <c r="AB474" s="410"/>
      <c r="AC474" s="410"/>
      <c r="AD474" s="410"/>
      <c r="AE474" s="410"/>
      <c r="AF474" s="410"/>
      <c r="AG474" s="410"/>
      <c r="AH474" s="410"/>
      <c r="AI474" s="410"/>
      <c r="AJ474" s="410"/>
      <c r="AK474" s="410"/>
      <c r="AL474" s="410"/>
      <c r="AM474" s="296">
        <f>SUM(Y474:AL474)</f>
        <v>1</v>
      </c>
    </row>
    <row r="475" spans="1:39" outlineLevel="1">
      <c r="A475" s="532"/>
      <c r="B475" s="431" t="s">
        <v>308</v>
      </c>
      <c r="C475" s="291" t="s">
        <v>163</v>
      </c>
      <c r="D475" s="295">
        <f>SUMIFS('7.  Persistence Report'!AW$27:AW$500,'7.  Persistence Report'!$D$27:$D$500,$B474,'7.  Persistence Report'!$J$27:$J$500,"Adjustment",'7.  Persistence Report'!$H$27:$H$500,"2017")</f>
        <v>898832.35908275621</v>
      </c>
      <c r="E475" s="295">
        <f>SUMIFS('7.  Persistence Report'!AX$27:AX$500,'7.  Persistence Report'!$D$27:$D$500,$B474,'7.  Persistence Report'!$J$27:$J$500,"Adjustment",'7.  Persistence Report'!$H$27:$H$500,"2017")</f>
        <v>898832.35908275621</v>
      </c>
      <c r="F475" s="295">
        <f>SUMIFS('7.  Persistence Report'!AY$27:AY$500,'7.  Persistence Report'!$D$27:$D$500,$B474,'7.  Persistence Report'!$J$27:$J$500,"Adjustment",'7.  Persistence Report'!$H$27:$H$500,"2017")</f>
        <v>898832.35908275621</v>
      </c>
      <c r="G475" s="295">
        <f>SUMIFS('7.  Persistence Report'!AZ$27:AZ$500,'7.  Persistence Report'!$D$27:$D$500,$B474,'7.  Persistence Report'!$J$27:$J$500,"Adjustment",'7.  Persistence Report'!$H$27:$H$500,"2017")</f>
        <v>0</v>
      </c>
      <c r="H475" s="295">
        <f>SUMIFS('7.  Persistence Report'!BA$27:BA$500,'7.  Persistence Report'!$D$27:$D$500,$B474,'7.  Persistence Report'!$J$27:$J$500,"Adjustment",'7.  Persistence Report'!$H$27:$H$500,"2017")</f>
        <v>0</v>
      </c>
      <c r="I475" s="295">
        <f>SUMIFS('7.  Persistence Report'!BB$27:BB$500,'7.  Persistence Report'!$D$27:$D$500,$B474,'7.  Persistence Report'!$J$27:$J$500,"Adjustment",'7.  Persistence Report'!$H$27:$H$500,"2017")</f>
        <v>0</v>
      </c>
      <c r="J475" s="295">
        <f>SUMIFS('7.  Persistence Report'!BC$27:BC$500,'7.  Persistence Report'!$D$27:$D$500,$B474,'7.  Persistence Report'!$J$27:$J$500,"Adjustment",'7.  Persistence Report'!$H$27:$H$500,"2017")</f>
        <v>0</v>
      </c>
      <c r="K475" s="295">
        <f>SUMIFS('7.  Persistence Report'!BD$27:BD$500,'7.  Persistence Report'!$D$27:$D$500,$B474,'7.  Persistence Report'!$J$27:$J$500,"Adjustment",'7.  Persistence Report'!$H$27:$H$500,"2017")</f>
        <v>0</v>
      </c>
      <c r="L475" s="295">
        <f>SUMIFS('7.  Persistence Report'!BE$27:BE$500,'7.  Persistence Report'!$D$27:$D$500,$B474,'7.  Persistence Report'!$J$27:$J$500,"Adjustment",'7.  Persistence Report'!$H$27:$H$500,"2017")</f>
        <v>0</v>
      </c>
      <c r="M475" s="295">
        <f>SUMIFS('7.  Persistence Report'!BF$27:BF$500,'7.  Persistence Report'!$D$27:$D$500,$B474,'7.  Persistence Report'!$J$27:$J$500,"Adjustment",'7.  Persistence Report'!$H$27:$H$500,"2017")</f>
        <v>0</v>
      </c>
      <c r="N475" s="291"/>
      <c r="O475" s="295">
        <f>SUMIFS('7.  Persistence Report'!R$27:R$500,'7.  Persistence Report'!$D$27:$D$500,$B474,'7.  Persistence Report'!$J$27:$J$500,"Adjustment",'7.  Persistence Report'!$H$27:$H$500,"2017")</f>
        <v>0</v>
      </c>
      <c r="P475" s="295">
        <f>SUMIFS('7.  Persistence Report'!S$27:S$500,'7.  Persistence Report'!$D$27:$D$500,$B474,'7.  Persistence Report'!$J$27:$J$500,"Adjustment",'7.  Persistence Report'!$H$27:$H$500,"2017")</f>
        <v>0</v>
      </c>
      <c r="Q475" s="295">
        <f>SUMIFS('7.  Persistence Report'!T$27:T$500,'7.  Persistence Report'!$D$27:$D$500,$B474,'7.  Persistence Report'!$J$27:$J$500,"Adjustment",'7.  Persistence Report'!$H$27:$H$500,"2017")</f>
        <v>0</v>
      </c>
      <c r="R475" s="295">
        <f>SUMIFS('7.  Persistence Report'!U$27:U$500,'7.  Persistence Report'!$D$27:$D$500,$B474,'7.  Persistence Report'!$J$27:$J$500,"Adjustment",'7.  Persistence Report'!$H$27:$H$500,"2017")</f>
        <v>0</v>
      </c>
      <c r="S475" s="295">
        <f>SUMIFS('7.  Persistence Report'!V$27:V$500,'7.  Persistence Report'!$D$27:$D$500,$B474,'7.  Persistence Report'!$J$27:$J$500,"Adjustment",'7.  Persistence Report'!$H$27:$H$500,"2017")</f>
        <v>0</v>
      </c>
      <c r="T475" s="295">
        <f>SUMIFS('7.  Persistence Report'!W$27:W$500,'7.  Persistence Report'!$D$27:$D$500,$B474,'7.  Persistence Report'!$J$27:$J$500,"Adjustment",'7.  Persistence Report'!$H$27:$H$500,"2017")</f>
        <v>0</v>
      </c>
      <c r="U475" s="295">
        <f>SUMIFS('7.  Persistence Report'!X$27:X$500,'7.  Persistence Report'!$D$27:$D$500,$B474,'7.  Persistence Report'!$J$27:$J$500,"Adjustment",'7.  Persistence Report'!$H$27:$H$500,"2017")</f>
        <v>0</v>
      </c>
      <c r="V475" s="295">
        <f>SUMIFS('7.  Persistence Report'!Y$27:Y$500,'7.  Persistence Report'!$D$27:$D$500,$B474,'7.  Persistence Report'!$J$27:$J$500,"Adjustment",'7.  Persistence Report'!$H$27:$H$500,"2017")</f>
        <v>0</v>
      </c>
      <c r="W475" s="295">
        <f>SUMIFS('7.  Persistence Report'!Z$27:Z$500,'7.  Persistence Report'!$D$27:$D$500,$B474,'7.  Persistence Report'!$J$27:$J$500,"Adjustment",'7.  Persistence Report'!$H$27:$H$500,"2017")</f>
        <v>0</v>
      </c>
      <c r="X475" s="295">
        <f>SUMIFS('7.  Persistence Report'!AA$27:AA$500,'7.  Persistence Report'!$D$27:$D$500,$B474,'7.  Persistence Report'!$J$27:$J$500,"Adjustment",'7.  Persistence Report'!$H$27:$H$500,"2017")</f>
        <v>0</v>
      </c>
      <c r="Y475" s="411">
        <f>Y474</f>
        <v>1</v>
      </c>
      <c r="Z475" s="411">
        <f t="shared" ref="Z475" si="1334">Z474</f>
        <v>0</v>
      </c>
      <c r="AA475" s="411">
        <f t="shared" ref="AA475" si="1335">AA474</f>
        <v>0</v>
      </c>
      <c r="AB475" s="411">
        <f t="shared" ref="AB475" si="1336">AB474</f>
        <v>0</v>
      </c>
      <c r="AC475" s="411">
        <f t="shared" ref="AC475" si="1337">AC474</f>
        <v>0</v>
      </c>
      <c r="AD475" s="411">
        <f t="shared" ref="AD475" si="1338">AD474</f>
        <v>0</v>
      </c>
      <c r="AE475" s="411">
        <f t="shared" ref="AE475" si="1339">AE474</f>
        <v>0</v>
      </c>
      <c r="AF475" s="411">
        <f t="shared" ref="AF475" si="1340">AF474</f>
        <v>0</v>
      </c>
      <c r="AG475" s="411">
        <f t="shared" ref="AG475" si="1341">AG474</f>
        <v>0</v>
      </c>
      <c r="AH475" s="411">
        <f t="shared" ref="AH475" si="1342">AH474</f>
        <v>0</v>
      </c>
      <c r="AI475" s="411">
        <f t="shared" ref="AI475" si="1343">AI474</f>
        <v>0</v>
      </c>
      <c r="AJ475" s="411">
        <f t="shared" ref="AJ475" si="1344">AJ474</f>
        <v>0</v>
      </c>
      <c r="AK475" s="411">
        <f t="shared" ref="AK475" si="1345">AK474</f>
        <v>0</v>
      </c>
      <c r="AL475" s="411">
        <f t="shared" ref="AL475" si="1346">AL474</f>
        <v>0</v>
      </c>
      <c r="AM475" s="306"/>
    </row>
    <row r="476" spans="1:39"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f>SUMIFS('7.  Persistence Report'!AW$27:AW$500,'7.  Persistence Report'!$D$27:$D$500,$B477,'7.  Persistence Report'!$J$27:$J$500,"Current year savings",'7.  Persistence Report'!$H$27:$H$500,"2017")</f>
        <v>11429</v>
      </c>
      <c r="E477" s="295">
        <f>SUMIFS('7.  Persistence Report'!AX$27:AX$500,'7.  Persistence Report'!$D$27:$D$500,$B477,'7.  Persistence Report'!$J$27:$J$500,"Current year savings",'7.  Persistence Report'!$H$27:$H$500,"2017")</f>
        <v>11429</v>
      </c>
      <c r="F477" s="295">
        <f>SUMIFS('7.  Persistence Report'!AY$27:AY$500,'7.  Persistence Report'!$D$27:$D$500,$B477,'7.  Persistence Report'!$J$27:$J$500,"Current year savings",'7.  Persistence Report'!$H$27:$H$500,"2017")</f>
        <v>11429</v>
      </c>
      <c r="G477" s="295">
        <f>SUMIFS('7.  Persistence Report'!AZ$27:AZ$500,'7.  Persistence Report'!$D$27:$D$500,$B477,'7.  Persistence Report'!$J$27:$J$500,"Current year savings",'7.  Persistence Report'!$H$27:$H$500,"2017")</f>
        <v>11429</v>
      </c>
      <c r="H477" s="295">
        <f>SUMIFS('7.  Persistence Report'!BA$27:BA$500,'7.  Persistence Report'!$D$27:$D$500,$B477,'7.  Persistence Report'!$J$27:$J$500,"Current year savings",'7.  Persistence Report'!$H$27:$H$500,"2017")</f>
        <v>11429</v>
      </c>
      <c r="I477" s="295">
        <f>SUMIFS('7.  Persistence Report'!BB$27:BB$500,'7.  Persistence Report'!$D$27:$D$500,$B477,'7.  Persistence Report'!$J$27:$J$500,"Current year savings",'7.  Persistence Report'!$H$27:$H$500,"2017")</f>
        <v>11429</v>
      </c>
      <c r="J477" s="295">
        <f>SUMIFS('7.  Persistence Report'!BC$27:BC$500,'7.  Persistence Report'!$D$27:$D$500,$B477,'7.  Persistence Report'!$J$27:$J$500,"Current year savings",'7.  Persistence Report'!$H$27:$H$500,"2017")</f>
        <v>11429</v>
      </c>
      <c r="K477" s="295">
        <f>SUMIFS('7.  Persistence Report'!BD$27:BD$500,'7.  Persistence Report'!$D$27:$D$500,$B477,'7.  Persistence Report'!$J$27:$J$500,"Current year savings",'7.  Persistence Report'!$H$27:$H$500,"2017")</f>
        <v>11429</v>
      </c>
      <c r="L477" s="295">
        <f>SUMIFS('7.  Persistence Report'!BE$27:BE$500,'7.  Persistence Report'!$D$27:$D$500,$B477,'7.  Persistence Report'!$J$27:$J$500,"Current year savings",'7.  Persistence Report'!$H$27:$H$500,"2017")</f>
        <v>11429</v>
      </c>
      <c r="M477" s="295">
        <f>SUMIFS('7.  Persistence Report'!BF$27:BF$500,'7.  Persistence Report'!$D$27:$D$500,$B477,'7.  Persistence Report'!$J$27:$J$500,"Current year savings",'7.  Persistence Report'!$H$27:$H$500,"2017")</f>
        <v>11429</v>
      </c>
      <c r="N477" s="291"/>
      <c r="O477" s="295">
        <f>SUMIFS('7.  Persistence Report'!R$27:R$500,'7.  Persistence Report'!$D$27:$D$500,$B477,'7.  Persistence Report'!$J$27:$J$500,"Current year savings",'7.  Persistence Report'!$H$27:$H$500,"2017")</f>
        <v>6</v>
      </c>
      <c r="P477" s="295">
        <f>SUMIFS('7.  Persistence Report'!S$27:S$500,'7.  Persistence Report'!$D$27:$D$500,$B477,'7.  Persistence Report'!$J$27:$J$500,"Current year savings",'7.  Persistence Report'!$H$27:$H$500,"2017")</f>
        <v>6</v>
      </c>
      <c r="Q477" s="295">
        <f>SUMIFS('7.  Persistence Report'!T$27:T$500,'7.  Persistence Report'!$D$27:$D$500,$B477,'7.  Persistence Report'!$J$27:$J$500,"Current year savings",'7.  Persistence Report'!$H$27:$H$500,"2017")</f>
        <v>6</v>
      </c>
      <c r="R477" s="295">
        <f>SUMIFS('7.  Persistence Report'!U$27:U$500,'7.  Persistence Report'!$D$27:$D$500,$B477,'7.  Persistence Report'!$J$27:$J$500,"Current year savings",'7.  Persistence Report'!$H$27:$H$500,"2017")</f>
        <v>6</v>
      </c>
      <c r="S477" s="295">
        <f>SUMIFS('7.  Persistence Report'!V$27:V$500,'7.  Persistence Report'!$D$27:$D$500,$B477,'7.  Persistence Report'!$J$27:$J$500,"Current year savings",'7.  Persistence Report'!$H$27:$H$500,"2017")</f>
        <v>6</v>
      </c>
      <c r="T477" s="295">
        <f>SUMIFS('7.  Persistence Report'!W$27:W$500,'7.  Persistence Report'!$D$27:$D$500,$B477,'7.  Persistence Report'!$J$27:$J$500,"Current year savings",'7.  Persistence Report'!$H$27:$H$500,"2017")</f>
        <v>6</v>
      </c>
      <c r="U477" s="295">
        <f>SUMIFS('7.  Persistence Report'!X$27:X$500,'7.  Persistence Report'!$D$27:$D$500,$B477,'7.  Persistence Report'!$J$27:$J$500,"Current year savings",'7.  Persistence Report'!$H$27:$H$500,"2017")</f>
        <v>6</v>
      </c>
      <c r="V477" s="295">
        <f>SUMIFS('7.  Persistence Report'!Y$27:Y$500,'7.  Persistence Report'!$D$27:$D$500,$B477,'7.  Persistence Report'!$J$27:$J$500,"Current year savings",'7.  Persistence Report'!$H$27:$H$500,"2017")</f>
        <v>6</v>
      </c>
      <c r="W477" s="295">
        <f>SUMIFS('7.  Persistence Report'!Z$27:Z$500,'7.  Persistence Report'!$D$27:$D$500,$B477,'7.  Persistence Report'!$J$27:$J$500,"Current year savings",'7.  Persistence Report'!$H$27:$H$500,"2017")</f>
        <v>6</v>
      </c>
      <c r="X477" s="295">
        <f>SUMIFS('7.  Persistence Report'!AA$27:AA$500,'7.  Persistence Report'!$D$27:$D$500,$B477,'7.  Persistence Report'!$J$27:$J$500,"Current year savings",'7.  Persistence Report'!$H$27:$H$500,"2017")</f>
        <v>6</v>
      </c>
      <c r="Y477" s="410">
        <v>1</v>
      </c>
      <c r="Z477" s="410"/>
      <c r="AA477" s="410"/>
      <c r="AB477" s="410"/>
      <c r="AC477" s="410"/>
      <c r="AD477" s="410"/>
      <c r="AE477" s="410"/>
      <c r="AF477" s="410"/>
      <c r="AG477" s="410"/>
      <c r="AH477" s="410"/>
      <c r="AI477" s="410"/>
      <c r="AJ477" s="410"/>
      <c r="AK477" s="410"/>
      <c r="AL477" s="410"/>
      <c r="AM477" s="296">
        <f>SUM(Y477:AL477)</f>
        <v>1</v>
      </c>
    </row>
    <row r="478" spans="1:39" outlineLevel="1">
      <c r="A478" s="532"/>
      <c r="B478" s="431" t="s">
        <v>308</v>
      </c>
      <c r="C478" s="291" t="s">
        <v>163</v>
      </c>
      <c r="D478" s="295">
        <f>SUMIFS('7.  Persistence Report'!AW$27:AW$500,'7.  Persistence Report'!$D$27:$D$500,$B477,'7.  Persistence Report'!$J$27:$J$500,"Adjustment",'7.  Persistence Report'!$H$27:$H$500,"2017")</f>
        <v>6055.1990141602219</v>
      </c>
      <c r="E478" s="295">
        <f>SUMIFS('7.  Persistence Report'!AX$27:AX$500,'7.  Persistence Report'!$D$27:$D$500,$B477,'7.  Persistence Report'!$J$27:$J$500,"Adjustment",'7.  Persistence Report'!$H$27:$H$500,"2017")</f>
        <v>6055.1990141602219</v>
      </c>
      <c r="F478" s="295">
        <f>SUMIFS('7.  Persistence Report'!AY$27:AY$500,'7.  Persistence Report'!$D$27:$D$500,$B477,'7.  Persistence Report'!$J$27:$J$500,"Adjustment",'7.  Persistence Report'!$H$27:$H$500,"2017")</f>
        <v>6055.1990141602219</v>
      </c>
      <c r="G478" s="295">
        <f>SUMIFS('7.  Persistence Report'!AZ$27:AZ$500,'7.  Persistence Report'!$D$27:$D$500,$B477,'7.  Persistence Report'!$J$27:$J$500,"Adjustment",'7.  Persistence Report'!$H$27:$H$500,"2017")</f>
        <v>0</v>
      </c>
      <c r="H478" s="295">
        <f>SUMIFS('7.  Persistence Report'!BA$27:BA$500,'7.  Persistence Report'!$D$27:$D$500,$B477,'7.  Persistence Report'!$J$27:$J$500,"Adjustment",'7.  Persistence Report'!$H$27:$H$500,"2017")</f>
        <v>0</v>
      </c>
      <c r="I478" s="295">
        <f>SUMIFS('7.  Persistence Report'!BB$27:BB$500,'7.  Persistence Report'!$D$27:$D$500,$B477,'7.  Persistence Report'!$J$27:$J$500,"Adjustment",'7.  Persistence Report'!$H$27:$H$500,"2017")</f>
        <v>0</v>
      </c>
      <c r="J478" s="295">
        <f>SUMIFS('7.  Persistence Report'!BC$27:BC$500,'7.  Persistence Report'!$D$27:$D$500,$B477,'7.  Persistence Report'!$J$27:$J$500,"Adjustment",'7.  Persistence Report'!$H$27:$H$500,"2017")</f>
        <v>0</v>
      </c>
      <c r="K478" s="295">
        <f>SUMIFS('7.  Persistence Report'!BD$27:BD$500,'7.  Persistence Report'!$D$27:$D$500,$B477,'7.  Persistence Report'!$J$27:$J$500,"Adjustment",'7.  Persistence Report'!$H$27:$H$500,"2017")</f>
        <v>0</v>
      </c>
      <c r="L478" s="295">
        <f>SUMIFS('7.  Persistence Report'!BE$27:BE$500,'7.  Persistence Report'!$D$27:$D$500,$B477,'7.  Persistence Report'!$J$27:$J$500,"Adjustment",'7.  Persistence Report'!$H$27:$H$500,"2017")</f>
        <v>0</v>
      </c>
      <c r="M478" s="295">
        <f>SUMIFS('7.  Persistence Report'!BF$27:BF$500,'7.  Persistence Report'!$D$27:$D$500,$B477,'7.  Persistence Report'!$J$27:$J$500,"Adjustment",'7.  Persistence Report'!$H$27:$H$500,"2017")</f>
        <v>0</v>
      </c>
      <c r="N478" s="291"/>
      <c r="O478" s="295">
        <f>SUMIFS('7.  Persistence Report'!R$27:R$500,'7.  Persistence Report'!$D$27:$D$500,$B477,'7.  Persistence Report'!$J$27:$J$500,"Adjustment",'7.  Persistence Report'!$H$27:$H$500,"2017")</f>
        <v>0</v>
      </c>
      <c r="P478" s="295">
        <f>SUMIFS('7.  Persistence Report'!S$27:S$500,'7.  Persistence Report'!$D$27:$D$500,$B477,'7.  Persistence Report'!$J$27:$J$500,"Adjustment",'7.  Persistence Report'!$H$27:$H$500,"2017")</f>
        <v>0</v>
      </c>
      <c r="Q478" s="295">
        <f>SUMIFS('7.  Persistence Report'!T$27:T$500,'7.  Persistence Report'!$D$27:$D$500,$B477,'7.  Persistence Report'!$J$27:$J$500,"Adjustment",'7.  Persistence Report'!$H$27:$H$500,"2017")</f>
        <v>0</v>
      </c>
      <c r="R478" s="295">
        <f>SUMIFS('7.  Persistence Report'!U$27:U$500,'7.  Persistence Report'!$D$27:$D$500,$B477,'7.  Persistence Report'!$J$27:$J$500,"Adjustment",'7.  Persistence Report'!$H$27:$H$500,"2017")</f>
        <v>0</v>
      </c>
      <c r="S478" s="295">
        <f>SUMIFS('7.  Persistence Report'!V$27:V$500,'7.  Persistence Report'!$D$27:$D$500,$B477,'7.  Persistence Report'!$J$27:$J$500,"Adjustment",'7.  Persistence Report'!$H$27:$H$500,"2017")</f>
        <v>0</v>
      </c>
      <c r="T478" s="295">
        <f>SUMIFS('7.  Persistence Report'!W$27:W$500,'7.  Persistence Report'!$D$27:$D$500,$B477,'7.  Persistence Report'!$J$27:$J$500,"Adjustment",'7.  Persistence Report'!$H$27:$H$500,"2017")</f>
        <v>0</v>
      </c>
      <c r="U478" s="295">
        <f>SUMIFS('7.  Persistence Report'!X$27:X$500,'7.  Persistence Report'!$D$27:$D$500,$B477,'7.  Persistence Report'!$J$27:$J$500,"Adjustment",'7.  Persistence Report'!$H$27:$H$500,"2017")</f>
        <v>0</v>
      </c>
      <c r="V478" s="295">
        <f>SUMIFS('7.  Persistence Report'!Y$27:Y$500,'7.  Persistence Report'!$D$27:$D$500,$B477,'7.  Persistence Report'!$J$27:$J$500,"Adjustment",'7.  Persistence Report'!$H$27:$H$500,"2017")</f>
        <v>0</v>
      </c>
      <c r="W478" s="295">
        <f>SUMIFS('7.  Persistence Report'!Z$27:Z$500,'7.  Persistence Report'!$D$27:$D$500,$B477,'7.  Persistence Report'!$J$27:$J$500,"Adjustment",'7.  Persistence Report'!$H$27:$H$500,"2017")</f>
        <v>0</v>
      </c>
      <c r="X478" s="295">
        <f>SUMIFS('7.  Persistence Report'!AA$27:AA$500,'7.  Persistence Report'!$D$27:$D$500,$B477,'7.  Persistence Report'!$J$27:$J$500,"Adjustment",'7.  Persistence Report'!$H$27:$H$500,"2017")</f>
        <v>0</v>
      </c>
      <c r="Y478" s="411">
        <f>Y477</f>
        <v>1</v>
      </c>
      <c r="Z478" s="411">
        <f t="shared" ref="Z478" si="1347">Z477</f>
        <v>0</v>
      </c>
      <c r="AA478" s="411">
        <f t="shared" ref="AA478" si="1348">AA477</f>
        <v>0</v>
      </c>
      <c r="AB478" s="411">
        <f t="shared" ref="AB478" si="1349">AB477</f>
        <v>0</v>
      </c>
      <c r="AC478" s="411">
        <f t="shared" ref="AC478" si="1350">AC477</f>
        <v>0</v>
      </c>
      <c r="AD478" s="411">
        <f t="shared" ref="AD478" si="1351">AD477</f>
        <v>0</v>
      </c>
      <c r="AE478" s="411">
        <f t="shared" ref="AE478" si="1352">AE477</f>
        <v>0</v>
      </c>
      <c r="AF478" s="411">
        <f t="shared" ref="AF478" si="1353">AF477</f>
        <v>0</v>
      </c>
      <c r="AG478" s="411">
        <f t="shared" ref="AG478" si="1354">AG477</f>
        <v>0</v>
      </c>
      <c r="AH478" s="411">
        <f t="shared" ref="AH478" si="1355">AH477</f>
        <v>0</v>
      </c>
      <c r="AI478" s="411">
        <f t="shared" ref="AI478" si="1356">AI477</f>
        <v>0</v>
      </c>
      <c r="AJ478" s="411">
        <f t="shared" ref="AJ478" si="1357">AJ477</f>
        <v>0</v>
      </c>
      <c r="AK478" s="411">
        <f t="shared" ref="AK478" si="1358">AK477</f>
        <v>0</v>
      </c>
      <c r="AL478" s="411">
        <f t="shared" ref="AL478" si="1359">AL477</f>
        <v>0</v>
      </c>
      <c r="AM478" s="306"/>
    </row>
    <row r="479" spans="1:39"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30" outlineLevel="1">
      <c r="A480" s="532">
        <v>24</v>
      </c>
      <c r="B480" s="428" t="s">
        <v>116</v>
      </c>
      <c r="C480" s="291" t="s">
        <v>25</v>
      </c>
      <c r="D480" s="295">
        <f>SUMIFS('7.  Persistence Report'!AW$27:AW$500,'7.  Persistence Report'!$D$27:$D$500,$B480,'7.  Persistence Report'!$J$27:$J$500,"Current year savings",'7.  Persistence Report'!$H$27:$H$500,"2017")</f>
        <v>903720</v>
      </c>
      <c r="E480" s="295">
        <f>SUMIFS('7.  Persistence Report'!AX$27:AX$500,'7.  Persistence Report'!$D$27:$D$500,$B480,'7.  Persistence Report'!$J$27:$J$500,"Current year savings",'7.  Persistence Report'!$H$27:$H$500,"2017")</f>
        <v>903720</v>
      </c>
      <c r="F480" s="295">
        <f>SUMIFS('7.  Persistence Report'!AY$27:AY$500,'7.  Persistence Report'!$D$27:$D$500,$B480,'7.  Persistence Report'!$J$27:$J$500,"Current year savings",'7.  Persistence Report'!$H$27:$H$500,"2017")</f>
        <v>903720</v>
      </c>
      <c r="G480" s="295">
        <f>SUMIFS('7.  Persistence Report'!AZ$27:AZ$500,'7.  Persistence Report'!$D$27:$D$500,$B480,'7.  Persistence Report'!$J$27:$J$500,"Current year savings",'7.  Persistence Report'!$H$27:$H$500,"2017")</f>
        <v>903720</v>
      </c>
      <c r="H480" s="295">
        <f>SUMIFS('7.  Persistence Report'!BA$27:BA$500,'7.  Persistence Report'!$D$27:$D$500,$B480,'7.  Persistence Report'!$J$27:$J$500,"Current year savings",'7.  Persistence Report'!$H$27:$H$500,"2017")</f>
        <v>903720</v>
      </c>
      <c r="I480" s="295">
        <f>SUMIFS('7.  Persistence Report'!BB$27:BB$500,'7.  Persistence Report'!$D$27:$D$500,$B480,'7.  Persistence Report'!$J$27:$J$500,"Current year savings",'7.  Persistence Report'!$H$27:$H$500,"2017")</f>
        <v>903720</v>
      </c>
      <c r="J480" s="295">
        <f>SUMIFS('7.  Persistence Report'!BC$27:BC$500,'7.  Persistence Report'!$D$27:$D$500,$B480,'7.  Persistence Report'!$J$27:$J$500,"Current year savings",'7.  Persistence Report'!$H$27:$H$500,"2017")</f>
        <v>903720</v>
      </c>
      <c r="K480" s="295">
        <f>SUMIFS('7.  Persistence Report'!BD$27:BD$500,'7.  Persistence Report'!$D$27:$D$500,$B480,'7.  Persistence Report'!$J$27:$J$500,"Current year savings",'7.  Persistence Report'!$H$27:$H$500,"2017")</f>
        <v>903720</v>
      </c>
      <c r="L480" s="295">
        <f>SUMIFS('7.  Persistence Report'!BE$27:BE$500,'7.  Persistence Report'!$D$27:$D$500,$B480,'7.  Persistence Report'!$J$27:$J$500,"Current year savings",'7.  Persistence Report'!$H$27:$H$500,"2017")</f>
        <v>903720</v>
      </c>
      <c r="M480" s="295">
        <f>SUMIFS('7.  Persistence Report'!BF$27:BF$500,'7.  Persistence Report'!$D$27:$D$500,$B480,'7.  Persistence Report'!$J$27:$J$500,"Current year savings",'7.  Persistence Report'!$H$27:$H$500,"2017")</f>
        <v>903048</v>
      </c>
      <c r="N480" s="291"/>
      <c r="O480" s="295">
        <f>SUMIFS('7.  Persistence Report'!R$27:R$500,'7.  Persistence Report'!$D$27:$D$500,$B480,'7.  Persistence Report'!$J$27:$J$500,"Current year savings",'7.  Persistence Report'!$H$27:$H$500,"2017")</f>
        <v>64</v>
      </c>
      <c r="P480" s="295">
        <f>SUMIFS('7.  Persistence Report'!S$27:S$500,'7.  Persistence Report'!$D$27:$D$500,$B480,'7.  Persistence Report'!$J$27:$J$500,"Current year savings",'7.  Persistence Report'!$H$27:$H$500,"2017")</f>
        <v>64</v>
      </c>
      <c r="Q480" s="295">
        <f>SUMIFS('7.  Persistence Report'!T$27:T$500,'7.  Persistence Report'!$D$27:$D$500,$B480,'7.  Persistence Report'!$J$27:$J$500,"Current year savings",'7.  Persistence Report'!$H$27:$H$500,"2017")</f>
        <v>64</v>
      </c>
      <c r="R480" s="295">
        <f>SUMIFS('7.  Persistence Report'!U$27:U$500,'7.  Persistence Report'!$D$27:$D$500,$B480,'7.  Persistence Report'!$J$27:$J$500,"Current year savings",'7.  Persistence Report'!$H$27:$H$500,"2017")</f>
        <v>64</v>
      </c>
      <c r="S480" s="295">
        <f>SUMIFS('7.  Persistence Report'!V$27:V$500,'7.  Persistence Report'!$D$27:$D$500,$B480,'7.  Persistence Report'!$J$27:$J$500,"Current year savings",'7.  Persistence Report'!$H$27:$H$500,"2017")</f>
        <v>64</v>
      </c>
      <c r="T480" s="295">
        <f>SUMIFS('7.  Persistence Report'!W$27:W$500,'7.  Persistence Report'!$D$27:$D$500,$B480,'7.  Persistence Report'!$J$27:$J$500,"Current year savings",'7.  Persistence Report'!$H$27:$H$500,"2017")</f>
        <v>64</v>
      </c>
      <c r="U480" s="295">
        <f>SUMIFS('7.  Persistence Report'!X$27:X$500,'7.  Persistence Report'!$D$27:$D$500,$B480,'7.  Persistence Report'!$J$27:$J$500,"Current year savings",'7.  Persistence Report'!$H$27:$H$500,"2017")</f>
        <v>64</v>
      </c>
      <c r="V480" s="295">
        <f>SUMIFS('7.  Persistence Report'!Y$27:Y$500,'7.  Persistence Report'!$D$27:$D$500,$B480,'7.  Persistence Report'!$J$27:$J$500,"Current year savings",'7.  Persistence Report'!$H$27:$H$500,"2017")</f>
        <v>64</v>
      </c>
      <c r="W480" s="295">
        <f>SUMIFS('7.  Persistence Report'!Z$27:Z$500,'7.  Persistence Report'!$D$27:$D$500,$B480,'7.  Persistence Report'!$J$27:$J$500,"Current year savings",'7.  Persistence Report'!$H$27:$H$500,"2017")</f>
        <v>64</v>
      </c>
      <c r="X480" s="295">
        <f>SUMIFS('7.  Persistence Report'!AA$27:AA$500,'7.  Persistence Report'!$D$27:$D$500,$B480,'7.  Persistence Report'!$J$27:$J$500,"Current year savings",'7.  Persistence Report'!$H$27:$H$500,"2017")</f>
        <v>64</v>
      </c>
      <c r="Y480" s="410">
        <v>1</v>
      </c>
      <c r="Z480" s="410"/>
      <c r="AA480" s="410"/>
      <c r="AB480" s="410"/>
      <c r="AC480" s="410"/>
      <c r="AD480" s="410"/>
      <c r="AE480" s="410"/>
      <c r="AF480" s="410"/>
      <c r="AG480" s="410"/>
      <c r="AH480" s="410"/>
      <c r="AI480" s="410"/>
      <c r="AJ480" s="410"/>
      <c r="AK480" s="410"/>
      <c r="AL480" s="410"/>
      <c r="AM480" s="296">
        <f>SUM(Y480:AL480)</f>
        <v>1</v>
      </c>
    </row>
    <row r="481" spans="1:39" outlineLevel="1">
      <c r="A481" s="532"/>
      <c r="B481" s="431" t="s">
        <v>308</v>
      </c>
      <c r="C481" s="291" t="s">
        <v>163</v>
      </c>
      <c r="D481" s="295">
        <f>SUMIFS('7.  Persistence Report'!AW$27:AW$500,'7.  Persistence Report'!$D$27:$D$500,$B480,'7.  Persistence Report'!$J$27:$J$500,"Adjustment",'7.  Persistence Report'!$H$27:$H$500,"2017")</f>
        <v>0</v>
      </c>
      <c r="E481" s="295">
        <f>SUMIFS('7.  Persistence Report'!AX$27:AX$500,'7.  Persistence Report'!$D$27:$D$500,$B480,'7.  Persistence Report'!$J$27:$J$500,"Adjustment",'7.  Persistence Report'!$H$27:$H$500,"2017")</f>
        <v>0</v>
      </c>
      <c r="F481" s="295">
        <f>SUMIFS('7.  Persistence Report'!AY$27:AY$500,'7.  Persistence Report'!$D$27:$D$500,$B480,'7.  Persistence Report'!$J$27:$J$500,"Adjustment",'7.  Persistence Report'!$H$27:$H$500,"2017")</f>
        <v>0</v>
      </c>
      <c r="G481" s="295">
        <f>SUMIFS('7.  Persistence Report'!AZ$27:AZ$500,'7.  Persistence Report'!$D$27:$D$500,$B480,'7.  Persistence Report'!$J$27:$J$500,"Adjustment",'7.  Persistence Report'!$H$27:$H$500,"2017")</f>
        <v>0</v>
      </c>
      <c r="H481" s="295">
        <f>SUMIFS('7.  Persistence Report'!BA$27:BA$500,'7.  Persistence Report'!$D$27:$D$500,$B480,'7.  Persistence Report'!$J$27:$J$500,"Adjustment",'7.  Persistence Report'!$H$27:$H$500,"2017")</f>
        <v>0</v>
      </c>
      <c r="I481" s="295">
        <f>SUMIFS('7.  Persistence Report'!BB$27:BB$500,'7.  Persistence Report'!$D$27:$D$500,$B480,'7.  Persistence Report'!$J$27:$J$500,"Adjustment",'7.  Persistence Report'!$H$27:$H$500,"2017")</f>
        <v>0</v>
      </c>
      <c r="J481" s="295">
        <f>SUMIFS('7.  Persistence Report'!BC$27:BC$500,'7.  Persistence Report'!$D$27:$D$500,$B480,'7.  Persistence Report'!$J$27:$J$500,"Adjustment",'7.  Persistence Report'!$H$27:$H$500,"2017")</f>
        <v>0</v>
      </c>
      <c r="K481" s="295">
        <f>SUMIFS('7.  Persistence Report'!BD$27:BD$500,'7.  Persistence Report'!$D$27:$D$500,$B480,'7.  Persistence Report'!$J$27:$J$500,"Adjustment",'7.  Persistence Report'!$H$27:$H$500,"2017")</f>
        <v>0</v>
      </c>
      <c r="L481" s="295">
        <f>SUMIFS('7.  Persistence Report'!BE$27:BE$500,'7.  Persistence Report'!$D$27:$D$500,$B480,'7.  Persistence Report'!$J$27:$J$500,"Adjustment",'7.  Persistence Report'!$H$27:$H$500,"2017")</f>
        <v>0</v>
      </c>
      <c r="M481" s="295">
        <f>SUMIFS('7.  Persistence Report'!BF$27:BF$500,'7.  Persistence Report'!$D$27:$D$500,$B480,'7.  Persistence Report'!$J$27:$J$500,"Adjustment",'7.  Persistence Report'!$H$27:$H$500,"2017")</f>
        <v>0</v>
      </c>
      <c r="N481" s="291"/>
      <c r="O481" s="295">
        <f>SUMIFS('7.  Persistence Report'!R$27:R$500,'7.  Persistence Report'!$D$27:$D$500,$B480,'7.  Persistence Report'!$J$27:$J$500,"Adjustment",'7.  Persistence Report'!$H$27:$H$500,"2017")</f>
        <v>0</v>
      </c>
      <c r="P481" s="295">
        <f>SUMIFS('7.  Persistence Report'!S$27:S$500,'7.  Persistence Report'!$D$27:$D$500,$B480,'7.  Persistence Report'!$J$27:$J$500,"Adjustment",'7.  Persistence Report'!$H$27:$H$500,"2017")</f>
        <v>0</v>
      </c>
      <c r="Q481" s="295">
        <f>SUMIFS('7.  Persistence Report'!T$27:T$500,'7.  Persistence Report'!$D$27:$D$500,$B480,'7.  Persistence Report'!$J$27:$J$500,"Adjustment",'7.  Persistence Report'!$H$27:$H$500,"2017")</f>
        <v>0</v>
      </c>
      <c r="R481" s="295">
        <f>SUMIFS('7.  Persistence Report'!U$27:U$500,'7.  Persistence Report'!$D$27:$D$500,$B480,'7.  Persistence Report'!$J$27:$J$500,"Adjustment",'7.  Persistence Report'!$H$27:$H$500,"2017")</f>
        <v>0</v>
      </c>
      <c r="S481" s="295">
        <f>SUMIFS('7.  Persistence Report'!V$27:V$500,'7.  Persistence Report'!$D$27:$D$500,$B480,'7.  Persistence Report'!$J$27:$J$500,"Adjustment",'7.  Persistence Report'!$H$27:$H$500,"2017")</f>
        <v>0</v>
      </c>
      <c r="T481" s="295">
        <f>SUMIFS('7.  Persistence Report'!W$27:W$500,'7.  Persistence Report'!$D$27:$D$500,$B480,'7.  Persistence Report'!$J$27:$J$500,"Adjustment",'7.  Persistence Report'!$H$27:$H$500,"2017")</f>
        <v>0</v>
      </c>
      <c r="U481" s="295">
        <f>SUMIFS('7.  Persistence Report'!X$27:X$500,'7.  Persistence Report'!$D$27:$D$500,$B480,'7.  Persistence Report'!$J$27:$J$500,"Adjustment",'7.  Persistence Report'!$H$27:$H$500,"2017")</f>
        <v>0</v>
      </c>
      <c r="V481" s="295">
        <f>SUMIFS('7.  Persistence Report'!Y$27:Y$500,'7.  Persistence Report'!$D$27:$D$500,$B480,'7.  Persistence Report'!$J$27:$J$500,"Adjustment",'7.  Persistence Report'!$H$27:$H$500,"2017")</f>
        <v>0</v>
      </c>
      <c r="W481" s="295">
        <f>SUMIFS('7.  Persistence Report'!Z$27:Z$500,'7.  Persistence Report'!$D$27:$D$500,$B480,'7.  Persistence Report'!$J$27:$J$500,"Adjustment",'7.  Persistence Report'!$H$27:$H$500,"2017")</f>
        <v>0</v>
      </c>
      <c r="X481" s="295">
        <f>SUMIFS('7.  Persistence Report'!AA$27:AA$500,'7.  Persistence Report'!$D$27:$D$500,$B480,'7.  Persistence Report'!$J$27:$J$500,"Adjustment",'7.  Persistence Report'!$H$27:$H$500,"2017")</f>
        <v>0</v>
      </c>
      <c r="Y481" s="411">
        <f>Y480</f>
        <v>1</v>
      </c>
      <c r="Z481" s="411">
        <f t="shared" ref="Z481" si="1360">Z480</f>
        <v>0</v>
      </c>
      <c r="AA481" s="411">
        <f t="shared" ref="AA481" si="1361">AA480</f>
        <v>0</v>
      </c>
      <c r="AB481" s="411">
        <f t="shared" ref="AB481" si="1362">AB480</f>
        <v>0</v>
      </c>
      <c r="AC481" s="411">
        <f t="shared" ref="AC481" si="1363">AC480</f>
        <v>0</v>
      </c>
      <c r="AD481" s="411">
        <f t="shared" ref="AD481" si="1364">AD480</f>
        <v>0</v>
      </c>
      <c r="AE481" s="411">
        <f t="shared" ref="AE481" si="1365">AE480</f>
        <v>0</v>
      </c>
      <c r="AF481" s="411">
        <f t="shared" ref="AF481" si="1366">AF480</f>
        <v>0</v>
      </c>
      <c r="AG481" s="411">
        <f t="shared" ref="AG481" si="1367">AG480</f>
        <v>0</v>
      </c>
      <c r="AH481" s="411">
        <f t="shared" ref="AH481" si="1368">AH480</f>
        <v>0</v>
      </c>
      <c r="AI481" s="411">
        <f t="shared" ref="AI481" si="1369">AI480</f>
        <v>0</v>
      </c>
      <c r="AJ481" s="411">
        <f t="shared" ref="AJ481" si="1370">AJ480</f>
        <v>0</v>
      </c>
      <c r="AK481" s="411">
        <f t="shared" ref="AK481" si="1371">AK480</f>
        <v>0</v>
      </c>
      <c r="AL481" s="411">
        <f t="shared" ref="AL481" si="1372">AL480</f>
        <v>0</v>
      </c>
      <c r="AM481" s="306"/>
    </row>
    <row r="482" spans="1:39"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75" outlineLevel="1">
      <c r="A483" s="532"/>
      <c r="B483" s="504" t="s">
        <v>499</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outlineLevel="1">
      <c r="A484" s="532">
        <v>25</v>
      </c>
      <c r="B484" s="428" t="s">
        <v>117</v>
      </c>
      <c r="C484" s="291" t="s">
        <v>25</v>
      </c>
      <c r="D484" s="295">
        <f>SUMIFS('7.  Persistence Report'!AW$27:AW$500,'7.  Persistence Report'!$D$27:$D$500,$B484,'7.  Persistence Report'!$J$27:$J$500,"Current year savings",'7.  Persistence Report'!$H$27:$H$500,"2017")</f>
        <v>2417346</v>
      </c>
      <c r="E484" s="295">
        <f>SUMIFS('7.  Persistence Report'!AX$27:AX$500,'7.  Persistence Report'!$D$27:$D$500,$B484,'7.  Persistence Report'!$J$27:$J$500,"Current year savings",'7.  Persistence Report'!$H$27:$H$500,"2017")</f>
        <v>2417346</v>
      </c>
      <c r="F484" s="295">
        <f>SUMIFS('7.  Persistence Report'!AY$27:AY$500,'7.  Persistence Report'!$D$27:$D$500,$B484,'7.  Persistence Report'!$J$27:$J$500,"Current year savings",'7.  Persistence Report'!$H$27:$H$500,"2017")</f>
        <v>2417346</v>
      </c>
      <c r="G484" s="295">
        <f>SUMIFS('7.  Persistence Report'!AZ$27:AZ$500,'7.  Persistence Report'!$D$27:$D$500,$B484,'7.  Persistence Report'!$J$27:$J$500,"Current year savings",'7.  Persistence Report'!$H$27:$H$500,"2017")</f>
        <v>2417346</v>
      </c>
      <c r="H484" s="295">
        <f>SUMIFS('7.  Persistence Report'!BA$27:BA$500,'7.  Persistence Report'!$D$27:$D$500,$B484,'7.  Persistence Report'!$J$27:$J$500,"Current year savings",'7.  Persistence Report'!$H$27:$H$500,"2017")</f>
        <v>2417346</v>
      </c>
      <c r="I484" s="295">
        <f>SUMIFS('7.  Persistence Report'!BB$27:BB$500,'7.  Persistence Report'!$D$27:$D$500,$B484,'7.  Persistence Report'!$J$27:$J$500,"Current year savings",'7.  Persistence Report'!$H$27:$H$500,"2017")</f>
        <v>2417346</v>
      </c>
      <c r="J484" s="295">
        <f>SUMIFS('7.  Persistence Report'!BC$27:BC$500,'7.  Persistence Report'!$D$27:$D$500,$B484,'7.  Persistence Report'!$J$27:$J$500,"Current year savings",'7.  Persistence Report'!$H$27:$H$500,"2017")</f>
        <v>2417346</v>
      </c>
      <c r="K484" s="295">
        <f>SUMIFS('7.  Persistence Report'!BD$27:BD$500,'7.  Persistence Report'!$D$27:$D$500,$B484,'7.  Persistence Report'!$J$27:$J$500,"Current year savings",'7.  Persistence Report'!$H$27:$H$500,"2017")</f>
        <v>2417346</v>
      </c>
      <c r="L484" s="295">
        <f>SUMIFS('7.  Persistence Report'!BE$27:BE$500,'7.  Persistence Report'!$D$27:$D$500,$B484,'7.  Persistence Report'!$J$27:$J$500,"Current year savings",'7.  Persistence Report'!$H$27:$H$500,"2017")</f>
        <v>2417346</v>
      </c>
      <c r="M484" s="295">
        <f>SUMIFS('7.  Persistence Report'!BF$27:BF$500,'7.  Persistence Report'!$D$27:$D$500,$B484,'7.  Persistence Report'!$J$27:$J$500,"Current year savings",'7.  Persistence Report'!$H$27:$H$500,"2017")</f>
        <v>2087814</v>
      </c>
      <c r="N484" s="295">
        <v>12</v>
      </c>
      <c r="O484" s="295">
        <f>SUMIFS('7.  Persistence Report'!R$27:R$500,'7.  Persistence Report'!$D$27:$D$500,$B484,'7.  Persistence Report'!$J$27:$J$500,"Current year savings",'7.  Persistence Report'!$H$27:$H$500,"2017")</f>
        <v>107</v>
      </c>
      <c r="P484" s="295">
        <f>SUMIFS('7.  Persistence Report'!S$27:S$500,'7.  Persistence Report'!$D$27:$D$500,$B484,'7.  Persistence Report'!$J$27:$J$500,"Current year savings",'7.  Persistence Report'!$H$27:$H$500,"2017")</f>
        <v>107</v>
      </c>
      <c r="Q484" s="295">
        <f>SUMIFS('7.  Persistence Report'!T$27:T$500,'7.  Persistence Report'!$D$27:$D$500,$B484,'7.  Persistence Report'!$J$27:$J$500,"Current year savings",'7.  Persistence Report'!$H$27:$H$500,"2017")</f>
        <v>107</v>
      </c>
      <c r="R484" s="295">
        <f>SUMIFS('7.  Persistence Report'!U$27:U$500,'7.  Persistence Report'!$D$27:$D$500,$B484,'7.  Persistence Report'!$J$27:$J$500,"Current year savings",'7.  Persistence Report'!$H$27:$H$500,"2017")</f>
        <v>107</v>
      </c>
      <c r="S484" s="295">
        <f>SUMIFS('7.  Persistence Report'!V$27:V$500,'7.  Persistence Report'!$D$27:$D$500,$B484,'7.  Persistence Report'!$J$27:$J$500,"Current year savings",'7.  Persistence Report'!$H$27:$H$500,"2017")</f>
        <v>107</v>
      </c>
      <c r="T484" s="295">
        <f>SUMIFS('7.  Persistence Report'!W$27:W$500,'7.  Persistence Report'!$D$27:$D$500,$B484,'7.  Persistence Report'!$J$27:$J$500,"Current year savings",'7.  Persistence Report'!$H$27:$H$500,"2017")</f>
        <v>107</v>
      </c>
      <c r="U484" s="295">
        <f>SUMIFS('7.  Persistence Report'!X$27:X$500,'7.  Persistence Report'!$D$27:$D$500,$B484,'7.  Persistence Report'!$J$27:$J$500,"Current year savings",'7.  Persistence Report'!$H$27:$H$500,"2017")</f>
        <v>107</v>
      </c>
      <c r="V484" s="295">
        <f>SUMIFS('7.  Persistence Report'!Y$27:Y$500,'7.  Persistence Report'!$D$27:$D$500,$B484,'7.  Persistence Report'!$J$27:$J$500,"Current year savings",'7.  Persistence Report'!$H$27:$H$500,"2017")</f>
        <v>107</v>
      </c>
      <c r="W484" s="295">
        <f>SUMIFS('7.  Persistence Report'!Z$27:Z$500,'7.  Persistence Report'!$D$27:$D$500,$B484,'7.  Persistence Report'!$J$27:$J$500,"Current year savings",'7.  Persistence Report'!$H$27:$H$500,"2017")</f>
        <v>107</v>
      </c>
      <c r="X484" s="295">
        <f>SUMIFS('7.  Persistence Report'!AA$27:AA$500,'7.  Persistence Report'!$D$27:$D$500,$B484,'7.  Persistence Report'!$J$27:$J$500,"Current year savings",'7.  Persistence Report'!$H$27:$H$500,"2017")</f>
        <v>93</v>
      </c>
      <c r="Y484" s="426"/>
      <c r="Z484" s="410">
        <v>0.03</v>
      </c>
      <c r="AA484" s="410">
        <v>0.86</v>
      </c>
      <c r="AB484" s="410">
        <v>0.11</v>
      </c>
      <c r="AC484" s="410"/>
      <c r="AD484" s="410"/>
      <c r="AE484" s="410"/>
      <c r="AF484" s="415"/>
      <c r="AG484" s="415"/>
      <c r="AH484" s="415"/>
      <c r="AI484" s="415"/>
      <c r="AJ484" s="415"/>
      <c r="AK484" s="415"/>
      <c r="AL484" s="415"/>
      <c r="AM484" s="296">
        <f>SUM(Y484:AL484)</f>
        <v>1</v>
      </c>
    </row>
    <row r="485" spans="1:39" outlineLevel="1">
      <c r="A485" s="532"/>
      <c r="B485" s="431" t="s">
        <v>308</v>
      </c>
      <c r="C485" s="291" t="s">
        <v>163</v>
      </c>
      <c r="D485" s="295">
        <f>SUMIFS('7.  Persistence Report'!AW$27:AW$500,'7.  Persistence Report'!$D$27:$D$500,$B484,'7.  Persistence Report'!$J$27:$J$500,"Adjustment",'7.  Persistence Report'!$H$27:$H$500,"2017")</f>
        <v>0</v>
      </c>
      <c r="E485" s="295">
        <f>SUMIFS('7.  Persistence Report'!AX$27:AX$500,'7.  Persistence Report'!$D$27:$D$500,$B484,'7.  Persistence Report'!$J$27:$J$500,"Adjustment",'7.  Persistence Report'!$H$27:$H$500,"2017")</f>
        <v>0</v>
      </c>
      <c r="F485" s="295">
        <f>SUMIFS('7.  Persistence Report'!AY$27:AY$500,'7.  Persistence Report'!$D$27:$D$500,$B484,'7.  Persistence Report'!$J$27:$J$500,"Adjustment",'7.  Persistence Report'!$H$27:$H$500,"2017")</f>
        <v>0</v>
      </c>
      <c r="G485" s="295">
        <f>SUMIFS('7.  Persistence Report'!AZ$27:AZ$500,'7.  Persistence Report'!$D$27:$D$500,$B484,'7.  Persistence Report'!$J$27:$J$500,"Adjustment",'7.  Persistence Report'!$H$27:$H$500,"2017")</f>
        <v>0</v>
      </c>
      <c r="H485" s="295">
        <f>SUMIFS('7.  Persistence Report'!BA$27:BA$500,'7.  Persistence Report'!$D$27:$D$500,$B484,'7.  Persistence Report'!$J$27:$J$500,"Adjustment",'7.  Persistence Report'!$H$27:$H$500,"2017")</f>
        <v>0</v>
      </c>
      <c r="I485" s="295">
        <f>SUMIFS('7.  Persistence Report'!BB$27:BB$500,'7.  Persistence Report'!$D$27:$D$500,$B484,'7.  Persistence Report'!$J$27:$J$500,"Adjustment",'7.  Persistence Report'!$H$27:$H$500,"2017")</f>
        <v>0</v>
      </c>
      <c r="J485" s="295">
        <f>SUMIFS('7.  Persistence Report'!BC$27:BC$500,'7.  Persistence Report'!$D$27:$D$500,$B484,'7.  Persistence Report'!$J$27:$J$500,"Adjustment",'7.  Persistence Report'!$H$27:$H$500,"2017")</f>
        <v>0</v>
      </c>
      <c r="K485" s="295">
        <f>SUMIFS('7.  Persistence Report'!BD$27:BD$500,'7.  Persistence Report'!$D$27:$D$500,$B484,'7.  Persistence Report'!$J$27:$J$500,"Adjustment",'7.  Persistence Report'!$H$27:$H$500,"2017")</f>
        <v>0</v>
      </c>
      <c r="L485" s="295">
        <f>SUMIFS('7.  Persistence Report'!BE$27:BE$500,'7.  Persistence Report'!$D$27:$D$500,$B484,'7.  Persistence Report'!$J$27:$J$500,"Adjustment",'7.  Persistence Report'!$H$27:$H$500,"2017")</f>
        <v>0</v>
      </c>
      <c r="M485" s="295">
        <f>SUMIFS('7.  Persistence Report'!BF$27:BF$500,'7.  Persistence Report'!$D$27:$D$500,$B484,'7.  Persistence Report'!$J$27:$J$500,"Adjustment",'7.  Persistence Report'!$H$27:$H$500,"2017")</f>
        <v>0</v>
      </c>
      <c r="N485" s="295">
        <f>N484</f>
        <v>12</v>
      </c>
      <c r="O485" s="295">
        <f>SUMIFS('7.  Persistence Report'!R$27:R$500,'7.  Persistence Report'!$D$27:$D$500,$B484,'7.  Persistence Report'!$J$27:$J$500,"Adjustment",'7.  Persistence Report'!$H$27:$H$500,"2017")</f>
        <v>0</v>
      </c>
      <c r="P485" s="295">
        <f>SUMIFS('7.  Persistence Report'!S$27:S$500,'7.  Persistence Report'!$D$27:$D$500,$B484,'7.  Persistence Report'!$J$27:$J$500,"Adjustment",'7.  Persistence Report'!$H$27:$H$500,"2017")</f>
        <v>0</v>
      </c>
      <c r="Q485" s="295">
        <f>SUMIFS('7.  Persistence Report'!T$27:T$500,'7.  Persistence Report'!$D$27:$D$500,$B484,'7.  Persistence Report'!$J$27:$J$500,"Adjustment",'7.  Persistence Report'!$H$27:$H$500,"2017")</f>
        <v>0</v>
      </c>
      <c r="R485" s="295">
        <f>SUMIFS('7.  Persistence Report'!U$27:U$500,'7.  Persistence Report'!$D$27:$D$500,$B484,'7.  Persistence Report'!$J$27:$J$500,"Adjustment",'7.  Persistence Report'!$H$27:$H$500,"2017")</f>
        <v>0</v>
      </c>
      <c r="S485" s="295">
        <f>SUMIFS('7.  Persistence Report'!V$27:V$500,'7.  Persistence Report'!$D$27:$D$500,$B484,'7.  Persistence Report'!$J$27:$J$500,"Adjustment",'7.  Persistence Report'!$H$27:$H$500,"2017")</f>
        <v>0</v>
      </c>
      <c r="T485" s="295">
        <f>SUMIFS('7.  Persistence Report'!W$27:W$500,'7.  Persistence Report'!$D$27:$D$500,$B484,'7.  Persistence Report'!$J$27:$J$500,"Adjustment",'7.  Persistence Report'!$H$27:$H$500,"2017")</f>
        <v>0</v>
      </c>
      <c r="U485" s="295">
        <f>SUMIFS('7.  Persistence Report'!X$27:X$500,'7.  Persistence Report'!$D$27:$D$500,$B484,'7.  Persistence Report'!$J$27:$J$500,"Adjustment",'7.  Persistence Report'!$H$27:$H$500,"2017")</f>
        <v>0</v>
      </c>
      <c r="V485" s="295">
        <f>SUMIFS('7.  Persistence Report'!Y$27:Y$500,'7.  Persistence Report'!$D$27:$D$500,$B484,'7.  Persistence Report'!$J$27:$J$500,"Adjustment",'7.  Persistence Report'!$H$27:$H$500,"2017")</f>
        <v>0</v>
      </c>
      <c r="W485" s="295">
        <f>SUMIFS('7.  Persistence Report'!Z$27:Z$500,'7.  Persistence Report'!$D$27:$D$500,$B484,'7.  Persistence Report'!$J$27:$J$500,"Adjustment",'7.  Persistence Report'!$H$27:$H$500,"2017")</f>
        <v>0</v>
      </c>
      <c r="X485" s="295">
        <f>SUMIFS('7.  Persistence Report'!AA$27:AA$500,'7.  Persistence Report'!$D$27:$D$500,$B484,'7.  Persistence Report'!$J$27:$J$500,"Adjustment",'7.  Persistence Report'!$H$27:$H$500,"2017")</f>
        <v>0</v>
      </c>
      <c r="Y485" s="411">
        <f>Y484</f>
        <v>0</v>
      </c>
      <c r="Z485" s="411">
        <f t="shared" ref="Z485" si="1373">Z484</f>
        <v>0.03</v>
      </c>
      <c r="AA485" s="411">
        <f t="shared" ref="AA485" si="1374">AA484</f>
        <v>0.86</v>
      </c>
      <c r="AB485" s="411">
        <f t="shared" ref="AB485" si="1375">AB484</f>
        <v>0.11</v>
      </c>
      <c r="AC485" s="411">
        <f t="shared" ref="AC485" si="1376">AC484</f>
        <v>0</v>
      </c>
      <c r="AD485" s="411">
        <f t="shared" ref="AD485" si="1377">AD484</f>
        <v>0</v>
      </c>
      <c r="AE485" s="411">
        <f t="shared" ref="AE485" si="1378">AE484</f>
        <v>0</v>
      </c>
      <c r="AF485" s="411">
        <f t="shared" ref="AF485" si="1379">AF484</f>
        <v>0</v>
      </c>
      <c r="AG485" s="411">
        <f t="shared" ref="AG485" si="1380">AG484</f>
        <v>0</v>
      </c>
      <c r="AH485" s="411">
        <f t="shared" ref="AH485" si="1381">AH484</f>
        <v>0</v>
      </c>
      <c r="AI485" s="411">
        <f t="shared" ref="AI485" si="1382">AI484</f>
        <v>0</v>
      </c>
      <c r="AJ485" s="411">
        <f t="shared" ref="AJ485" si="1383">AJ484</f>
        <v>0</v>
      </c>
      <c r="AK485" s="411">
        <f t="shared" ref="AK485" si="1384">AK484</f>
        <v>0</v>
      </c>
      <c r="AL485" s="411">
        <f t="shared" ref="AL485" si="1385">AL484</f>
        <v>0</v>
      </c>
      <c r="AM485" s="306"/>
    </row>
    <row r="486" spans="1:39"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outlineLevel="1">
      <c r="A487" s="532">
        <v>26</v>
      </c>
      <c r="B487" s="428" t="s">
        <v>118</v>
      </c>
      <c r="C487" s="291" t="s">
        <v>25</v>
      </c>
      <c r="D487" s="295">
        <f>SUMIFS('7.  Persistence Report'!AW$27:AW$500,'7.  Persistence Report'!$D$27:$D$500,$B487,'7.  Persistence Report'!$J$27:$J$500,"Current year savings",'7.  Persistence Report'!$H$27:$H$500,"2017")</f>
        <v>47629973</v>
      </c>
      <c r="E487" s="295">
        <f>SUMIFS('7.  Persistence Report'!AX$27:AX$500,'7.  Persistence Report'!$D$27:$D$500,$B487,'7.  Persistence Report'!$J$27:$J$500,"Current year savings",'7.  Persistence Report'!$H$27:$H$500,"2017")</f>
        <v>47931132</v>
      </c>
      <c r="F487" s="295">
        <f>SUMIFS('7.  Persistence Report'!AY$27:AY$500,'7.  Persistence Report'!$D$27:$D$500,$B487,'7.  Persistence Report'!$J$27:$J$500,"Current year savings",'7.  Persistence Report'!$H$27:$H$500,"2017")</f>
        <v>47931132</v>
      </c>
      <c r="G487" s="295">
        <f>SUMIFS('7.  Persistence Report'!AZ$27:AZ$500,'7.  Persistence Report'!$D$27:$D$500,$B487,'7.  Persistence Report'!$J$27:$J$500,"Current year savings",'7.  Persistence Report'!$H$27:$H$500,"2017")</f>
        <v>47931132</v>
      </c>
      <c r="H487" s="295">
        <f>SUMIFS('7.  Persistence Report'!BA$27:BA$500,'7.  Persistence Report'!$D$27:$D$500,$B487,'7.  Persistence Report'!$J$27:$J$500,"Current year savings",'7.  Persistence Report'!$H$27:$H$500,"2017")</f>
        <v>47931132</v>
      </c>
      <c r="I487" s="295">
        <f>SUMIFS('7.  Persistence Report'!BB$27:BB$500,'7.  Persistence Report'!$D$27:$D$500,$B487,'7.  Persistence Report'!$J$27:$J$500,"Current year savings",'7.  Persistence Report'!$H$27:$H$500,"2017")</f>
        <v>43264829</v>
      </c>
      <c r="J487" s="295">
        <f>SUMIFS('7.  Persistence Report'!BC$27:BC$500,'7.  Persistence Report'!$D$27:$D$500,$B487,'7.  Persistence Report'!$J$27:$J$500,"Current year savings",'7.  Persistence Report'!$H$27:$H$500,"2017")</f>
        <v>43264829</v>
      </c>
      <c r="K487" s="295">
        <f>SUMIFS('7.  Persistence Report'!BD$27:BD$500,'7.  Persistence Report'!$D$27:$D$500,$B487,'7.  Persistence Report'!$J$27:$J$500,"Current year savings",'7.  Persistence Report'!$H$27:$H$500,"2017")</f>
        <v>43264829</v>
      </c>
      <c r="L487" s="295">
        <f>SUMIFS('7.  Persistence Report'!BE$27:BE$500,'7.  Persistence Report'!$D$27:$D$500,$B487,'7.  Persistence Report'!$J$27:$J$500,"Current year savings",'7.  Persistence Report'!$H$27:$H$500,"2017")</f>
        <v>42809036</v>
      </c>
      <c r="M487" s="295">
        <f>SUMIFS('7.  Persistence Report'!BF$27:BF$500,'7.  Persistence Report'!$D$27:$D$500,$B487,'7.  Persistence Report'!$J$27:$J$500,"Current year savings",'7.  Persistence Report'!$H$27:$H$500,"2017")</f>
        <v>42809036</v>
      </c>
      <c r="N487" s="295">
        <v>12</v>
      </c>
      <c r="O487" s="295">
        <f>SUMIFS('7.  Persistence Report'!R$27:R$500,'7.  Persistence Report'!$D$27:$D$500,$B487,'7.  Persistence Report'!$J$27:$J$500,"Current year savings",'7.  Persistence Report'!$H$27:$H$500,"2017")</f>
        <v>7464</v>
      </c>
      <c r="P487" s="295">
        <f>SUMIFS('7.  Persistence Report'!S$27:S$500,'7.  Persistence Report'!$D$27:$D$500,$B487,'7.  Persistence Report'!$J$27:$J$500,"Current year savings",'7.  Persistence Report'!$H$27:$H$500,"2017")</f>
        <v>7537</v>
      </c>
      <c r="Q487" s="295">
        <f>SUMIFS('7.  Persistence Report'!T$27:T$500,'7.  Persistence Report'!$D$27:$D$500,$B487,'7.  Persistence Report'!$J$27:$J$500,"Current year savings",'7.  Persistence Report'!$H$27:$H$500,"2017")</f>
        <v>7537</v>
      </c>
      <c r="R487" s="295">
        <f>SUMIFS('7.  Persistence Report'!U$27:U$500,'7.  Persistence Report'!$D$27:$D$500,$B487,'7.  Persistence Report'!$J$27:$J$500,"Current year savings",'7.  Persistence Report'!$H$27:$H$500,"2017")</f>
        <v>7537</v>
      </c>
      <c r="S487" s="295">
        <f>SUMIFS('7.  Persistence Report'!V$27:V$500,'7.  Persistence Report'!$D$27:$D$500,$B487,'7.  Persistence Report'!$J$27:$J$500,"Current year savings",'7.  Persistence Report'!$H$27:$H$500,"2017")</f>
        <v>7537</v>
      </c>
      <c r="T487" s="295">
        <f>SUMIFS('7.  Persistence Report'!W$27:W$500,'7.  Persistence Report'!$D$27:$D$500,$B487,'7.  Persistence Report'!$J$27:$J$500,"Current year savings",'7.  Persistence Report'!$H$27:$H$500,"2017")</f>
        <v>6526</v>
      </c>
      <c r="U487" s="295">
        <f>SUMIFS('7.  Persistence Report'!X$27:X$500,'7.  Persistence Report'!$D$27:$D$500,$B487,'7.  Persistence Report'!$J$27:$J$500,"Current year savings",'7.  Persistence Report'!$H$27:$H$500,"2017")</f>
        <v>6526</v>
      </c>
      <c r="V487" s="295">
        <f>SUMIFS('7.  Persistence Report'!Y$27:Y$500,'7.  Persistence Report'!$D$27:$D$500,$B487,'7.  Persistence Report'!$J$27:$J$500,"Current year savings",'7.  Persistence Report'!$H$27:$H$500,"2017")</f>
        <v>6526</v>
      </c>
      <c r="W487" s="295">
        <f>SUMIFS('7.  Persistence Report'!Z$27:Z$500,'7.  Persistence Report'!$D$27:$D$500,$B487,'7.  Persistence Report'!$J$27:$J$500,"Current year savings",'7.  Persistence Report'!$H$27:$H$500,"2017")</f>
        <v>6519</v>
      </c>
      <c r="X487" s="295">
        <f>SUMIFS('7.  Persistence Report'!AA$27:AA$500,'7.  Persistence Report'!$D$27:$D$500,$B487,'7.  Persistence Report'!$J$27:$J$500,"Current year savings",'7.  Persistence Report'!$H$27:$H$500,"2017")</f>
        <v>6519</v>
      </c>
      <c r="Y487" s="426"/>
      <c r="Z487" s="410">
        <v>0.18</v>
      </c>
      <c r="AA487" s="410">
        <v>0.62</v>
      </c>
      <c r="AB487" s="410">
        <v>0.09</v>
      </c>
      <c r="AC487" s="410">
        <v>0.11</v>
      </c>
      <c r="AD487" s="410"/>
      <c r="AE487" s="410"/>
      <c r="AF487" s="415"/>
      <c r="AG487" s="415"/>
      <c r="AH487" s="415"/>
      <c r="AI487" s="415"/>
      <c r="AJ487" s="415"/>
      <c r="AK487" s="415"/>
      <c r="AL487" s="415"/>
      <c r="AM487" s="296">
        <f>SUM(Y487:AL487)</f>
        <v>1</v>
      </c>
    </row>
    <row r="488" spans="1:39" outlineLevel="1">
      <c r="A488" s="532"/>
      <c r="B488" s="431" t="s">
        <v>308</v>
      </c>
      <c r="C488" s="291" t="s">
        <v>163</v>
      </c>
      <c r="D488" s="295">
        <f>SUMIFS('7.  Persistence Report'!AW$27:AW$500,'7.  Persistence Report'!$D$27:$D$500,$B487,'7.  Persistence Report'!$J$27:$J$500,"Adjustment",'7.  Persistence Report'!$H$27:$H$500,"2017")</f>
        <v>16891576.387644835</v>
      </c>
      <c r="E488" s="295">
        <f>SUMIFS('7.  Persistence Report'!AX$27:AX$500,'7.  Persistence Report'!$D$27:$D$500,$B487,'7.  Persistence Report'!$J$27:$J$500,"Adjustment",'7.  Persistence Report'!$H$27:$H$500,"2017")</f>
        <v>16891576.387644835</v>
      </c>
      <c r="F488" s="295">
        <f>SUMIFS('7.  Persistence Report'!AY$27:AY$500,'7.  Persistence Report'!$D$27:$D$500,$B487,'7.  Persistence Report'!$J$27:$J$500,"Adjustment",'7.  Persistence Report'!$H$27:$H$500,"2017")</f>
        <v>16891576.387644835</v>
      </c>
      <c r="G488" s="295">
        <f>SUMIFS('7.  Persistence Report'!AZ$27:AZ$500,'7.  Persistence Report'!$D$27:$D$500,$B487,'7.  Persistence Report'!$J$27:$J$500,"Adjustment",'7.  Persistence Report'!$H$27:$H$500,"2017")</f>
        <v>0</v>
      </c>
      <c r="H488" s="295">
        <f>SUMIFS('7.  Persistence Report'!BA$27:BA$500,'7.  Persistence Report'!$D$27:$D$500,$B487,'7.  Persistence Report'!$J$27:$J$500,"Adjustment",'7.  Persistence Report'!$H$27:$H$500,"2017")</f>
        <v>0</v>
      </c>
      <c r="I488" s="295">
        <f>SUMIFS('7.  Persistence Report'!BB$27:BB$500,'7.  Persistence Report'!$D$27:$D$500,$B487,'7.  Persistence Report'!$J$27:$J$500,"Adjustment",'7.  Persistence Report'!$H$27:$H$500,"2017")</f>
        <v>0</v>
      </c>
      <c r="J488" s="295">
        <f>SUMIFS('7.  Persistence Report'!BC$27:BC$500,'7.  Persistence Report'!$D$27:$D$500,$B487,'7.  Persistence Report'!$J$27:$J$500,"Adjustment",'7.  Persistence Report'!$H$27:$H$500,"2017")</f>
        <v>0</v>
      </c>
      <c r="K488" s="295">
        <f>SUMIFS('7.  Persistence Report'!BD$27:BD$500,'7.  Persistence Report'!$D$27:$D$500,$B487,'7.  Persistence Report'!$J$27:$J$500,"Adjustment",'7.  Persistence Report'!$H$27:$H$500,"2017")</f>
        <v>0</v>
      </c>
      <c r="L488" s="295">
        <f>SUMIFS('7.  Persistence Report'!BE$27:BE$500,'7.  Persistence Report'!$D$27:$D$500,$B487,'7.  Persistence Report'!$J$27:$J$500,"Adjustment",'7.  Persistence Report'!$H$27:$H$500,"2017")</f>
        <v>0</v>
      </c>
      <c r="M488" s="295">
        <f>SUMIFS('7.  Persistence Report'!BF$27:BF$500,'7.  Persistence Report'!$D$27:$D$500,$B487,'7.  Persistence Report'!$J$27:$J$500,"Adjustment",'7.  Persistence Report'!$H$27:$H$500,"2017")</f>
        <v>0</v>
      </c>
      <c r="N488" s="295">
        <f>N487</f>
        <v>12</v>
      </c>
      <c r="O488" s="295">
        <f>SUMIFS('7.  Persistence Report'!R$27:R$500,'7.  Persistence Report'!$D$27:$D$500,$B487,'7.  Persistence Report'!$J$27:$J$500,"Adjustment",'7.  Persistence Report'!$H$27:$H$500,"2017")</f>
        <v>1640.5568673602161</v>
      </c>
      <c r="P488" s="295">
        <f>SUMIFS('7.  Persistence Report'!S$27:S$500,'7.  Persistence Report'!$D$27:$D$500,$B487,'7.  Persistence Report'!$J$27:$J$500,"Adjustment",'7.  Persistence Report'!$H$27:$H$500,"2017")</f>
        <v>1656.6019706985398</v>
      </c>
      <c r="Q488" s="295">
        <f>SUMIFS('7.  Persistence Report'!T$27:T$500,'7.  Persistence Report'!$D$27:$D$500,$B487,'7.  Persistence Report'!$J$27:$J$500,"Adjustment",'7.  Persistence Report'!$H$27:$H$500,"2017")</f>
        <v>1656.6019706985398</v>
      </c>
      <c r="R488" s="295">
        <f>SUMIFS('7.  Persistence Report'!U$27:U$500,'7.  Persistence Report'!$D$27:$D$500,$B487,'7.  Persistence Report'!$J$27:$J$500,"Adjustment",'7.  Persistence Report'!$H$27:$H$500,"2017")</f>
        <v>0</v>
      </c>
      <c r="S488" s="295">
        <f>SUMIFS('7.  Persistence Report'!V$27:V$500,'7.  Persistence Report'!$D$27:$D$500,$B487,'7.  Persistence Report'!$J$27:$J$500,"Adjustment",'7.  Persistence Report'!$H$27:$H$500,"2017")</f>
        <v>0</v>
      </c>
      <c r="T488" s="295">
        <f>SUMIFS('7.  Persistence Report'!W$27:W$500,'7.  Persistence Report'!$D$27:$D$500,$B487,'7.  Persistence Report'!$J$27:$J$500,"Adjustment",'7.  Persistence Report'!$H$27:$H$500,"2017")</f>
        <v>0</v>
      </c>
      <c r="U488" s="295">
        <f>SUMIFS('7.  Persistence Report'!X$27:X$500,'7.  Persistence Report'!$D$27:$D$500,$B487,'7.  Persistence Report'!$J$27:$J$500,"Adjustment",'7.  Persistence Report'!$H$27:$H$500,"2017")</f>
        <v>0</v>
      </c>
      <c r="V488" s="295">
        <f>SUMIFS('7.  Persistence Report'!Y$27:Y$500,'7.  Persistence Report'!$D$27:$D$500,$B487,'7.  Persistence Report'!$J$27:$J$500,"Adjustment",'7.  Persistence Report'!$H$27:$H$500,"2017")</f>
        <v>0</v>
      </c>
      <c r="W488" s="295">
        <f>SUMIFS('7.  Persistence Report'!Z$27:Z$500,'7.  Persistence Report'!$D$27:$D$500,$B487,'7.  Persistence Report'!$J$27:$J$500,"Adjustment",'7.  Persistence Report'!$H$27:$H$500,"2017")</f>
        <v>0</v>
      </c>
      <c r="X488" s="295">
        <f>SUMIFS('7.  Persistence Report'!AA$27:AA$500,'7.  Persistence Report'!$D$27:$D$500,$B487,'7.  Persistence Report'!$J$27:$J$500,"Adjustment",'7.  Persistence Report'!$H$27:$H$500,"2017")</f>
        <v>0</v>
      </c>
      <c r="Y488" s="411">
        <f>Y487</f>
        <v>0</v>
      </c>
      <c r="Z488" s="411">
        <f t="shared" ref="Z488" si="1386">Z487</f>
        <v>0.18</v>
      </c>
      <c r="AA488" s="411">
        <f t="shared" ref="AA488" si="1387">AA487</f>
        <v>0.62</v>
      </c>
      <c r="AB488" s="411">
        <f t="shared" ref="AB488" si="1388">AB487</f>
        <v>0.09</v>
      </c>
      <c r="AC488" s="411">
        <f t="shared" ref="AC488" si="1389">AC487</f>
        <v>0.11</v>
      </c>
      <c r="AD488" s="411">
        <f t="shared" ref="AD488" si="1390">AD487</f>
        <v>0</v>
      </c>
      <c r="AE488" s="411">
        <f t="shared" ref="AE488" si="1391">AE487</f>
        <v>0</v>
      </c>
      <c r="AF488" s="411">
        <f t="shared" ref="AF488" si="1392">AF487</f>
        <v>0</v>
      </c>
      <c r="AG488" s="411">
        <f t="shared" ref="AG488" si="1393">AG487</f>
        <v>0</v>
      </c>
      <c r="AH488" s="411">
        <f t="shared" ref="AH488" si="1394">AH487</f>
        <v>0</v>
      </c>
      <c r="AI488" s="411">
        <f t="shared" ref="AI488" si="1395">AI487</f>
        <v>0</v>
      </c>
      <c r="AJ488" s="411">
        <f t="shared" ref="AJ488" si="1396">AJ487</f>
        <v>0</v>
      </c>
      <c r="AK488" s="411">
        <f t="shared" ref="AK488" si="1397">AK487</f>
        <v>0</v>
      </c>
      <c r="AL488" s="411">
        <f t="shared" ref="AL488" si="1398">AL487</f>
        <v>0</v>
      </c>
      <c r="AM488" s="306"/>
    </row>
    <row r="489" spans="1:39"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SUMIFS('7.  Persistence Report'!AW$27:AW$500,'7.  Persistence Report'!$D$27:$D$500,$B490,'7.  Persistence Report'!$J$27:$J$500,"Current year savings",'7.  Persistence Report'!$H$27:$H$500,"2017")</f>
        <v>442365</v>
      </c>
      <c r="E490" s="295">
        <f>SUMIFS('7.  Persistence Report'!AX$27:AX$500,'7.  Persistence Report'!$D$27:$D$500,$B490,'7.  Persistence Report'!$J$27:$J$500,"Current year savings",'7.  Persistence Report'!$H$27:$H$500,"2017")</f>
        <v>442365</v>
      </c>
      <c r="F490" s="295">
        <f>SUMIFS('7.  Persistence Report'!AY$27:AY$500,'7.  Persistence Report'!$D$27:$D$500,$B490,'7.  Persistence Report'!$J$27:$J$500,"Current year savings",'7.  Persistence Report'!$H$27:$H$500,"2017")</f>
        <v>439231</v>
      </c>
      <c r="G490" s="295">
        <f>SUMIFS('7.  Persistence Report'!AZ$27:AZ$500,'7.  Persistence Report'!$D$27:$D$500,$B490,'7.  Persistence Report'!$J$27:$J$500,"Current year savings",'7.  Persistence Report'!$H$27:$H$500,"2017")</f>
        <v>406812</v>
      </c>
      <c r="H490" s="295">
        <f>SUMIFS('7.  Persistence Report'!BA$27:BA$500,'7.  Persistence Report'!$D$27:$D$500,$B490,'7.  Persistence Report'!$J$27:$J$500,"Current year savings",'7.  Persistence Report'!$H$27:$H$500,"2017")</f>
        <v>347277</v>
      </c>
      <c r="I490" s="295">
        <f>SUMIFS('7.  Persistence Report'!BB$27:BB$500,'7.  Persistence Report'!$D$27:$D$500,$B490,'7.  Persistence Report'!$J$27:$J$500,"Current year savings",'7.  Persistence Report'!$H$27:$H$500,"2017")</f>
        <v>309657</v>
      </c>
      <c r="J490" s="295">
        <f>SUMIFS('7.  Persistence Report'!BC$27:BC$500,'7.  Persistence Report'!$D$27:$D$500,$B490,'7.  Persistence Report'!$J$27:$J$500,"Current year savings",'7.  Persistence Report'!$H$27:$H$500,"2017")</f>
        <v>266533</v>
      </c>
      <c r="K490" s="295">
        <f>SUMIFS('7.  Persistence Report'!BD$27:BD$500,'7.  Persistence Report'!$D$27:$D$500,$B490,'7.  Persistence Report'!$J$27:$J$500,"Current year savings",'7.  Persistence Report'!$H$27:$H$500,"2017")</f>
        <v>193812</v>
      </c>
      <c r="L490" s="295">
        <f>SUMIFS('7.  Persistence Report'!BE$27:BE$500,'7.  Persistence Report'!$D$27:$D$500,$B490,'7.  Persistence Report'!$J$27:$J$500,"Current year savings",'7.  Persistence Report'!$H$27:$H$500,"2017")</f>
        <v>109896</v>
      </c>
      <c r="M490" s="295">
        <f>SUMIFS('7.  Persistence Report'!BF$27:BF$500,'7.  Persistence Report'!$D$27:$D$500,$B490,'7.  Persistence Report'!$J$27:$J$500,"Current year savings",'7.  Persistence Report'!$H$27:$H$500,"2017")</f>
        <v>71173</v>
      </c>
      <c r="N490" s="295">
        <v>12</v>
      </c>
      <c r="O490" s="295">
        <f>SUMIFS('7.  Persistence Report'!R$27:R$500,'7.  Persistence Report'!$D$27:$D$500,$B490,'7.  Persistence Report'!$J$27:$J$500,"Current year savings",'7.  Persistence Report'!$H$27:$H$500,"2017")</f>
        <v>85</v>
      </c>
      <c r="P490" s="295">
        <f>SUMIFS('7.  Persistence Report'!S$27:S$500,'7.  Persistence Report'!$D$27:$D$500,$B490,'7.  Persistence Report'!$J$27:$J$500,"Current year savings",'7.  Persistence Report'!$H$27:$H$500,"2017")</f>
        <v>85</v>
      </c>
      <c r="Q490" s="295">
        <f>SUMIFS('7.  Persistence Report'!T$27:T$500,'7.  Persistence Report'!$D$27:$D$500,$B490,'7.  Persistence Report'!$J$27:$J$500,"Current year savings",'7.  Persistence Report'!$H$27:$H$500,"2017")</f>
        <v>85</v>
      </c>
      <c r="R490" s="295">
        <f>SUMIFS('7.  Persistence Report'!U$27:U$500,'7.  Persistence Report'!$D$27:$D$500,$B490,'7.  Persistence Report'!$J$27:$J$500,"Current year savings",'7.  Persistence Report'!$H$27:$H$500,"2017")</f>
        <v>82</v>
      </c>
      <c r="S490" s="295">
        <f>SUMIFS('7.  Persistence Report'!V$27:V$500,'7.  Persistence Report'!$D$27:$D$500,$B490,'7.  Persistence Report'!$J$27:$J$500,"Current year savings",'7.  Persistence Report'!$H$27:$H$500,"2017")</f>
        <v>75</v>
      </c>
      <c r="T490" s="295">
        <f>SUMIFS('7.  Persistence Report'!W$27:W$500,'7.  Persistence Report'!$D$27:$D$500,$B490,'7.  Persistence Report'!$J$27:$J$500,"Current year savings",'7.  Persistence Report'!$H$27:$H$500,"2017")</f>
        <v>69</v>
      </c>
      <c r="U490" s="295">
        <f>SUMIFS('7.  Persistence Report'!X$27:X$500,'7.  Persistence Report'!$D$27:$D$500,$B490,'7.  Persistence Report'!$J$27:$J$500,"Current year savings",'7.  Persistence Report'!$H$27:$H$500,"2017")</f>
        <v>62</v>
      </c>
      <c r="V490" s="295">
        <f>SUMIFS('7.  Persistence Report'!Y$27:Y$500,'7.  Persistence Report'!$D$27:$D$500,$B490,'7.  Persistence Report'!$J$27:$J$500,"Current year savings",'7.  Persistence Report'!$H$27:$H$500,"2017")</f>
        <v>47</v>
      </c>
      <c r="W490" s="295">
        <f>SUMIFS('7.  Persistence Report'!Z$27:Z$500,'7.  Persistence Report'!$D$27:$D$500,$B490,'7.  Persistence Report'!$J$27:$J$500,"Current year savings",'7.  Persistence Report'!$H$27:$H$500,"2017")</f>
        <v>28</v>
      </c>
      <c r="X490" s="295">
        <f>SUMIFS('7.  Persistence Report'!AA$27:AA$500,'7.  Persistence Report'!$D$27:$D$500,$B490,'7.  Persistence Report'!$J$27:$J$500,"Current year savings",'7.  Persistence Report'!$H$27:$H$500,"2017")</f>
        <v>18</v>
      </c>
      <c r="Y490" s="426"/>
      <c r="Z490" s="410">
        <v>0.9</v>
      </c>
      <c r="AA490" s="410">
        <v>7.0000000000000007E-2</v>
      </c>
      <c r="AB490" s="410">
        <v>0.03</v>
      </c>
      <c r="AC490" s="410"/>
      <c r="AD490" s="410"/>
      <c r="AE490" s="410"/>
      <c r="AF490" s="415"/>
      <c r="AG490" s="415"/>
      <c r="AH490" s="415"/>
      <c r="AI490" s="415"/>
      <c r="AJ490" s="415"/>
      <c r="AK490" s="415"/>
      <c r="AL490" s="415"/>
      <c r="AM490" s="296">
        <f>SUM(Y490:AL490)</f>
        <v>1</v>
      </c>
    </row>
    <row r="491" spans="1:39" outlineLevel="1">
      <c r="A491" s="532"/>
      <c r="B491" s="431" t="s">
        <v>308</v>
      </c>
      <c r="C491" s="291" t="s">
        <v>163</v>
      </c>
      <c r="D491" s="295">
        <f>SUMIFS('7.  Persistence Report'!AW$27:AW$500,'7.  Persistence Report'!$D$27:$D$500,$B490,'7.  Persistence Report'!$J$27:$J$500,"Adjustment",'7.  Persistence Report'!$H$27:$H$500,"2017")</f>
        <v>0</v>
      </c>
      <c r="E491" s="295">
        <f>SUMIFS('7.  Persistence Report'!AX$27:AX$500,'7.  Persistence Report'!$D$27:$D$500,$B490,'7.  Persistence Report'!$J$27:$J$500,"Adjustment",'7.  Persistence Report'!$H$27:$H$500,"2017")</f>
        <v>0</v>
      </c>
      <c r="F491" s="295">
        <f>SUMIFS('7.  Persistence Report'!AY$27:AY$500,'7.  Persistence Report'!$D$27:$D$500,$B490,'7.  Persistence Report'!$J$27:$J$500,"Adjustment",'7.  Persistence Report'!$H$27:$H$500,"2017")</f>
        <v>0</v>
      </c>
      <c r="G491" s="295">
        <f>SUMIFS('7.  Persistence Report'!AZ$27:AZ$500,'7.  Persistence Report'!$D$27:$D$500,$B490,'7.  Persistence Report'!$J$27:$J$500,"Adjustment",'7.  Persistence Report'!$H$27:$H$500,"2017")</f>
        <v>0</v>
      </c>
      <c r="H491" s="295">
        <f>SUMIFS('7.  Persistence Report'!BA$27:BA$500,'7.  Persistence Report'!$D$27:$D$500,$B490,'7.  Persistence Report'!$J$27:$J$500,"Adjustment",'7.  Persistence Report'!$H$27:$H$500,"2017")</f>
        <v>0</v>
      </c>
      <c r="I491" s="295">
        <f>SUMIFS('7.  Persistence Report'!BB$27:BB$500,'7.  Persistence Report'!$D$27:$D$500,$B490,'7.  Persistence Report'!$J$27:$J$500,"Adjustment",'7.  Persistence Report'!$H$27:$H$500,"2017")</f>
        <v>0</v>
      </c>
      <c r="J491" s="295">
        <f>SUMIFS('7.  Persistence Report'!BC$27:BC$500,'7.  Persistence Report'!$D$27:$D$500,$B490,'7.  Persistence Report'!$J$27:$J$500,"Adjustment",'7.  Persistence Report'!$H$27:$H$500,"2017")</f>
        <v>0</v>
      </c>
      <c r="K491" s="295">
        <f>SUMIFS('7.  Persistence Report'!BD$27:BD$500,'7.  Persistence Report'!$D$27:$D$500,$B490,'7.  Persistence Report'!$J$27:$J$500,"Adjustment",'7.  Persistence Report'!$H$27:$H$500,"2017")</f>
        <v>0</v>
      </c>
      <c r="L491" s="295">
        <f>SUMIFS('7.  Persistence Report'!BE$27:BE$500,'7.  Persistence Report'!$D$27:$D$500,$B490,'7.  Persistence Report'!$J$27:$J$500,"Adjustment",'7.  Persistence Report'!$H$27:$H$500,"2017")</f>
        <v>0</v>
      </c>
      <c r="M491" s="295">
        <f>SUMIFS('7.  Persistence Report'!BF$27:BF$500,'7.  Persistence Report'!$D$27:$D$500,$B490,'7.  Persistence Report'!$J$27:$J$500,"Adjustment",'7.  Persistence Report'!$H$27:$H$500,"2017")</f>
        <v>0</v>
      </c>
      <c r="N491" s="295">
        <f>N490</f>
        <v>12</v>
      </c>
      <c r="O491" s="295">
        <f>SUMIFS('7.  Persistence Report'!R$27:R$500,'7.  Persistence Report'!$D$27:$D$500,$B490,'7.  Persistence Report'!$J$27:$J$500,"Adjustment",'7.  Persistence Report'!$H$27:$H$500,"2017")</f>
        <v>0</v>
      </c>
      <c r="P491" s="295">
        <f>SUMIFS('7.  Persistence Report'!S$27:S$500,'7.  Persistence Report'!$D$27:$D$500,$B490,'7.  Persistence Report'!$J$27:$J$500,"Adjustment",'7.  Persistence Report'!$H$27:$H$500,"2017")</f>
        <v>0</v>
      </c>
      <c r="Q491" s="295">
        <f>SUMIFS('7.  Persistence Report'!T$27:T$500,'7.  Persistence Report'!$D$27:$D$500,$B490,'7.  Persistence Report'!$J$27:$J$500,"Adjustment",'7.  Persistence Report'!$H$27:$H$500,"2017")</f>
        <v>0</v>
      </c>
      <c r="R491" s="295">
        <f>SUMIFS('7.  Persistence Report'!U$27:U$500,'7.  Persistence Report'!$D$27:$D$500,$B490,'7.  Persistence Report'!$J$27:$J$500,"Adjustment",'7.  Persistence Report'!$H$27:$H$500,"2017")</f>
        <v>0</v>
      </c>
      <c r="S491" s="295">
        <f>SUMIFS('7.  Persistence Report'!V$27:V$500,'7.  Persistence Report'!$D$27:$D$500,$B490,'7.  Persistence Report'!$J$27:$J$500,"Adjustment",'7.  Persistence Report'!$H$27:$H$500,"2017")</f>
        <v>0</v>
      </c>
      <c r="T491" s="295">
        <f>SUMIFS('7.  Persistence Report'!W$27:W$500,'7.  Persistence Report'!$D$27:$D$500,$B490,'7.  Persistence Report'!$J$27:$J$500,"Adjustment",'7.  Persistence Report'!$H$27:$H$500,"2017")</f>
        <v>0</v>
      </c>
      <c r="U491" s="295">
        <f>SUMIFS('7.  Persistence Report'!X$27:X$500,'7.  Persistence Report'!$D$27:$D$500,$B490,'7.  Persistence Report'!$J$27:$J$500,"Adjustment",'7.  Persistence Report'!$H$27:$H$500,"2017")</f>
        <v>0</v>
      </c>
      <c r="V491" s="295">
        <f>SUMIFS('7.  Persistence Report'!Y$27:Y$500,'7.  Persistence Report'!$D$27:$D$500,$B490,'7.  Persistence Report'!$J$27:$J$500,"Adjustment",'7.  Persistence Report'!$H$27:$H$500,"2017")</f>
        <v>0</v>
      </c>
      <c r="W491" s="295">
        <f>SUMIFS('7.  Persistence Report'!Z$27:Z$500,'7.  Persistence Report'!$D$27:$D$500,$B490,'7.  Persistence Report'!$J$27:$J$500,"Adjustment",'7.  Persistence Report'!$H$27:$H$500,"2017")</f>
        <v>0</v>
      </c>
      <c r="X491" s="295">
        <f>SUMIFS('7.  Persistence Report'!AA$27:AA$500,'7.  Persistence Report'!$D$27:$D$500,$B490,'7.  Persistence Report'!$J$27:$J$500,"Adjustment",'7.  Persistence Report'!$H$27:$H$500,"2017")</f>
        <v>0</v>
      </c>
      <c r="Y491" s="411">
        <f>Y490</f>
        <v>0</v>
      </c>
      <c r="Z491" s="411">
        <f t="shared" ref="Z491" si="1399">Z490</f>
        <v>0.9</v>
      </c>
      <c r="AA491" s="411">
        <f t="shared" ref="AA491" si="1400">AA490</f>
        <v>7.0000000000000007E-2</v>
      </c>
      <c r="AB491" s="411">
        <f t="shared" ref="AB491" si="1401">AB490</f>
        <v>0.03</v>
      </c>
      <c r="AC491" s="411">
        <f t="shared" ref="AC491" si="1402">AC490</f>
        <v>0</v>
      </c>
      <c r="AD491" s="411">
        <f t="shared" ref="AD491" si="1403">AD490</f>
        <v>0</v>
      </c>
      <c r="AE491" s="411">
        <f t="shared" ref="AE491" si="1404">AE490</f>
        <v>0</v>
      </c>
      <c r="AF491" s="411">
        <f t="shared" ref="AF491" si="1405">AF490</f>
        <v>0</v>
      </c>
      <c r="AG491" s="411">
        <f t="shared" ref="AG491" si="1406">AG490</f>
        <v>0</v>
      </c>
      <c r="AH491" s="411">
        <f t="shared" ref="AH491" si="1407">AH490</f>
        <v>0</v>
      </c>
      <c r="AI491" s="411">
        <f t="shared" ref="AI491" si="1408">AI490</f>
        <v>0</v>
      </c>
      <c r="AJ491" s="411">
        <f t="shared" ref="AJ491" si="1409">AJ490</f>
        <v>0</v>
      </c>
      <c r="AK491" s="411">
        <f t="shared" ref="AK491" si="1410">AK490</f>
        <v>0</v>
      </c>
      <c r="AL491" s="411">
        <f t="shared" ref="AL491" si="1411">AL490</f>
        <v>0</v>
      </c>
      <c r="AM491" s="306"/>
    </row>
    <row r="492" spans="1:39"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f>SUMIFS('7.  Persistence Report'!AW$27:AW$500,'7.  Persistence Report'!$D$27:$D$500,$B493,'7.  Persistence Report'!$J$27:$J$500,"Current year savings",'7.  Persistence Report'!$H$27:$H$500,"2017")</f>
        <v>249304</v>
      </c>
      <c r="E493" s="295">
        <f>SUMIFS('7.  Persistence Report'!AX$27:AX$500,'7.  Persistence Report'!$D$27:$D$500,$B493,'7.  Persistence Report'!$J$27:$J$500,"Current year savings",'7.  Persistence Report'!$H$27:$H$500,"2017")</f>
        <v>249304</v>
      </c>
      <c r="F493" s="295">
        <f>SUMIFS('7.  Persistence Report'!AY$27:AY$500,'7.  Persistence Report'!$D$27:$D$500,$B493,'7.  Persistence Report'!$J$27:$J$500,"Current year savings",'7.  Persistence Report'!$H$27:$H$500,"2017")</f>
        <v>249304</v>
      </c>
      <c r="G493" s="295">
        <f>SUMIFS('7.  Persistence Report'!AZ$27:AZ$500,'7.  Persistence Report'!$D$27:$D$500,$B493,'7.  Persistence Report'!$J$27:$J$500,"Current year savings",'7.  Persistence Report'!$H$27:$H$500,"2017")</f>
        <v>249304</v>
      </c>
      <c r="H493" s="295">
        <f>SUMIFS('7.  Persistence Report'!BA$27:BA$500,'7.  Persistence Report'!$D$27:$D$500,$B493,'7.  Persistence Report'!$J$27:$J$500,"Current year savings",'7.  Persistence Report'!$H$27:$H$500,"2017")</f>
        <v>249304</v>
      </c>
      <c r="I493" s="295">
        <f>SUMIFS('7.  Persistence Report'!BB$27:BB$500,'7.  Persistence Report'!$D$27:$D$500,$B493,'7.  Persistence Report'!$J$27:$J$500,"Current year savings",'7.  Persistence Report'!$H$27:$H$500,"2017")</f>
        <v>249304</v>
      </c>
      <c r="J493" s="295">
        <f>SUMIFS('7.  Persistence Report'!BC$27:BC$500,'7.  Persistence Report'!$D$27:$D$500,$B493,'7.  Persistence Report'!$J$27:$J$500,"Current year savings",'7.  Persistence Report'!$H$27:$H$500,"2017")</f>
        <v>249304</v>
      </c>
      <c r="K493" s="295">
        <f>SUMIFS('7.  Persistence Report'!BD$27:BD$500,'7.  Persistence Report'!$D$27:$D$500,$B493,'7.  Persistence Report'!$J$27:$J$500,"Current year savings",'7.  Persistence Report'!$H$27:$H$500,"2017")</f>
        <v>249304</v>
      </c>
      <c r="L493" s="295">
        <f>SUMIFS('7.  Persistence Report'!BE$27:BE$500,'7.  Persistence Report'!$D$27:$D$500,$B493,'7.  Persistence Report'!$J$27:$J$500,"Current year savings",'7.  Persistence Report'!$H$27:$H$500,"2017")</f>
        <v>249304</v>
      </c>
      <c r="M493" s="295">
        <f>SUMIFS('7.  Persistence Report'!BF$27:BF$500,'7.  Persistence Report'!$D$27:$D$500,$B493,'7.  Persistence Report'!$J$27:$J$500,"Current year savings",'7.  Persistence Report'!$H$27:$H$500,"2017")</f>
        <v>249304</v>
      </c>
      <c r="N493" s="295">
        <v>12</v>
      </c>
      <c r="O493" s="295">
        <f>SUMIFS('7.  Persistence Report'!R$27:R$500,'7.  Persistence Report'!$D$27:$D$500,$B493,'7.  Persistence Report'!$J$27:$J$500,"Current year savings",'7.  Persistence Report'!$H$27:$H$500,"2017")</f>
        <v>81</v>
      </c>
      <c r="P493" s="295">
        <f>SUMIFS('7.  Persistence Report'!S$27:S$500,'7.  Persistence Report'!$D$27:$D$500,$B493,'7.  Persistence Report'!$J$27:$J$500,"Current year savings",'7.  Persistence Report'!$H$27:$H$500,"2017")</f>
        <v>81</v>
      </c>
      <c r="Q493" s="295">
        <f>SUMIFS('7.  Persistence Report'!T$27:T$500,'7.  Persistence Report'!$D$27:$D$500,$B493,'7.  Persistence Report'!$J$27:$J$500,"Current year savings",'7.  Persistence Report'!$H$27:$H$500,"2017")</f>
        <v>81</v>
      </c>
      <c r="R493" s="295">
        <f>SUMIFS('7.  Persistence Report'!U$27:U$500,'7.  Persistence Report'!$D$27:$D$500,$B493,'7.  Persistence Report'!$J$27:$J$500,"Current year savings",'7.  Persistence Report'!$H$27:$H$500,"2017")</f>
        <v>81</v>
      </c>
      <c r="S493" s="295">
        <f>SUMIFS('7.  Persistence Report'!V$27:V$500,'7.  Persistence Report'!$D$27:$D$500,$B493,'7.  Persistence Report'!$J$27:$J$500,"Current year savings",'7.  Persistence Report'!$H$27:$H$500,"2017")</f>
        <v>81</v>
      </c>
      <c r="T493" s="295">
        <f>SUMIFS('7.  Persistence Report'!W$27:W$500,'7.  Persistence Report'!$D$27:$D$500,$B493,'7.  Persistence Report'!$J$27:$J$500,"Current year savings",'7.  Persistence Report'!$H$27:$H$500,"2017")</f>
        <v>81</v>
      </c>
      <c r="U493" s="295">
        <f>SUMIFS('7.  Persistence Report'!X$27:X$500,'7.  Persistence Report'!$D$27:$D$500,$B493,'7.  Persistence Report'!$J$27:$J$500,"Current year savings",'7.  Persistence Report'!$H$27:$H$500,"2017")</f>
        <v>81</v>
      </c>
      <c r="V493" s="295">
        <f>SUMIFS('7.  Persistence Report'!Y$27:Y$500,'7.  Persistence Report'!$D$27:$D$500,$B493,'7.  Persistence Report'!$J$27:$J$500,"Current year savings",'7.  Persistence Report'!$H$27:$H$500,"2017")</f>
        <v>81</v>
      </c>
      <c r="W493" s="295">
        <f>SUMIFS('7.  Persistence Report'!Z$27:Z$500,'7.  Persistence Report'!$D$27:$D$500,$B493,'7.  Persistence Report'!$J$27:$J$500,"Current year savings",'7.  Persistence Report'!$H$27:$H$500,"2017")</f>
        <v>81</v>
      </c>
      <c r="X493" s="295">
        <f>SUMIFS('7.  Persistence Report'!AA$27:AA$500,'7.  Persistence Report'!$D$27:$D$500,$B493,'7.  Persistence Report'!$J$27:$J$500,"Current year savings",'7.  Persistence Report'!$H$27:$H$500,"2017")</f>
        <v>81</v>
      </c>
      <c r="Y493" s="426"/>
      <c r="Z493" s="410"/>
      <c r="AA493" s="410">
        <v>0.84899999999999998</v>
      </c>
      <c r="AB493" s="410">
        <v>0.151</v>
      </c>
      <c r="AC493" s="410"/>
      <c r="AD493" s="410"/>
      <c r="AE493" s="410"/>
      <c r="AF493" s="415"/>
      <c r="AG493" s="415"/>
      <c r="AH493" s="415"/>
      <c r="AI493" s="415"/>
      <c r="AJ493" s="415"/>
      <c r="AK493" s="415"/>
      <c r="AL493" s="415"/>
      <c r="AM493" s="296">
        <f>SUM(Y493:AL493)</f>
        <v>1</v>
      </c>
    </row>
    <row r="494" spans="1:39" outlineLevel="1">
      <c r="A494" s="532"/>
      <c r="B494" s="431" t="s">
        <v>308</v>
      </c>
      <c r="C494" s="291" t="s">
        <v>163</v>
      </c>
      <c r="D494" s="295">
        <f>SUMIFS('7.  Persistence Report'!AW$27:AW$500,'7.  Persistence Report'!$D$27:$D$500,$B493,'7.  Persistence Report'!$J$27:$J$500,"Adjustment",'7.  Persistence Report'!$H$27:$H$500,"2017")</f>
        <v>121951.67634256174</v>
      </c>
      <c r="E494" s="295">
        <f>SUMIFS('7.  Persistence Report'!AX$27:AX$500,'7.  Persistence Report'!$D$27:$D$500,$B493,'7.  Persistence Report'!$J$27:$J$500,"Adjustment",'7.  Persistence Report'!$H$27:$H$500,"2017")</f>
        <v>121951.67634256174</v>
      </c>
      <c r="F494" s="295">
        <f>SUMIFS('7.  Persistence Report'!AY$27:AY$500,'7.  Persistence Report'!$D$27:$D$500,$B493,'7.  Persistence Report'!$J$27:$J$500,"Adjustment",'7.  Persistence Report'!$H$27:$H$500,"2017")</f>
        <v>121951.67634256174</v>
      </c>
      <c r="G494" s="295">
        <f>SUMIFS('7.  Persistence Report'!AZ$27:AZ$500,'7.  Persistence Report'!$D$27:$D$500,$B493,'7.  Persistence Report'!$J$27:$J$500,"Adjustment",'7.  Persistence Report'!$H$27:$H$500,"2017")</f>
        <v>0</v>
      </c>
      <c r="H494" s="295">
        <f>SUMIFS('7.  Persistence Report'!BA$27:BA$500,'7.  Persistence Report'!$D$27:$D$500,$B493,'7.  Persistence Report'!$J$27:$J$500,"Adjustment",'7.  Persistence Report'!$H$27:$H$500,"2017")</f>
        <v>0</v>
      </c>
      <c r="I494" s="295">
        <f>SUMIFS('7.  Persistence Report'!BB$27:BB$500,'7.  Persistence Report'!$D$27:$D$500,$B493,'7.  Persistence Report'!$J$27:$J$500,"Adjustment",'7.  Persistence Report'!$H$27:$H$500,"2017")</f>
        <v>0</v>
      </c>
      <c r="J494" s="295">
        <f>SUMIFS('7.  Persistence Report'!BC$27:BC$500,'7.  Persistence Report'!$D$27:$D$500,$B493,'7.  Persistence Report'!$J$27:$J$500,"Adjustment",'7.  Persistence Report'!$H$27:$H$500,"2017")</f>
        <v>0</v>
      </c>
      <c r="K494" s="295">
        <f>SUMIFS('7.  Persistence Report'!BD$27:BD$500,'7.  Persistence Report'!$D$27:$D$500,$B493,'7.  Persistence Report'!$J$27:$J$500,"Adjustment",'7.  Persistence Report'!$H$27:$H$500,"2017")</f>
        <v>0</v>
      </c>
      <c r="L494" s="295">
        <f>SUMIFS('7.  Persistence Report'!BE$27:BE$500,'7.  Persistence Report'!$D$27:$D$500,$B493,'7.  Persistence Report'!$J$27:$J$500,"Adjustment",'7.  Persistence Report'!$H$27:$H$500,"2017")</f>
        <v>0</v>
      </c>
      <c r="M494" s="295">
        <f>SUMIFS('7.  Persistence Report'!BF$27:BF$500,'7.  Persistence Report'!$D$27:$D$500,$B493,'7.  Persistence Report'!$J$27:$J$500,"Adjustment",'7.  Persistence Report'!$H$27:$H$500,"2017")</f>
        <v>0</v>
      </c>
      <c r="N494" s="295">
        <f>N493</f>
        <v>12</v>
      </c>
      <c r="O494" s="295">
        <f>SUMIFS('7.  Persistence Report'!R$27:R$500,'7.  Persistence Report'!$D$27:$D$500,$B493,'7.  Persistence Report'!$J$27:$J$500,"Adjustment",'7.  Persistence Report'!$H$27:$H$500,"2017")</f>
        <v>302.47552447552442</v>
      </c>
      <c r="P494" s="295">
        <f>SUMIFS('7.  Persistence Report'!S$27:S$500,'7.  Persistence Report'!$D$27:$D$500,$B493,'7.  Persistence Report'!$J$27:$J$500,"Adjustment",'7.  Persistence Report'!$H$27:$H$500,"2017")</f>
        <v>302.47552447552442</v>
      </c>
      <c r="Q494" s="295">
        <f>SUMIFS('7.  Persistence Report'!T$27:T$500,'7.  Persistence Report'!$D$27:$D$500,$B493,'7.  Persistence Report'!$J$27:$J$500,"Adjustment",'7.  Persistence Report'!$H$27:$H$500,"2017")</f>
        <v>302.47552447552442</v>
      </c>
      <c r="R494" s="295">
        <f>SUMIFS('7.  Persistence Report'!U$27:U$500,'7.  Persistence Report'!$D$27:$D$500,$B493,'7.  Persistence Report'!$J$27:$J$500,"Adjustment",'7.  Persistence Report'!$H$27:$H$500,"2017")</f>
        <v>0</v>
      </c>
      <c r="S494" s="295">
        <f>SUMIFS('7.  Persistence Report'!V$27:V$500,'7.  Persistence Report'!$D$27:$D$500,$B493,'7.  Persistence Report'!$J$27:$J$500,"Adjustment",'7.  Persistence Report'!$H$27:$H$500,"2017")</f>
        <v>0</v>
      </c>
      <c r="T494" s="295">
        <f>SUMIFS('7.  Persistence Report'!W$27:W$500,'7.  Persistence Report'!$D$27:$D$500,$B493,'7.  Persistence Report'!$J$27:$J$500,"Adjustment",'7.  Persistence Report'!$H$27:$H$500,"2017")</f>
        <v>0</v>
      </c>
      <c r="U494" s="295">
        <f>SUMIFS('7.  Persistence Report'!X$27:X$500,'7.  Persistence Report'!$D$27:$D$500,$B493,'7.  Persistence Report'!$J$27:$J$500,"Adjustment",'7.  Persistence Report'!$H$27:$H$500,"2017")</f>
        <v>0</v>
      </c>
      <c r="V494" s="295">
        <f>SUMIFS('7.  Persistence Report'!Y$27:Y$500,'7.  Persistence Report'!$D$27:$D$500,$B493,'7.  Persistence Report'!$J$27:$J$500,"Adjustment",'7.  Persistence Report'!$H$27:$H$500,"2017")</f>
        <v>0</v>
      </c>
      <c r="W494" s="295">
        <f>SUMIFS('7.  Persistence Report'!Z$27:Z$500,'7.  Persistence Report'!$D$27:$D$500,$B493,'7.  Persistence Report'!$J$27:$J$500,"Adjustment",'7.  Persistence Report'!$H$27:$H$500,"2017")</f>
        <v>0</v>
      </c>
      <c r="X494" s="295">
        <f>SUMIFS('7.  Persistence Report'!AA$27:AA$500,'7.  Persistence Report'!$D$27:$D$500,$B493,'7.  Persistence Report'!$J$27:$J$500,"Adjustment",'7.  Persistence Report'!$H$27:$H$500,"2017")</f>
        <v>0</v>
      </c>
      <c r="Y494" s="411">
        <f>Y493</f>
        <v>0</v>
      </c>
      <c r="Z494" s="411">
        <f t="shared" ref="Z494" si="1412">Z493</f>
        <v>0</v>
      </c>
      <c r="AA494" s="411">
        <f t="shared" ref="AA494" si="1413">AA493</f>
        <v>0.84899999999999998</v>
      </c>
      <c r="AB494" s="411">
        <f t="shared" ref="AB494" si="1414">AB493</f>
        <v>0.151</v>
      </c>
      <c r="AC494" s="411">
        <f t="shared" ref="AC494" si="1415">AC493</f>
        <v>0</v>
      </c>
      <c r="AD494" s="411">
        <f t="shared" ref="AD494" si="1416">AD493</f>
        <v>0</v>
      </c>
      <c r="AE494" s="411">
        <f t="shared" ref="AE494" si="1417">AE493</f>
        <v>0</v>
      </c>
      <c r="AF494" s="411">
        <f t="shared" ref="AF494" si="1418">AF493</f>
        <v>0</v>
      </c>
      <c r="AG494" s="411">
        <f t="shared" ref="AG494" si="1419">AG493</f>
        <v>0</v>
      </c>
      <c r="AH494" s="411">
        <f t="shared" ref="AH494" si="1420">AH493</f>
        <v>0</v>
      </c>
      <c r="AI494" s="411">
        <f t="shared" ref="AI494" si="1421">AI493</f>
        <v>0</v>
      </c>
      <c r="AJ494" s="411">
        <f t="shared" ref="AJ494" si="1422">AJ493</f>
        <v>0</v>
      </c>
      <c r="AK494" s="411">
        <f t="shared" ref="AK494" si="1423">AK493</f>
        <v>0</v>
      </c>
      <c r="AL494" s="411">
        <f t="shared" ref="AL494" si="1424">AL493</f>
        <v>0</v>
      </c>
      <c r="AM494" s="306"/>
    </row>
    <row r="495" spans="1:39"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f>SUMIFS('7.  Persistence Report'!AW$27:AW$500,'7.  Persistence Report'!$D$27:$D$500,$B496,'7.  Persistence Report'!$J$27:$J$500,"Current year savings",'7.  Persistence Report'!$H$27:$H$500,"2017")</f>
        <v>0</v>
      </c>
      <c r="E496" s="295">
        <f>SUMIFS('7.  Persistence Report'!AX$27:AX$500,'7.  Persistence Report'!$D$27:$D$500,$B496,'7.  Persistence Report'!$J$27:$J$500,"Current year savings",'7.  Persistence Report'!$H$27:$H$500,"2017")</f>
        <v>0</v>
      </c>
      <c r="F496" s="295">
        <f>SUMIFS('7.  Persistence Report'!AY$27:AY$500,'7.  Persistence Report'!$D$27:$D$500,$B496,'7.  Persistence Report'!$J$27:$J$500,"Current year savings",'7.  Persistence Report'!$H$27:$H$500,"2017")</f>
        <v>0</v>
      </c>
      <c r="G496" s="295">
        <f>SUMIFS('7.  Persistence Report'!AZ$27:AZ$500,'7.  Persistence Report'!$D$27:$D$500,$B496,'7.  Persistence Report'!$J$27:$J$500,"Current year savings",'7.  Persistence Report'!$H$27:$H$500,"2017")</f>
        <v>0</v>
      </c>
      <c r="H496" s="295">
        <f>SUMIFS('7.  Persistence Report'!BA$27:BA$500,'7.  Persistence Report'!$D$27:$D$500,$B496,'7.  Persistence Report'!$J$27:$J$500,"Current year savings",'7.  Persistence Report'!$H$27:$H$500,"2017")</f>
        <v>0</v>
      </c>
      <c r="I496" s="295">
        <f>SUMIFS('7.  Persistence Report'!BB$27:BB$500,'7.  Persistence Report'!$D$27:$D$500,$B496,'7.  Persistence Report'!$J$27:$J$500,"Current year savings",'7.  Persistence Report'!$H$27:$H$500,"2017")</f>
        <v>0</v>
      </c>
      <c r="J496" s="295">
        <f>SUMIFS('7.  Persistence Report'!BC$27:BC$500,'7.  Persistence Report'!$D$27:$D$500,$B496,'7.  Persistence Report'!$J$27:$J$500,"Current year savings",'7.  Persistence Report'!$H$27:$H$500,"2017")</f>
        <v>0</v>
      </c>
      <c r="K496" s="295">
        <f>SUMIFS('7.  Persistence Report'!BD$27:BD$500,'7.  Persistence Report'!$D$27:$D$500,$B496,'7.  Persistence Report'!$J$27:$J$500,"Current year savings",'7.  Persistence Report'!$H$27:$H$500,"2017")</f>
        <v>0</v>
      </c>
      <c r="L496" s="295">
        <f>SUMIFS('7.  Persistence Report'!BE$27:BE$500,'7.  Persistence Report'!$D$27:$D$500,$B496,'7.  Persistence Report'!$J$27:$J$500,"Current year savings",'7.  Persistence Report'!$H$27:$H$500,"2017")</f>
        <v>0</v>
      </c>
      <c r="M496" s="295">
        <f>SUMIFS('7.  Persistence Report'!BF$27:BF$500,'7.  Persistence Report'!$D$27:$D$500,$B496,'7.  Persistence Report'!$J$27:$J$500,"Current year savings",'7.  Persistence Report'!$H$27:$H$500,"2017")</f>
        <v>0</v>
      </c>
      <c r="N496" s="295">
        <v>3</v>
      </c>
      <c r="O496" s="295">
        <f>SUMIFS('7.  Persistence Report'!R$27:R$500,'7.  Persistence Report'!$D$27:$D$500,$B496,'7.  Persistence Report'!$J$27:$J$500,"Current year savings",'7.  Persistence Report'!$H$27:$H$500,"2017")</f>
        <v>0</v>
      </c>
      <c r="P496" s="295">
        <f>SUMIFS('7.  Persistence Report'!S$27:S$500,'7.  Persistence Report'!$D$27:$D$500,$B496,'7.  Persistence Report'!$J$27:$J$500,"Current year savings",'7.  Persistence Report'!$H$27:$H$500,"2017")</f>
        <v>0</v>
      </c>
      <c r="Q496" s="295">
        <f>SUMIFS('7.  Persistence Report'!T$27:T$500,'7.  Persistence Report'!$D$27:$D$500,$B496,'7.  Persistence Report'!$J$27:$J$500,"Current year savings",'7.  Persistence Report'!$H$27:$H$500,"2017")</f>
        <v>0</v>
      </c>
      <c r="R496" s="295">
        <f>SUMIFS('7.  Persistence Report'!U$27:U$500,'7.  Persistence Report'!$D$27:$D$500,$B496,'7.  Persistence Report'!$J$27:$J$500,"Current year savings",'7.  Persistence Report'!$H$27:$H$500,"2017")</f>
        <v>0</v>
      </c>
      <c r="S496" s="295">
        <f>SUMIFS('7.  Persistence Report'!V$27:V$500,'7.  Persistence Report'!$D$27:$D$500,$B496,'7.  Persistence Report'!$J$27:$J$500,"Current year savings",'7.  Persistence Report'!$H$27:$H$500,"2017")</f>
        <v>0</v>
      </c>
      <c r="T496" s="295">
        <f>SUMIFS('7.  Persistence Report'!W$27:W$500,'7.  Persistence Report'!$D$27:$D$500,$B496,'7.  Persistence Report'!$J$27:$J$500,"Current year savings",'7.  Persistence Report'!$H$27:$H$500,"2017")</f>
        <v>0</v>
      </c>
      <c r="U496" s="295">
        <f>SUMIFS('7.  Persistence Report'!X$27:X$500,'7.  Persistence Report'!$D$27:$D$500,$B496,'7.  Persistence Report'!$J$27:$J$500,"Current year savings",'7.  Persistence Report'!$H$27:$H$500,"2017")</f>
        <v>0</v>
      </c>
      <c r="V496" s="295">
        <f>SUMIFS('7.  Persistence Report'!Y$27:Y$500,'7.  Persistence Report'!$D$27:$D$500,$B496,'7.  Persistence Report'!$J$27:$J$500,"Current year savings",'7.  Persistence Report'!$H$27:$H$500,"2017")</f>
        <v>0</v>
      </c>
      <c r="W496" s="295">
        <f>SUMIFS('7.  Persistence Report'!Z$27:Z$500,'7.  Persistence Report'!$D$27:$D$500,$B496,'7.  Persistence Report'!$J$27:$J$500,"Current year savings",'7.  Persistence Report'!$H$27:$H$500,"2017")</f>
        <v>0</v>
      </c>
      <c r="X496" s="295">
        <f>SUMIFS('7.  Persistence Report'!AA$27:AA$500,'7.  Persistence Report'!$D$27:$D$500,$B496,'7.  Persistence Report'!$J$27:$J$500,"Current year savings",'7.  Persistence Report'!$H$27:$H$500,"2017")</f>
        <v>0</v>
      </c>
      <c r="Y496" s="426"/>
      <c r="Z496" s="410"/>
      <c r="AA496" s="410"/>
      <c r="AB496" s="410"/>
      <c r="AC496" s="410"/>
      <c r="AD496" s="410"/>
      <c r="AE496" s="410"/>
      <c r="AF496" s="415"/>
      <c r="AG496" s="415"/>
      <c r="AH496" s="415"/>
      <c r="AI496" s="415"/>
      <c r="AJ496" s="415"/>
      <c r="AK496" s="415"/>
      <c r="AL496" s="415"/>
      <c r="AM496" s="296">
        <f>SUM(Y496:AL496)</f>
        <v>0</v>
      </c>
    </row>
    <row r="497" spans="1:39" outlineLevel="1">
      <c r="A497" s="532"/>
      <c r="B497" s="431" t="s">
        <v>308</v>
      </c>
      <c r="C497" s="291" t="s">
        <v>163</v>
      </c>
      <c r="D497" s="295">
        <f>SUMIFS('7.  Persistence Report'!AW$27:AW$500,'7.  Persistence Report'!$D$27:$D$500,$B496,'7.  Persistence Report'!$J$27:$J$500,"Adjustment",'7.  Persistence Report'!$H$27:$H$500,"2017")</f>
        <v>0</v>
      </c>
      <c r="E497" s="295">
        <f>SUMIFS('7.  Persistence Report'!AX$27:AX$500,'7.  Persistence Report'!$D$27:$D$500,$B496,'7.  Persistence Report'!$J$27:$J$500,"Adjustment",'7.  Persistence Report'!$H$27:$H$500,"2017")</f>
        <v>0</v>
      </c>
      <c r="F497" s="295">
        <f>SUMIFS('7.  Persistence Report'!AY$27:AY$500,'7.  Persistence Report'!$D$27:$D$500,$B496,'7.  Persistence Report'!$J$27:$J$500,"Adjustment",'7.  Persistence Report'!$H$27:$H$500,"2017")</f>
        <v>0</v>
      </c>
      <c r="G497" s="295">
        <f>SUMIFS('7.  Persistence Report'!AZ$27:AZ$500,'7.  Persistence Report'!$D$27:$D$500,$B496,'7.  Persistence Report'!$J$27:$J$500,"Adjustment",'7.  Persistence Report'!$H$27:$H$500,"2017")</f>
        <v>0</v>
      </c>
      <c r="H497" s="295">
        <f>SUMIFS('7.  Persistence Report'!BA$27:BA$500,'7.  Persistence Report'!$D$27:$D$500,$B496,'7.  Persistence Report'!$J$27:$J$500,"Adjustment",'7.  Persistence Report'!$H$27:$H$500,"2017")</f>
        <v>0</v>
      </c>
      <c r="I497" s="295">
        <f>SUMIFS('7.  Persistence Report'!BB$27:BB$500,'7.  Persistence Report'!$D$27:$D$500,$B496,'7.  Persistence Report'!$J$27:$J$500,"Adjustment",'7.  Persistence Report'!$H$27:$H$500,"2017")</f>
        <v>0</v>
      </c>
      <c r="J497" s="295">
        <f>SUMIFS('7.  Persistence Report'!BC$27:BC$500,'7.  Persistence Report'!$D$27:$D$500,$B496,'7.  Persistence Report'!$J$27:$J$500,"Adjustment",'7.  Persistence Report'!$H$27:$H$500,"2017")</f>
        <v>0</v>
      </c>
      <c r="K497" s="295">
        <f>SUMIFS('7.  Persistence Report'!BD$27:BD$500,'7.  Persistence Report'!$D$27:$D$500,$B496,'7.  Persistence Report'!$J$27:$J$500,"Adjustment",'7.  Persistence Report'!$H$27:$H$500,"2017")</f>
        <v>0</v>
      </c>
      <c r="L497" s="295">
        <f>SUMIFS('7.  Persistence Report'!BE$27:BE$500,'7.  Persistence Report'!$D$27:$D$500,$B496,'7.  Persistence Report'!$J$27:$J$500,"Adjustment",'7.  Persistence Report'!$H$27:$H$500,"2017")</f>
        <v>0</v>
      </c>
      <c r="M497" s="295">
        <f>SUMIFS('7.  Persistence Report'!BF$27:BF$500,'7.  Persistence Report'!$D$27:$D$500,$B496,'7.  Persistence Report'!$J$27:$J$500,"Adjustment",'7.  Persistence Report'!$H$27:$H$500,"2017")</f>
        <v>0</v>
      </c>
      <c r="N497" s="295">
        <f>N496</f>
        <v>3</v>
      </c>
      <c r="O497" s="295">
        <f>SUMIFS('7.  Persistence Report'!R$27:R$500,'7.  Persistence Report'!$D$27:$D$500,$B496,'7.  Persistence Report'!$J$27:$J$500,"Adjustment",'7.  Persistence Report'!$H$27:$H$500,"2017")</f>
        <v>0</v>
      </c>
      <c r="P497" s="295">
        <f>SUMIFS('7.  Persistence Report'!S$27:S$500,'7.  Persistence Report'!$D$27:$D$500,$B496,'7.  Persistence Report'!$J$27:$J$500,"Adjustment",'7.  Persistence Report'!$H$27:$H$500,"2017")</f>
        <v>0</v>
      </c>
      <c r="Q497" s="295">
        <f>SUMIFS('7.  Persistence Report'!T$27:T$500,'7.  Persistence Report'!$D$27:$D$500,$B496,'7.  Persistence Report'!$J$27:$J$500,"Adjustment",'7.  Persistence Report'!$H$27:$H$500,"2017")</f>
        <v>0</v>
      </c>
      <c r="R497" s="295">
        <f>SUMIFS('7.  Persistence Report'!U$27:U$500,'7.  Persistence Report'!$D$27:$D$500,$B496,'7.  Persistence Report'!$J$27:$J$500,"Adjustment",'7.  Persistence Report'!$H$27:$H$500,"2017")</f>
        <v>0</v>
      </c>
      <c r="S497" s="295">
        <f>SUMIFS('7.  Persistence Report'!V$27:V$500,'7.  Persistence Report'!$D$27:$D$500,$B496,'7.  Persistence Report'!$J$27:$J$500,"Adjustment",'7.  Persistence Report'!$H$27:$H$500,"2017")</f>
        <v>0</v>
      </c>
      <c r="T497" s="295">
        <f>SUMIFS('7.  Persistence Report'!W$27:W$500,'7.  Persistence Report'!$D$27:$D$500,$B496,'7.  Persistence Report'!$J$27:$J$500,"Adjustment",'7.  Persistence Report'!$H$27:$H$500,"2017")</f>
        <v>0</v>
      </c>
      <c r="U497" s="295">
        <f>SUMIFS('7.  Persistence Report'!X$27:X$500,'7.  Persistence Report'!$D$27:$D$500,$B496,'7.  Persistence Report'!$J$27:$J$500,"Adjustment",'7.  Persistence Report'!$H$27:$H$500,"2017")</f>
        <v>0</v>
      </c>
      <c r="V497" s="295">
        <f>SUMIFS('7.  Persistence Report'!Y$27:Y$500,'7.  Persistence Report'!$D$27:$D$500,$B496,'7.  Persistence Report'!$J$27:$J$500,"Adjustment",'7.  Persistence Report'!$H$27:$H$500,"2017")</f>
        <v>0</v>
      </c>
      <c r="W497" s="295">
        <f>SUMIFS('7.  Persistence Report'!Z$27:Z$500,'7.  Persistence Report'!$D$27:$D$500,$B496,'7.  Persistence Report'!$J$27:$J$500,"Adjustment",'7.  Persistence Report'!$H$27:$H$500,"2017")</f>
        <v>0</v>
      </c>
      <c r="X497" s="295">
        <f>SUMIFS('7.  Persistence Report'!AA$27:AA$500,'7.  Persistence Report'!$D$27:$D$500,$B496,'7.  Persistence Report'!$J$27:$J$500,"Adjustment",'7.  Persistence Report'!$H$27:$H$500,"2017")</f>
        <v>0</v>
      </c>
      <c r="Y497" s="411">
        <f>Y496</f>
        <v>0</v>
      </c>
      <c r="Z497" s="411">
        <f t="shared" ref="Z497" si="1425">Z496</f>
        <v>0</v>
      </c>
      <c r="AA497" s="411">
        <f t="shared" ref="AA497" si="1426">AA496</f>
        <v>0</v>
      </c>
      <c r="AB497" s="411">
        <f t="shared" ref="AB497" si="1427">AB496</f>
        <v>0</v>
      </c>
      <c r="AC497" s="411">
        <f t="shared" ref="AC497" si="1428">AC496</f>
        <v>0</v>
      </c>
      <c r="AD497" s="411">
        <f t="shared" ref="AD497" si="1429">AD496</f>
        <v>0</v>
      </c>
      <c r="AE497" s="411">
        <f t="shared" ref="AE497" si="1430">AE496</f>
        <v>0</v>
      </c>
      <c r="AF497" s="411">
        <f t="shared" ref="AF497" si="1431">AF496</f>
        <v>0</v>
      </c>
      <c r="AG497" s="411">
        <f t="shared" ref="AG497" si="1432">AG496</f>
        <v>0</v>
      </c>
      <c r="AH497" s="411">
        <f t="shared" ref="AH497" si="1433">AH496</f>
        <v>0</v>
      </c>
      <c r="AI497" s="411">
        <f t="shared" ref="AI497" si="1434">AI496</f>
        <v>0</v>
      </c>
      <c r="AJ497" s="411">
        <f t="shared" ref="AJ497" si="1435">AJ496</f>
        <v>0</v>
      </c>
      <c r="AK497" s="411">
        <f t="shared" ref="AK497" si="1436">AK496</f>
        <v>0</v>
      </c>
      <c r="AL497" s="411">
        <f t="shared" ref="AL497" si="1437">AL496</f>
        <v>0</v>
      </c>
      <c r="AM497" s="306"/>
    </row>
    <row r="498" spans="1:39"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f>SUMIFS('7.  Persistence Report'!AW$27:AW$500,'7.  Persistence Report'!$D$27:$D$500,$B499,'7.  Persistence Report'!$J$27:$J$500,"Current year savings",'7.  Persistence Report'!$H$27:$H$500,"2017")</f>
        <v>0</v>
      </c>
      <c r="E499" s="295">
        <f>SUMIFS('7.  Persistence Report'!AX$27:AX$500,'7.  Persistence Report'!$D$27:$D$500,$B499,'7.  Persistence Report'!$J$27:$J$500,"Current year savings",'7.  Persistence Report'!$H$27:$H$500,"2017")</f>
        <v>0</v>
      </c>
      <c r="F499" s="295">
        <f>SUMIFS('7.  Persistence Report'!AY$27:AY$500,'7.  Persistence Report'!$D$27:$D$500,$B499,'7.  Persistence Report'!$J$27:$J$500,"Current year savings",'7.  Persistence Report'!$H$27:$H$500,"2017")</f>
        <v>0</v>
      </c>
      <c r="G499" s="295">
        <f>SUMIFS('7.  Persistence Report'!AZ$27:AZ$500,'7.  Persistence Report'!$D$27:$D$500,$B499,'7.  Persistence Report'!$J$27:$J$500,"Current year savings",'7.  Persistence Report'!$H$27:$H$500,"2017")</f>
        <v>0</v>
      </c>
      <c r="H499" s="295">
        <f>SUMIFS('7.  Persistence Report'!BA$27:BA$500,'7.  Persistence Report'!$D$27:$D$500,$B499,'7.  Persistence Report'!$J$27:$J$500,"Current year savings",'7.  Persistence Report'!$H$27:$H$500,"2017")</f>
        <v>0</v>
      </c>
      <c r="I499" s="295">
        <f>SUMIFS('7.  Persistence Report'!BB$27:BB$500,'7.  Persistence Report'!$D$27:$D$500,$B499,'7.  Persistence Report'!$J$27:$J$500,"Current year savings",'7.  Persistence Report'!$H$27:$H$500,"2017")</f>
        <v>0</v>
      </c>
      <c r="J499" s="295">
        <f>SUMIFS('7.  Persistence Report'!BC$27:BC$500,'7.  Persistence Report'!$D$27:$D$500,$B499,'7.  Persistence Report'!$J$27:$J$500,"Current year savings",'7.  Persistence Report'!$H$27:$H$500,"2017")</f>
        <v>0</v>
      </c>
      <c r="K499" s="295">
        <f>SUMIFS('7.  Persistence Report'!BD$27:BD$500,'7.  Persistence Report'!$D$27:$D$500,$B499,'7.  Persistence Report'!$J$27:$J$500,"Current year savings",'7.  Persistence Report'!$H$27:$H$500,"2017")</f>
        <v>0</v>
      </c>
      <c r="L499" s="295">
        <f>SUMIFS('7.  Persistence Report'!BE$27:BE$500,'7.  Persistence Report'!$D$27:$D$500,$B499,'7.  Persistence Report'!$J$27:$J$500,"Current year savings",'7.  Persistence Report'!$H$27:$H$500,"2017")</f>
        <v>0</v>
      </c>
      <c r="M499" s="295">
        <f>SUMIFS('7.  Persistence Report'!BF$27:BF$500,'7.  Persistence Report'!$D$27:$D$500,$B499,'7.  Persistence Report'!$J$27:$J$500,"Current year savings",'7.  Persistence Report'!$H$27:$H$500,"2017")</f>
        <v>0</v>
      </c>
      <c r="N499" s="295">
        <v>12</v>
      </c>
      <c r="O499" s="295">
        <f>SUMIFS('7.  Persistence Report'!R$27:R$500,'7.  Persistence Report'!$D$27:$D$500,$B499,'7.  Persistence Report'!$J$27:$J$500,"Current year savings",'7.  Persistence Report'!$H$27:$H$500,"2017")</f>
        <v>0</v>
      </c>
      <c r="P499" s="295">
        <f>SUMIFS('7.  Persistence Report'!S$27:S$500,'7.  Persistence Report'!$D$27:$D$500,$B499,'7.  Persistence Report'!$J$27:$J$500,"Current year savings",'7.  Persistence Report'!$H$27:$H$500,"2017")</f>
        <v>0</v>
      </c>
      <c r="Q499" s="295">
        <f>SUMIFS('7.  Persistence Report'!T$27:T$500,'7.  Persistence Report'!$D$27:$D$500,$B499,'7.  Persistence Report'!$J$27:$J$500,"Current year savings",'7.  Persistence Report'!$H$27:$H$500,"2017")</f>
        <v>0</v>
      </c>
      <c r="R499" s="295">
        <f>SUMIFS('7.  Persistence Report'!U$27:U$500,'7.  Persistence Report'!$D$27:$D$500,$B499,'7.  Persistence Report'!$J$27:$J$500,"Current year savings",'7.  Persistence Report'!$H$27:$H$500,"2017")</f>
        <v>0</v>
      </c>
      <c r="S499" s="295">
        <f>SUMIFS('7.  Persistence Report'!V$27:V$500,'7.  Persistence Report'!$D$27:$D$500,$B499,'7.  Persistence Report'!$J$27:$J$500,"Current year savings",'7.  Persistence Report'!$H$27:$H$500,"2017")</f>
        <v>0</v>
      </c>
      <c r="T499" s="295">
        <f>SUMIFS('7.  Persistence Report'!W$27:W$500,'7.  Persistence Report'!$D$27:$D$500,$B499,'7.  Persistence Report'!$J$27:$J$500,"Current year savings",'7.  Persistence Report'!$H$27:$H$500,"2017")</f>
        <v>0</v>
      </c>
      <c r="U499" s="295">
        <f>SUMIFS('7.  Persistence Report'!X$27:X$500,'7.  Persistence Report'!$D$27:$D$500,$B499,'7.  Persistence Report'!$J$27:$J$500,"Current year savings",'7.  Persistence Report'!$H$27:$H$500,"2017")</f>
        <v>0</v>
      </c>
      <c r="V499" s="295">
        <f>SUMIFS('7.  Persistence Report'!Y$27:Y$500,'7.  Persistence Report'!$D$27:$D$500,$B499,'7.  Persistence Report'!$J$27:$J$500,"Current year savings",'7.  Persistence Report'!$H$27:$H$500,"2017")</f>
        <v>0</v>
      </c>
      <c r="W499" s="295">
        <f>SUMIFS('7.  Persistence Report'!Z$27:Z$500,'7.  Persistence Report'!$D$27:$D$500,$B499,'7.  Persistence Report'!$J$27:$J$500,"Current year savings",'7.  Persistence Report'!$H$27:$H$500,"2017")</f>
        <v>0</v>
      </c>
      <c r="X499" s="295">
        <f>SUMIFS('7.  Persistence Report'!AA$27:AA$500,'7.  Persistence Report'!$D$27:$D$500,$B499,'7.  Persistence Report'!$J$27:$J$500,"Current year savings",'7.  Persistence Report'!$H$27:$H$500,"2017")</f>
        <v>0</v>
      </c>
      <c r="Y499" s="426"/>
      <c r="Z499" s="410"/>
      <c r="AA499" s="410"/>
      <c r="AB499" s="410"/>
      <c r="AC499" s="410"/>
      <c r="AD499" s="410"/>
      <c r="AE499" s="410"/>
      <c r="AF499" s="415"/>
      <c r="AG499" s="415"/>
      <c r="AH499" s="415"/>
      <c r="AI499" s="415"/>
      <c r="AJ499" s="415"/>
      <c r="AK499" s="415"/>
      <c r="AL499" s="415"/>
      <c r="AM499" s="296">
        <f>SUM(Y499:AL499)</f>
        <v>0</v>
      </c>
    </row>
    <row r="500" spans="1:39" outlineLevel="1">
      <c r="A500" s="532"/>
      <c r="B500" s="431" t="s">
        <v>308</v>
      </c>
      <c r="C500" s="291" t="s">
        <v>163</v>
      </c>
      <c r="D500" s="295">
        <f>SUMIFS('7.  Persistence Report'!AW$27:AW$500,'7.  Persistence Report'!$D$27:$D$500,$B499,'7.  Persistence Report'!$J$27:$J$500,"Adjustment",'7.  Persistence Report'!$H$27:$H$500,"2017")</f>
        <v>0</v>
      </c>
      <c r="E500" s="295">
        <f>SUMIFS('7.  Persistence Report'!AX$27:AX$500,'7.  Persistence Report'!$D$27:$D$500,$B499,'7.  Persistence Report'!$J$27:$J$500,"Adjustment",'7.  Persistence Report'!$H$27:$H$500,"2017")</f>
        <v>0</v>
      </c>
      <c r="F500" s="295">
        <f>SUMIFS('7.  Persistence Report'!AY$27:AY$500,'7.  Persistence Report'!$D$27:$D$500,$B499,'7.  Persistence Report'!$J$27:$J$500,"Adjustment",'7.  Persistence Report'!$H$27:$H$500,"2017")</f>
        <v>0</v>
      </c>
      <c r="G500" s="295">
        <f>SUMIFS('7.  Persistence Report'!AZ$27:AZ$500,'7.  Persistence Report'!$D$27:$D$500,$B499,'7.  Persistence Report'!$J$27:$J$500,"Adjustment",'7.  Persistence Report'!$H$27:$H$500,"2017")</f>
        <v>0</v>
      </c>
      <c r="H500" s="295">
        <f>SUMIFS('7.  Persistence Report'!BA$27:BA$500,'7.  Persistence Report'!$D$27:$D$500,$B499,'7.  Persistence Report'!$J$27:$J$500,"Adjustment",'7.  Persistence Report'!$H$27:$H$500,"2017")</f>
        <v>0</v>
      </c>
      <c r="I500" s="295">
        <f>SUMIFS('7.  Persistence Report'!BB$27:BB$500,'7.  Persistence Report'!$D$27:$D$500,$B499,'7.  Persistence Report'!$J$27:$J$500,"Adjustment",'7.  Persistence Report'!$H$27:$H$500,"2017")</f>
        <v>0</v>
      </c>
      <c r="J500" s="295">
        <f>SUMIFS('7.  Persistence Report'!BC$27:BC$500,'7.  Persistence Report'!$D$27:$D$500,$B499,'7.  Persistence Report'!$J$27:$J$500,"Adjustment",'7.  Persistence Report'!$H$27:$H$500,"2017")</f>
        <v>0</v>
      </c>
      <c r="K500" s="295">
        <f>SUMIFS('7.  Persistence Report'!BD$27:BD$500,'7.  Persistence Report'!$D$27:$D$500,$B499,'7.  Persistence Report'!$J$27:$J$500,"Adjustment",'7.  Persistence Report'!$H$27:$H$500,"2017")</f>
        <v>0</v>
      </c>
      <c r="L500" s="295">
        <f>SUMIFS('7.  Persistence Report'!BE$27:BE$500,'7.  Persistence Report'!$D$27:$D$500,$B499,'7.  Persistence Report'!$J$27:$J$500,"Adjustment",'7.  Persistence Report'!$H$27:$H$500,"2017")</f>
        <v>0</v>
      </c>
      <c r="M500" s="295">
        <f>SUMIFS('7.  Persistence Report'!BF$27:BF$500,'7.  Persistence Report'!$D$27:$D$500,$B499,'7.  Persistence Report'!$J$27:$J$500,"Adjustment",'7.  Persistence Report'!$H$27:$H$500,"2017")</f>
        <v>0</v>
      </c>
      <c r="N500" s="295">
        <f>N499</f>
        <v>12</v>
      </c>
      <c r="O500" s="295">
        <f>SUMIFS('7.  Persistence Report'!R$27:R$500,'7.  Persistence Report'!$D$27:$D$500,$B499,'7.  Persistence Report'!$J$27:$J$500,"Adjustment",'7.  Persistence Report'!$H$27:$H$500,"2017")</f>
        <v>0</v>
      </c>
      <c r="P500" s="295">
        <f>SUMIFS('7.  Persistence Report'!S$27:S$500,'7.  Persistence Report'!$D$27:$D$500,$B499,'7.  Persistence Report'!$J$27:$J$500,"Adjustment",'7.  Persistence Report'!$H$27:$H$500,"2017")</f>
        <v>0</v>
      </c>
      <c r="Q500" s="295">
        <f>SUMIFS('7.  Persistence Report'!T$27:T$500,'7.  Persistence Report'!$D$27:$D$500,$B499,'7.  Persistence Report'!$J$27:$J$500,"Adjustment",'7.  Persistence Report'!$H$27:$H$500,"2017")</f>
        <v>0</v>
      </c>
      <c r="R500" s="295">
        <f>SUMIFS('7.  Persistence Report'!U$27:U$500,'7.  Persistence Report'!$D$27:$D$500,$B499,'7.  Persistence Report'!$J$27:$J$500,"Adjustment",'7.  Persistence Report'!$H$27:$H$500,"2017")</f>
        <v>0</v>
      </c>
      <c r="S500" s="295">
        <f>SUMIFS('7.  Persistence Report'!V$27:V$500,'7.  Persistence Report'!$D$27:$D$500,$B499,'7.  Persistence Report'!$J$27:$J$500,"Adjustment",'7.  Persistence Report'!$H$27:$H$500,"2017")</f>
        <v>0</v>
      </c>
      <c r="T500" s="295">
        <f>SUMIFS('7.  Persistence Report'!W$27:W$500,'7.  Persistence Report'!$D$27:$D$500,$B499,'7.  Persistence Report'!$J$27:$J$500,"Adjustment",'7.  Persistence Report'!$H$27:$H$500,"2017")</f>
        <v>0</v>
      </c>
      <c r="U500" s="295">
        <f>SUMIFS('7.  Persistence Report'!X$27:X$500,'7.  Persistence Report'!$D$27:$D$500,$B499,'7.  Persistence Report'!$J$27:$J$500,"Adjustment",'7.  Persistence Report'!$H$27:$H$500,"2017")</f>
        <v>0</v>
      </c>
      <c r="V500" s="295">
        <f>SUMIFS('7.  Persistence Report'!Y$27:Y$500,'7.  Persistence Report'!$D$27:$D$500,$B499,'7.  Persistence Report'!$J$27:$J$500,"Adjustment",'7.  Persistence Report'!$H$27:$H$500,"2017")</f>
        <v>0</v>
      </c>
      <c r="W500" s="295">
        <f>SUMIFS('7.  Persistence Report'!Z$27:Z$500,'7.  Persistence Report'!$D$27:$D$500,$B499,'7.  Persistence Report'!$J$27:$J$500,"Adjustment",'7.  Persistence Report'!$H$27:$H$500,"2017")</f>
        <v>0</v>
      </c>
      <c r="X500" s="295">
        <f>SUMIFS('7.  Persistence Report'!AA$27:AA$500,'7.  Persistence Report'!$D$27:$D$500,$B499,'7.  Persistence Report'!$J$27:$J$500,"Adjustment",'7.  Persistence Report'!$H$27:$H$500,"2017")</f>
        <v>0</v>
      </c>
      <c r="Y500" s="411">
        <f>Y499</f>
        <v>0</v>
      </c>
      <c r="Z500" s="411">
        <f t="shared" ref="Z500" si="1438">Z499</f>
        <v>0</v>
      </c>
      <c r="AA500" s="411">
        <f t="shared" ref="AA500" si="1439">AA499</f>
        <v>0</v>
      </c>
      <c r="AB500" s="411">
        <f t="shared" ref="AB500" si="1440">AB499</f>
        <v>0</v>
      </c>
      <c r="AC500" s="411">
        <f t="shared" ref="AC500" si="1441">AC499</f>
        <v>0</v>
      </c>
      <c r="AD500" s="411">
        <f t="shared" ref="AD500" si="1442">AD499</f>
        <v>0</v>
      </c>
      <c r="AE500" s="411">
        <f t="shared" ref="AE500" si="1443">AE499</f>
        <v>0</v>
      </c>
      <c r="AF500" s="411">
        <f t="shared" ref="AF500" si="1444">AF499</f>
        <v>0</v>
      </c>
      <c r="AG500" s="411">
        <f t="shared" ref="AG500" si="1445">AG499</f>
        <v>0</v>
      </c>
      <c r="AH500" s="411">
        <f t="shared" ref="AH500" si="1446">AH499</f>
        <v>0</v>
      </c>
      <c r="AI500" s="411">
        <f t="shared" ref="AI500" si="1447">AI499</f>
        <v>0</v>
      </c>
      <c r="AJ500" s="411">
        <f t="shared" ref="AJ500" si="1448">AJ499</f>
        <v>0</v>
      </c>
      <c r="AK500" s="411">
        <f t="shared" ref="AK500" si="1449">AK499</f>
        <v>0</v>
      </c>
      <c r="AL500" s="411">
        <f t="shared" ref="AL500" si="1450">AL499</f>
        <v>0</v>
      </c>
      <c r="AM500" s="306"/>
    </row>
    <row r="501" spans="1:39"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f>SUMIFS('7.  Persistence Report'!AW$27:AW$500,'7.  Persistence Report'!$D$27:$D$500,$B502,'7.  Persistence Report'!$J$27:$J$500,"Current year savings",'7.  Persistence Report'!$H$27:$H$500,"2017")</f>
        <v>0</v>
      </c>
      <c r="E502" s="295">
        <f>SUMIFS('7.  Persistence Report'!AX$27:AX$500,'7.  Persistence Report'!$D$27:$D$500,$B502,'7.  Persistence Report'!$J$27:$J$500,"Current year savings",'7.  Persistence Report'!$H$27:$H$500,"2017")</f>
        <v>0</v>
      </c>
      <c r="F502" s="295">
        <f>SUMIFS('7.  Persistence Report'!AY$27:AY$500,'7.  Persistence Report'!$D$27:$D$500,$B502,'7.  Persistence Report'!$J$27:$J$500,"Current year savings",'7.  Persistence Report'!$H$27:$H$500,"2017")</f>
        <v>0</v>
      </c>
      <c r="G502" s="295">
        <f>SUMIFS('7.  Persistence Report'!AZ$27:AZ$500,'7.  Persistence Report'!$D$27:$D$500,$B502,'7.  Persistence Report'!$J$27:$J$500,"Current year savings",'7.  Persistence Report'!$H$27:$H$500,"2017")</f>
        <v>0</v>
      </c>
      <c r="H502" s="295">
        <f>SUMIFS('7.  Persistence Report'!BA$27:BA$500,'7.  Persistence Report'!$D$27:$D$500,$B502,'7.  Persistence Report'!$J$27:$J$500,"Current year savings",'7.  Persistence Report'!$H$27:$H$500,"2017")</f>
        <v>0</v>
      </c>
      <c r="I502" s="295">
        <f>SUMIFS('7.  Persistence Report'!BB$27:BB$500,'7.  Persistence Report'!$D$27:$D$500,$B502,'7.  Persistence Report'!$J$27:$J$500,"Current year savings",'7.  Persistence Report'!$H$27:$H$500,"2017")</f>
        <v>0</v>
      </c>
      <c r="J502" s="295">
        <f>SUMIFS('7.  Persistence Report'!BC$27:BC$500,'7.  Persistence Report'!$D$27:$D$500,$B502,'7.  Persistence Report'!$J$27:$J$500,"Current year savings",'7.  Persistence Report'!$H$27:$H$500,"2017")</f>
        <v>0</v>
      </c>
      <c r="K502" s="295">
        <f>SUMIFS('7.  Persistence Report'!BD$27:BD$500,'7.  Persistence Report'!$D$27:$D$500,$B502,'7.  Persistence Report'!$J$27:$J$500,"Current year savings",'7.  Persistence Report'!$H$27:$H$500,"2017")</f>
        <v>0</v>
      </c>
      <c r="L502" s="295">
        <f>SUMIFS('7.  Persistence Report'!BE$27:BE$500,'7.  Persistence Report'!$D$27:$D$500,$B502,'7.  Persistence Report'!$J$27:$J$500,"Current year savings",'7.  Persistence Report'!$H$27:$H$500,"2017")</f>
        <v>0</v>
      </c>
      <c r="M502" s="295">
        <f>SUMIFS('7.  Persistence Report'!BF$27:BF$500,'7.  Persistence Report'!$D$27:$D$500,$B502,'7.  Persistence Report'!$J$27:$J$500,"Current year savings",'7.  Persistence Report'!$H$27:$H$500,"2017")</f>
        <v>0</v>
      </c>
      <c r="N502" s="295">
        <v>12</v>
      </c>
      <c r="O502" s="295">
        <f>SUMIFS('7.  Persistence Report'!R$27:R$500,'7.  Persistence Report'!$D$27:$D$500,$B502,'7.  Persistence Report'!$J$27:$J$500,"Current year savings",'7.  Persistence Report'!$H$27:$H$500,"2017")</f>
        <v>0</v>
      </c>
      <c r="P502" s="295">
        <f>SUMIFS('7.  Persistence Report'!S$27:S$500,'7.  Persistence Report'!$D$27:$D$500,$B502,'7.  Persistence Report'!$J$27:$J$500,"Current year savings",'7.  Persistence Report'!$H$27:$H$500,"2017")</f>
        <v>0</v>
      </c>
      <c r="Q502" s="295">
        <f>SUMIFS('7.  Persistence Report'!T$27:T$500,'7.  Persistence Report'!$D$27:$D$500,$B502,'7.  Persistence Report'!$J$27:$J$500,"Current year savings",'7.  Persistence Report'!$H$27:$H$500,"2017")</f>
        <v>0</v>
      </c>
      <c r="R502" s="295">
        <f>SUMIFS('7.  Persistence Report'!U$27:U$500,'7.  Persistence Report'!$D$27:$D$500,$B502,'7.  Persistence Report'!$J$27:$J$500,"Current year savings",'7.  Persistence Report'!$H$27:$H$500,"2017")</f>
        <v>0</v>
      </c>
      <c r="S502" s="295">
        <f>SUMIFS('7.  Persistence Report'!V$27:V$500,'7.  Persistence Report'!$D$27:$D$500,$B502,'7.  Persistence Report'!$J$27:$J$500,"Current year savings",'7.  Persistence Report'!$H$27:$H$500,"2017")</f>
        <v>0</v>
      </c>
      <c r="T502" s="295">
        <f>SUMIFS('7.  Persistence Report'!W$27:W$500,'7.  Persistence Report'!$D$27:$D$500,$B502,'7.  Persistence Report'!$J$27:$J$500,"Current year savings",'7.  Persistence Report'!$H$27:$H$500,"2017")</f>
        <v>0</v>
      </c>
      <c r="U502" s="295">
        <f>SUMIFS('7.  Persistence Report'!X$27:X$500,'7.  Persistence Report'!$D$27:$D$500,$B502,'7.  Persistence Report'!$J$27:$J$500,"Current year savings",'7.  Persistence Report'!$H$27:$H$500,"2017")</f>
        <v>0</v>
      </c>
      <c r="V502" s="295">
        <f>SUMIFS('7.  Persistence Report'!Y$27:Y$500,'7.  Persistence Report'!$D$27:$D$500,$B502,'7.  Persistence Report'!$J$27:$J$500,"Current year savings",'7.  Persistence Report'!$H$27:$H$500,"2017")</f>
        <v>0</v>
      </c>
      <c r="W502" s="295">
        <f>SUMIFS('7.  Persistence Report'!Z$27:Z$500,'7.  Persistence Report'!$D$27:$D$500,$B502,'7.  Persistence Report'!$J$27:$J$500,"Current year savings",'7.  Persistence Report'!$H$27:$H$500,"2017")</f>
        <v>0</v>
      </c>
      <c r="X502" s="295">
        <f>SUMIFS('7.  Persistence Report'!AA$27:AA$500,'7.  Persistence Report'!$D$27:$D$500,$B502,'7.  Persistence Report'!$J$27:$J$500,"Current year savings",'7.  Persistence Report'!$H$27:$H$500,"2017")</f>
        <v>0</v>
      </c>
      <c r="Y502" s="426"/>
      <c r="Z502" s="410"/>
      <c r="AA502" s="410"/>
      <c r="AB502" s="410"/>
      <c r="AC502" s="410"/>
      <c r="AD502" s="410"/>
      <c r="AE502" s="410"/>
      <c r="AF502" s="415"/>
      <c r="AG502" s="415"/>
      <c r="AH502" s="415"/>
      <c r="AI502" s="415"/>
      <c r="AJ502" s="415"/>
      <c r="AK502" s="415"/>
      <c r="AL502" s="415"/>
      <c r="AM502" s="296">
        <f>SUM(Y502:AL502)</f>
        <v>0</v>
      </c>
    </row>
    <row r="503" spans="1:39" outlineLevel="1">
      <c r="A503" s="532"/>
      <c r="B503" s="431" t="s">
        <v>308</v>
      </c>
      <c r="C503" s="291" t="s">
        <v>163</v>
      </c>
      <c r="D503" s="295">
        <f>SUMIFS('7.  Persistence Report'!AW$27:AW$500,'7.  Persistence Report'!$D$27:$D$500,$B502,'7.  Persistence Report'!$J$27:$J$500,"Adjustment",'7.  Persistence Report'!$H$27:$H$500,"2017")</f>
        <v>0</v>
      </c>
      <c r="E503" s="295">
        <f>SUMIFS('7.  Persistence Report'!AX$27:AX$500,'7.  Persistence Report'!$D$27:$D$500,$B502,'7.  Persistence Report'!$J$27:$J$500,"Adjustment",'7.  Persistence Report'!$H$27:$H$500,"2017")</f>
        <v>0</v>
      </c>
      <c r="F503" s="295">
        <f>SUMIFS('7.  Persistence Report'!AY$27:AY$500,'7.  Persistence Report'!$D$27:$D$500,$B502,'7.  Persistence Report'!$J$27:$J$500,"Adjustment",'7.  Persistence Report'!$H$27:$H$500,"2017")</f>
        <v>0</v>
      </c>
      <c r="G503" s="295">
        <f>SUMIFS('7.  Persistence Report'!AZ$27:AZ$500,'7.  Persistence Report'!$D$27:$D$500,$B502,'7.  Persistence Report'!$J$27:$J$500,"Adjustment",'7.  Persistence Report'!$H$27:$H$500,"2017")</f>
        <v>0</v>
      </c>
      <c r="H503" s="295">
        <f>SUMIFS('7.  Persistence Report'!BA$27:BA$500,'7.  Persistence Report'!$D$27:$D$500,$B502,'7.  Persistence Report'!$J$27:$J$500,"Adjustment",'7.  Persistence Report'!$H$27:$H$500,"2017")</f>
        <v>0</v>
      </c>
      <c r="I503" s="295">
        <f>SUMIFS('7.  Persistence Report'!BB$27:BB$500,'7.  Persistence Report'!$D$27:$D$500,$B502,'7.  Persistence Report'!$J$27:$J$500,"Adjustment",'7.  Persistence Report'!$H$27:$H$500,"2017")</f>
        <v>0</v>
      </c>
      <c r="J503" s="295">
        <f>SUMIFS('7.  Persistence Report'!BC$27:BC$500,'7.  Persistence Report'!$D$27:$D$500,$B502,'7.  Persistence Report'!$J$27:$J$500,"Adjustment",'7.  Persistence Report'!$H$27:$H$500,"2017")</f>
        <v>0</v>
      </c>
      <c r="K503" s="295">
        <f>SUMIFS('7.  Persistence Report'!BD$27:BD$500,'7.  Persistence Report'!$D$27:$D$500,$B502,'7.  Persistence Report'!$J$27:$J$500,"Adjustment",'7.  Persistence Report'!$H$27:$H$500,"2017")</f>
        <v>0</v>
      </c>
      <c r="L503" s="295">
        <f>SUMIFS('7.  Persistence Report'!BE$27:BE$500,'7.  Persistence Report'!$D$27:$D$500,$B502,'7.  Persistence Report'!$J$27:$J$500,"Adjustment",'7.  Persistence Report'!$H$27:$H$500,"2017")</f>
        <v>0</v>
      </c>
      <c r="M503" s="295">
        <f>SUMIFS('7.  Persistence Report'!BF$27:BF$500,'7.  Persistence Report'!$D$27:$D$500,$B502,'7.  Persistence Report'!$J$27:$J$500,"Adjustment",'7.  Persistence Report'!$H$27:$H$500,"2017")</f>
        <v>0</v>
      </c>
      <c r="N503" s="295">
        <f>N502</f>
        <v>12</v>
      </c>
      <c r="O503" s="295">
        <f>SUMIFS('7.  Persistence Report'!R$27:R$500,'7.  Persistence Report'!$D$27:$D$500,$B502,'7.  Persistence Report'!$J$27:$J$500,"Adjustment",'7.  Persistence Report'!$H$27:$H$500,"2017")</f>
        <v>0</v>
      </c>
      <c r="P503" s="295">
        <f>SUMIFS('7.  Persistence Report'!S$27:S$500,'7.  Persistence Report'!$D$27:$D$500,$B502,'7.  Persistence Report'!$J$27:$J$500,"Adjustment",'7.  Persistence Report'!$H$27:$H$500,"2017")</f>
        <v>0</v>
      </c>
      <c r="Q503" s="295">
        <f>SUMIFS('7.  Persistence Report'!T$27:T$500,'7.  Persistence Report'!$D$27:$D$500,$B502,'7.  Persistence Report'!$J$27:$J$500,"Adjustment",'7.  Persistence Report'!$H$27:$H$500,"2017")</f>
        <v>0</v>
      </c>
      <c r="R503" s="295">
        <f>SUMIFS('7.  Persistence Report'!U$27:U$500,'7.  Persistence Report'!$D$27:$D$500,$B502,'7.  Persistence Report'!$J$27:$J$500,"Adjustment",'7.  Persistence Report'!$H$27:$H$500,"2017")</f>
        <v>0</v>
      </c>
      <c r="S503" s="295">
        <f>SUMIFS('7.  Persistence Report'!V$27:V$500,'7.  Persistence Report'!$D$27:$D$500,$B502,'7.  Persistence Report'!$J$27:$J$500,"Adjustment",'7.  Persistence Report'!$H$27:$H$500,"2017")</f>
        <v>0</v>
      </c>
      <c r="T503" s="295">
        <f>SUMIFS('7.  Persistence Report'!W$27:W$500,'7.  Persistence Report'!$D$27:$D$500,$B502,'7.  Persistence Report'!$J$27:$J$500,"Adjustment",'7.  Persistence Report'!$H$27:$H$500,"2017")</f>
        <v>0</v>
      </c>
      <c r="U503" s="295">
        <f>SUMIFS('7.  Persistence Report'!X$27:X$500,'7.  Persistence Report'!$D$27:$D$500,$B502,'7.  Persistence Report'!$J$27:$J$500,"Adjustment",'7.  Persistence Report'!$H$27:$H$500,"2017")</f>
        <v>0</v>
      </c>
      <c r="V503" s="295">
        <f>SUMIFS('7.  Persistence Report'!Y$27:Y$500,'7.  Persistence Report'!$D$27:$D$500,$B502,'7.  Persistence Report'!$J$27:$J$500,"Adjustment",'7.  Persistence Report'!$H$27:$H$500,"2017")</f>
        <v>0</v>
      </c>
      <c r="W503" s="295">
        <f>SUMIFS('7.  Persistence Report'!Z$27:Z$500,'7.  Persistence Report'!$D$27:$D$500,$B502,'7.  Persistence Report'!$J$27:$J$500,"Adjustment",'7.  Persistence Report'!$H$27:$H$500,"2017")</f>
        <v>0</v>
      </c>
      <c r="X503" s="295">
        <f>SUMIFS('7.  Persistence Report'!AA$27:AA$500,'7.  Persistence Report'!$D$27:$D$500,$B502,'7.  Persistence Report'!$J$27:$J$500,"Adjustment",'7.  Persistence Report'!$H$27:$H$500,"2017")</f>
        <v>0</v>
      </c>
      <c r="Y503" s="411">
        <f>Y502</f>
        <v>0</v>
      </c>
      <c r="Z503" s="411">
        <f t="shared" ref="Z503" si="1451">Z502</f>
        <v>0</v>
      </c>
      <c r="AA503" s="411">
        <f t="shared" ref="AA503" si="1452">AA502</f>
        <v>0</v>
      </c>
      <c r="AB503" s="411">
        <f t="shared" ref="AB503" si="1453">AB502</f>
        <v>0</v>
      </c>
      <c r="AC503" s="411">
        <f t="shared" ref="AC503" si="1454">AC502</f>
        <v>0</v>
      </c>
      <c r="AD503" s="411">
        <f t="shared" ref="AD503" si="1455">AD502</f>
        <v>0</v>
      </c>
      <c r="AE503" s="411">
        <f t="shared" ref="AE503" si="1456">AE502</f>
        <v>0</v>
      </c>
      <c r="AF503" s="411">
        <f t="shared" ref="AF503" si="1457">AF502</f>
        <v>0</v>
      </c>
      <c r="AG503" s="411">
        <f t="shared" ref="AG503" si="1458">AG502</f>
        <v>0</v>
      </c>
      <c r="AH503" s="411">
        <f t="shared" ref="AH503" si="1459">AH502</f>
        <v>0</v>
      </c>
      <c r="AI503" s="411">
        <f t="shared" ref="AI503" si="1460">AI502</f>
        <v>0</v>
      </c>
      <c r="AJ503" s="411">
        <f t="shared" ref="AJ503" si="1461">AJ502</f>
        <v>0</v>
      </c>
      <c r="AK503" s="411">
        <f t="shared" ref="AK503" si="1462">AK502</f>
        <v>0</v>
      </c>
      <c r="AL503" s="411">
        <f t="shared" ref="AL503" si="1463">AL502</f>
        <v>0</v>
      </c>
      <c r="AM503" s="306"/>
    </row>
    <row r="504" spans="1:39"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30" outlineLevel="1">
      <c r="A505" s="532">
        <v>32</v>
      </c>
      <c r="B505" s="428" t="s">
        <v>124</v>
      </c>
      <c r="C505" s="291" t="s">
        <v>25</v>
      </c>
      <c r="D505" s="295">
        <f>SUMIFS('7.  Persistence Report'!AW$27:AW$500,'7.  Persistence Report'!$D$27:$D$500,$B505,'7.  Persistence Report'!$J$27:$J$500,"Current year savings",'7.  Persistence Report'!$H$27:$H$500,"2017")</f>
        <v>538339</v>
      </c>
      <c r="E505" s="295">
        <f>SUMIFS('7.  Persistence Report'!AX$27:AX$500,'7.  Persistence Report'!$D$27:$D$500,$B505,'7.  Persistence Report'!$J$27:$J$500,"Current year savings",'7.  Persistence Report'!$H$27:$H$500,"2017")</f>
        <v>75069</v>
      </c>
      <c r="F505" s="295">
        <f>SUMIFS('7.  Persistence Report'!AY$27:AY$500,'7.  Persistence Report'!$D$27:$D$500,$B505,'7.  Persistence Report'!$J$27:$J$500,"Current year savings",'7.  Persistence Report'!$H$27:$H$500,"2017")</f>
        <v>75069</v>
      </c>
      <c r="G505" s="295">
        <f>SUMIFS('7.  Persistence Report'!AZ$27:AZ$500,'7.  Persistence Report'!$D$27:$D$500,$B505,'7.  Persistence Report'!$J$27:$J$500,"Current year savings",'7.  Persistence Report'!$H$27:$H$500,"2017")</f>
        <v>61363</v>
      </c>
      <c r="H505" s="295">
        <f>SUMIFS('7.  Persistence Report'!BA$27:BA$500,'7.  Persistence Report'!$D$27:$D$500,$B505,'7.  Persistence Report'!$J$27:$J$500,"Current year savings",'7.  Persistence Report'!$H$27:$H$500,"2017")</f>
        <v>61363</v>
      </c>
      <c r="I505" s="295">
        <f>SUMIFS('7.  Persistence Report'!BB$27:BB$500,'7.  Persistence Report'!$D$27:$D$500,$B505,'7.  Persistence Report'!$J$27:$J$500,"Current year savings",'7.  Persistence Report'!$H$27:$H$500,"2017")</f>
        <v>61363</v>
      </c>
      <c r="J505" s="295">
        <f>SUMIFS('7.  Persistence Report'!BC$27:BC$500,'7.  Persistence Report'!$D$27:$D$500,$B505,'7.  Persistence Report'!$J$27:$J$500,"Current year savings",'7.  Persistence Report'!$H$27:$H$500,"2017")</f>
        <v>61363</v>
      </c>
      <c r="K505" s="295">
        <f>SUMIFS('7.  Persistence Report'!BD$27:BD$500,'7.  Persistence Report'!$D$27:$D$500,$B505,'7.  Persistence Report'!$J$27:$J$500,"Current year savings",'7.  Persistence Report'!$H$27:$H$500,"2017")</f>
        <v>61363</v>
      </c>
      <c r="L505" s="295">
        <f>SUMIFS('7.  Persistence Report'!BE$27:BE$500,'7.  Persistence Report'!$D$27:$D$500,$B505,'7.  Persistence Report'!$J$27:$J$500,"Current year savings",'7.  Persistence Report'!$H$27:$H$500,"2017")</f>
        <v>61363</v>
      </c>
      <c r="M505" s="295">
        <f>SUMIFS('7.  Persistence Report'!BF$27:BF$500,'7.  Persistence Report'!$D$27:$D$500,$B505,'7.  Persistence Report'!$J$27:$J$500,"Current year savings",'7.  Persistence Report'!$H$27:$H$500,"2017")</f>
        <v>61363</v>
      </c>
      <c r="N505" s="295">
        <v>12</v>
      </c>
      <c r="O505" s="295">
        <f>SUMIFS('7.  Persistence Report'!R$27:R$500,'7.  Persistence Report'!$D$27:$D$500,$B505,'7.  Persistence Report'!$J$27:$J$500,"Current year savings",'7.  Persistence Report'!$H$27:$H$500,"2017")</f>
        <v>32</v>
      </c>
      <c r="P505" s="295">
        <f>SUMIFS('7.  Persistence Report'!S$27:S$500,'7.  Persistence Report'!$D$27:$D$500,$B505,'7.  Persistence Report'!$J$27:$J$500,"Current year savings",'7.  Persistence Report'!$H$27:$H$500,"2017")</f>
        <v>12</v>
      </c>
      <c r="Q505" s="295">
        <f>SUMIFS('7.  Persistence Report'!T$27:T$500,'7.  Persistence Report'!$D$27:$D$500,$B505,'7.  Persistence Report'!$J$27:$J$500,"Current year savings",'7.  Persistence Report'!$H$27:$H$500,"2017")</f>
        <v>12</v>
      </c>
      <c r="R505" s="295">
        <f>SUMIFS('7.  Persistence Report'!U$27:U$500,'7.  Persistence Report'!$D$27:$D$500,$B505,'7.  Persistence Report'!$J$27:$J$500,"Current year savings",'7.  Persistence Report'!$H$27:$H$500,"2017")</f>
        <v>12</v>
      </c>
      <c r="S505" s="295">
        <f>SUMIFS('7.  Persistence Report'!V$27:V$500,'7.  Persistence Report'!$D$27:$D$500,$B505,'7.  Persistence Report'!$J$27:$J$500,"Current year savings",'7.  Persistence Report'!$H$27:$H$500,"2017")</f>
        <v>12</v>
      </c>
      <c r="T505" s="295">
        <f>SUMIFS('7.  Persistence Report'!W$27:W$500,'7.  Persistence Report'!$D$27:$D$500,$B505,'7.  Persistence Report'!$J$27:$J$500,"Current year savings",'7.  Persistence Report'!$H$27:$H$500,"2017")</f>
        <v>12</v>
      </c>
      <c r="U505" s="295">
        <f>SUMIFS('7.  Persistence Report'!X$27:X$500,'7.  Persistence Report'!$D$27:$D$500,$B505,'7.  Persistence Report'!$J$27:$J$500,"Current year savings",'7.  Persistence Report'!$H$27:$H$500,"2017")</f>
        <v>12</v>
      </c>
      <c r="V505" s="295">
        <f>SUMIFS('7.  Persistence Report'!Y$27:Y$500,'7.  Persistence Report'!$D$27:$D$500,$B505,'7.  Persistence Report'!$J$27:$J$500,"Current year savings",'7.  Persistence Report'!$H$27:$H$500,"2017")</f>
        <v>12</v>
      </c>
      <c r="W505" s="295">
        <f>SUMIFS('7.  Persistence Report'!Z$27:Z$500,'7.  Persistence Report'!$D$27:$D$500,$B505,'7.  Persistence Report'!$J$27:$J$500,"Current year savings",'7.  Persistence Report'!$H$27:$H$500,"2017")</f>
        <v>12</v>
      </c>
      <c r="X505" s="295">
        <f>SUMIFS('7.  Persistence Report'!AA$27:AA$500,'7.  Persistence Report'!$D$27:$D$500,$B505,'7.  Persistence Report'!$J$27:$J$500,"Current year savings",'7.  Persistence Report'!$H$27:$H$500,"2017")</f>
        <v>12</v>
      </c>
      <c r="Y505" s="426"/>
      <c r="Z505" s="410">
        <v>0.18</v>
      </c>
      <c r="AA505" s="410">
        <v>0.5</v>
      </c>
      <c r="AB505" s="410">
        <v>0.28000000000000003</v>
      </c>
      <c r="AC505" s="410">
        <v>0.04</v>
      </c>
      <c r="AD505" s="410"/>
      <c r="AE505" s="410"/>
      <c r="AF505" s="415"/>
      <c r="AG505" s="415"/>
      <c r="AH505" s="415"/>
      <c r="AI505" s="415"/>
      <c r="AJ505" s="415"/>
      <c r="AK505" s="415"/>
      <c r="AL505" s="415"/>
      <c r="AM505" s="296">
        <f>SUM(Y505:AL505)</f>
        <v>1</v>
      </c>
    </row>
    <row r="506" spans="1:39" outlineLevel="1">
      <c r="A506" s="532"/>
      <c r="B506" s="431" t="s">
        <v>308</v>
      </c>
      <c r="C506" s="291" t="s">
        <v>163</v>
      </c>
      <c r="D506" s="295">
        <f>SUMIFS('7.  Persistence Report'!AW$27:AW$500,'7.  Persistence Report'!$D$27:$D$500,$B505,'7.  Persistence Report'!$J$27:$J$500,"Adjustment",'7.  Persistence Report'!$H$27:$H$500,"2017")</f>
        <v>0</v>
      </c>
      <c r="E506" s="295">
        <f>SUMIFS('7.  Persistence Report'!AX$27:AX$500,'7.  Persistence Report'!$D$27:$D$500,$B505,'7.  Persistence Report'!$J$27:$J$500,"Adjustment",'7.  Persistence Report'!$H$27:$H$500,"2017")</f>
        <v>0</v>
      </c>
      <c r="F506" s="295">
        <f>SUMIFS('7.  Persistence Report'!AY$27:AY$500,'7.  Persistence Report'!$D$27:$D$500,$B505,'7.  Persistence Report'!$J$27:$J$500,"Adjustment",'7.  Persistence Report'!$H$27:$H$500,"2017")</f>
        <v>0</v>
      </c>
      <c r="G506" s="295">
        <f>SUMIFS('7.  Persistence Report'!AZ$27:AZ$500,'7.  Persistence Report'!$D$27:$D$500,$B505,'7.  Persistence Report'!$J$27:$J$500,"Adjustment",'7.  Persistence Report'!$H$27:$H$500,"2017")</f>
        <v>0</v>
      </c>
      <c r="H506" s="295">
        <f>SUMIFS('7.  Persistence Report'!BA$27:BA$500,'7.  Persistence Report'!$D$27:$D$500,$B505,'7.  Persistence Report'!$J$27:$J$500,"Adjustment",'7.  Persistence Report'!$H$27:$H$500,"2017")</f>
        <v>0</v>
      </c>
      <c r="I506" s="295">
        <f>SUMIFS('7.  Persistence Report'!BB$27:BB$500,'7.  Persistence Report'!$D$27:$D$500,$B505,'7.  Persistence Report'!$J$27:$J$500,"Adjustment",'7.  Persistence Report'!$H$27:$H$500,"2017")</f>
        <v>0</v>
      </c>
      <c r="J506" s="295">
        <f>SUMIFS('7.  Persistence Report'!BC$27:BC$500,'7.  Persistence Report'!$D$27:$D$500,$B505,'7.  Persistence Report'!$J$27:$J$500,"Adjustment",'7.  Persistence Report'!$H$27:$H$500,"2017")</f>
        <v>0</v>
      </c>
      <c r="K506" s="295">
        <f>SUMIFS('7.  Persistence Report'!BD$27:BD$500,'7.  Persistence Report'!$D$27:$D$500,$B505,'7.  Persistence Report'!$J$27:$J$500,"Adjustment",'7.  Persistence Report'!$H$27:$H$500,"2017")</f>
        <v>0</v>
      </c>
      <c r="L506" s="295">
        <f>SUMIFS('7.  Persistence Report'!BE$27:BE$500,'7.  Persistence Report'!$D$27:$D$500,$B505,'7.  Persistence Report'!$J$27:$J$500,"Adjustment",'7.  Persistence Report'!$H$27:$H$500,"2017")</f>
        <v>0</v>
      </c>
      <c r="M506" s="295">
        <f>SUMIFS('7.  Persistence Report'!BF$27:BF$500,'7.  Persistence Report'!$D$27:$D$500,$B505,'7.  Persistence Report'!$J$27:$J$500,"Adjustment",'7.  Persistence Report'!$H$27:$H$500,"2017")</f>
        <v>0</v>
      </c>
      <c r="N506" s="295">
        <f>N505</f>
        <v>12</v>
      </c>
      <c r="O506" s="295">
        <f>SUMIFS('7.  Persistence Report'!R$27:R$500,'7.  Persistence Report'!$D$27:$D$500,$B505,'7.  Persistence Report'!$J$27:$J$500,"Adjustment",'7.  Persistence Report'!$H$27:$H$500,"2017")</f>
        <v>0</v>
      </c>
      <c r="P506" s="295">
        <f>SUMIFS('7.  Persistence Report'!S$27:S$500,'7.  Persistence Report'!$D$27:$D$500,$B505,'7.  Persistence Report'!$J$27:$J$500,"Adjustment",'7.  Persistence Report'!$H$27:$H$500,"2017")</f>
        <v>0</v>
      </c>
      <c r="Q506" s="295">
        <f>SUMIFS('7.  Persistence Report'!T$27:T$500,'7.  Persistence Report'!$D$27:$D$500,$B505,'7.  Persistence Report'!$J$27:$J$500,"Adjustment",'7.  Persistence Report'!$H$27:$H$500,"2017")</f>
        <v>0</v>
      </c>
      <c r="R506" s="295">
        <f>SUMIFS('7.  Persistence Report'!U$27:U$500,'7.  Persistence Report'!$D$27:$D$500,$B505,'7.  Persistence Report'!$J$27:$J$500,"Adjustment",'7.  Persistence Report'!$H$27:$H$500,"2017")</f>
        <v>0</v>
      </c>
      <c r="S506" s="295">
        <f>SUMIFS('7.  Persistence Report'!V$27:V$500,'7.  Persistence Report'!$D$27:$D$500,$B505,'7.  Persistence Report'!$J$27:$J$500,"Adjustment",'7.  Persistence Report'!$H$27:$H$500,"2017")</f>
        <v>0</v>
      </c>
      <c r="T506" s="295">
        <f>SUMIFS('7.  Persistence Report'!W$27:W$500,'7.  Persistence Report'!$D$27:$D$500,$B505,'7.  Persistence Report'!$J$27:$J$500,"Adjustment",'7.  Persistence Report'!$H$27:$H$500,"2017")</f>
        <v>0</v>
      </c>
      <c r="U506" s="295">
        <f>SUMIFS('7.  Persistence Report'!X$27:X$500,'7.  Persistence Report'!$D$27:$D$500,$B505,'7.  Persistence Report'!$J$27:$J$500,"Adjustment",'7.  Persistence Report'!$H$27:$H$500,"2017")</f>
        <v>0</v>
      </c>
      <c r="V506" s="295">
        <f>SUMIFS('7.  Persistence Report'!Y$27:Y$500,'7.  Persistence Report'!$D$27:$D$500,$B505,'7.  Persistence Report'!$J$27:$J$500,"Adjustment",'7.  Persistence Report'!$H$27:$H$500,"2017")</f>
        <v>0</v>
      </c>
      <c r="W506" s="295">
        <f>SUMIFS('7.  Persistence Report'!Z$27:Z$500,'7.  Persistence Report'!$D$27:$D$500,$B505,'7.  Persistence Report'!$J$27:$J$500,"Adjustment",'7.  Persistence Report'!$H$27:$H$500,"2017")</f>
        <v>0</v>
      </c>
      <c r="X506" s="295">
        <f>SUMIFS('7.  Persistence Report'!AA$27:AA$500,'7.  Persistence Report'!$D$27:$D$500,$B505,'7.  Persistence Report'!$J$27:$J$500,"Adjustment",'7.  Persistence Report'!$H$27:$H$500,"2017")</f>
        <v>0</v>
      </c>
      <c r="Y506" s="411">
        <f>Y505</f>
        <v>0</v>
      </c>
      <c r="Z506" s="411">
        <f t="shared" ref="Z506" si="1464">Z505</f>
        <v>0.18</v>
      </c>
      <c r="AA506" s="411">
        <f t="shared" ref="AA506" si="1465">AA505</f>
        <v>0.5</v>
      </c>
      <c r="AB506" s="411">
        <f t="shared" ref="AB506" si="1466">AB505</f>
        <v>0.28000000000000003</v>
      </c>
      <c r="AC506" s="411">
        <f t="shared" ref="AC506" si="1467">AC505</f>
        <v>0.04</v>
      </c>
      <c r="AD506" s="411">
        <f t="shared" ref="AD506" si="1468">AD505</f>
        <v>0</v>
      </c>
      <c r="AE506" s="411">
        <f t="shared" ref="AE506" si="1469">AE505</f>
        <v>0</v>
      </c>
      <c r="AF506" s="411">
        <f t="shared" ref="AF506" si="1470">AF505</f>
        <v>0</v>
      </c>
      <c r="AG506" s="411">
        <f t="shared" ref="AG506" si="1471">AG505</f>
        <v>0</v>
      </c>
      <c r="AH506" s="411">
        <f t="shared" ref="AH506" si="1472">AH505</f>
        <v>0</v>
      </c>
      <c r="AI506" s="411">
        <f t="shared" ref="AI506" si="1473">AI505</f>
        <v>0</v>
      </c>
      <c r="AJ506" s="411">
        <f t="shared" ref="AJ506" si="1474">AJ505</f>
        <v>0</v>
      </c>
      <c r="AK506" s="411">
        <f t="shared" ref="AK506" si="1475">AK505</f>
        <v>0</v>
      </c>
      <c r="AL506" s="411">
        <f t="shared" ref="AL506" si="1476">AL505</f>
        <v>0</v>
      </c>
      <c r="AM506" s="306"/>
    </row>
    <row r="507" spans="1:39"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75" outlineLevel="1">
      <c r="A508" s="532"/>
      <c r="B508" s="504" t="s">
        <v>500</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outlineLevel="1">
      <c r="A509" s="532">
        <v>33</v>
      </c>
      <c r="B509" s="428" t="s">
        <v>125</v>
      </c>
      <c r="C509" s="291" t="s">
        <v>25</v>
      </c>
      <c r="D509" s="295">
        <f>SUMIFS('7.  Persistence Report'!AW$27:AW$500,'7.  Persistence Report'!$D$27:$D$500,$B509,'7.  Persistence Report'!$J$27:$J$500,"Current year savings",'7.  Persistence Report'!$H$27:$H$500,"2017")</f>
        <v>0</v>
      </c>
      <c r="E509" s="295">
        <f>SUMIFS('7.  Persistence Report'!AX$27:AX$500,'7.  Persistence Report'!$D$27:$D$500,$B509,'7.  Persistence Report'!$J$27:$J$500,"Current year savings",'7.  Persistence Report'!$H$27:$H$500,"2017")</f>
        <v>0</v>
      </c>
      <c r="F509" s="295">
        <f>SUMIFS('7.  Persistence Report'!AY$27:AY$500,'7.  Persistence Report'!$D$27:$D$500,$B509,'7.  Persistence Report'!$J$27:$J$500,"Current year savings",'7.  Persistence Report'!$H$27:$H$500,"2017")</f>
        <v>0</v>
      </c>
      <c r="G509" s="295">
        <f>SUMIFS('7.  Persistence Report'!AZ$27:AZ$500,'7.  Persistence Report'!$D$27:$D$500,$B509,'7.  Persistence Report'!$J$27:$J$500,"Current year savings",'7.  Persistence Report'!$H$27:$H$500,"2017")</f>
        <v>0</v>
      </c>
      <c r="H509" s="295">
        <f>SUMIFS('7.  Persistence Report'!BA$27:BA$500,'7.  Persistence Report'!$D$27:$D$500,$B509,'7.  Persistence Report'!$J$27:$J$500,"Current year savings",'7.  Persistence Report'!$H$27:$H$500,"2017")</f>
        <v>0</v>
      </c>
      <c r="I509" s="295">
        <f>SUMIFS('7.  Persistence Report'!BB$27:BB$500,'7.  Persistence Report'!$D$27:$D$500,$B509,'7.  Persistence Report'!$J$27:$J$500,"Current year savings",'7.  Persistence Report'!$H$27:$H$500,"2017")</f>
        <v>0</v>
      </c>
      <c r="J509" s="295">
        <f>SUMIFS('7.  Persistence Report'!BC$27:BC$500,'7.  Persistence Report'!$D$27:$D$500,$B509,'7.  Persistence Report'!$J$27:$J$500,"Current year savings",'7.  Persistence Report'!$H$27:$H$500,"2017")</f>
        <v>0</v>
      </c>
      <c r="K509" s="295">
        <f>SUMIFS('7.  Persistence Report'!BD$27:BD$500,'7.  Persistence Report'!$D$27:$D$500,$B509,'7.  Persistence Report'!$J$27:$J$500,"Current year savings",'7.  Persistence Report'!$H$27:$H$500,"2017")</f>
        <v>0</v>
      </c>
      <c r="L509" s="295">
        <f>SUMIFS('7.  Persistence Report'!BE$27:BE$500,'7.  Persistence Report'!$D$27:$D$500,$B509,'7.  Persistence Report'!$J$27:$J$500,"Current year savings",'7.  Persistence Report'!$H$27:$H$500,"2017")</f>
        <v>0</v>
      </c>
      <c r="M509" s="295">
        <f>SUMIFS('7.  Persistence Report'!BF$27:BF$500,'7.  Persistence Report'!$D$27:$D$500,$B509,'7.  Persistence Report'!$J$27:$J$500,"Current year savings",'7.  Persistence Report'!$H$27:$H$500,"2017")</f>
        <v>0</v>
      </c>
      <c r="N509" s="295">
        <v>0</v>
      </c>
      <c r="O509" s="295">
        <f>SUMIFS('7.  Persistence Report'!R$27:R$500,'7.  Persistence Report'!$D$27:$D$500,$B509,'7.  Persistence Report'!$J$27:$J$500,"Current year savings",'7.  Persistence Report'!$H$27:$H$500,"2017")</f>
        <v>0</v>
      </c>
      <c r="P509" s="295">
        <f>SUMIFS('7.  Persistence Report'!S$27:S$500,'7.  Persistence Report'!$D$27:$D$500,$B509,'7.  Persistence Report'!$J$27:$J$500,"Current year savings",'7.  Persistence Report'!$H$27:$H$500,"2017")</f>
        <v>0</v>
      </c>
      <c r="Q509" s="295">
        <f>SUMIFS('7.  Persistence Report'!T$27:T$500,'7.  Persistence Report'!$D$27:$D$500,$B509,'7.  Persistence Report'!$J$27:$J$500,"Current year savings",'7.  Persistence Report'!$H$27:$H$500,"2017")</f>
        <v>0</v>
      </c>
      <c r="R509" s="295">
        <f>SUMIFS('7.  Persistence Report'!U$27:U$500,'7.  Persistence Report'!$D$27:$D$500,$B509,'7.  Persistence Report'!$J$27:$J$500,"Current year savings",'7.  Persistence Report'!$H$27:$H$500,"2017")</f>
        <v>0</v>
      </c>
      <c r="S509" s="295">
        <f>SUMIFS('7.  Persistence Report'!V$27:V$500,'7.  Persistence Report'!$D$27:$D$500,$B509,'7.  Persistence Report'!$J$27:$J$500,"Current year savings",'7.  Persistence Report'!$H$27:$H$500,"2017")</f>
        <v>0</v>
      </c>
      <c r="T509" s="295">
        <f>SUMIFS('7.  Persistence Report'!W$27:W$500,'7.  Persistence Report'!$D$27:$D$500,$B509,'7.  Persistence Report'!$J$27:$J$500,"Current year savings",'7.  Persistence Report'!$H$27:$H$500,"2017")</f>
        <v>0</v>
      </c>
      <c r="U509" s="295">
        <f>SUMIFS('7.  Persistence Report'!X$27:X$500,'7.  Persistence Report'!$D$27:$D$500,$B509,'7.  Persistence Report'!$J$27:$J$500,"Current year savings",'7.  Persistence Report'!$H$27:$H$500,"2017")</f>
        <v>0</v>
      </c>
      <c r="V509" s="295">
        <f>SUMIFS('7.  Persistence Report'!Y$27:Y$500,'7.  Persistence Report'!$D$27:$D$500,$B509,'7.  Persistence Report'!$J$27:$J$500,"Current year savings",'7.  Persistence Report'!$H$27:$H$500,"2017")</f>
        <v>0</v>
      </c>
      <c r="W509" s="295">
        <f>SUMIFS('7.  Persistence Report'!Z$27:Z$500,'7.  Persistence Report'!$D$27:$D$500,$B509,'7.  Persistence Report'!$J$27:$J$500,"Current year savings",'7.  Persistence Report'!$H$27:$H$500,"2017")</f>
        <v>0</v>
      </c>
      <c r="X509" s="295">
        <f>SUMIFS('7.  Persistence Report'!AA$27:AA$500,'7.  Persistence Report'!$D$27:$D$500,$B509,'7.  Persistence Report'!$J$27:$J$500,"Current year savings",'7.  Persistence Report'!$H$27:$H$500,"2017")</f>
        <v>0</v>
      </c>
      <c r="Y509" s="426"/>
      <c r="Z509" s="410"/>
      <c r="AA509" s="410"/>
      <c r="AB509" s="410"/>
      <c r="AC509" s="410"/>
      <c r="AD509" s="410"/>
      <c r="AE509" s="410"/>
      <c r="AF509" s="415"/>
      <c r="AG509" s="415"/>
      <c r="AH509" s="415"/>
      <c r="AI509" s="415"/>
      <c r="AJ509" s="415"/>
      <c r="AK509" s="415"/>
      <c r="AL509" s="415"/>
      <c r="AM509" s="296">
        <f>SUM(Y509:AL509)</f>
        <v>0</v>
      </c>
    </row>
    <row r="510" spans="1:39" outlineLevel="1">
      <c r="A510" s="532"/>
      <c r="B510" s="431" t="s">
        <v>308</v>
      </c>
      <c r="C510" s="291" t="s">
        <v>163</v>
      </c>
      <c r="D510" s="295">
        <f>SUMIFS('7.  Persistence Report'!AW$27:AW$500,'7.  Persistence Report'!$D$27:$D$500,$B509,'7.  Persistence Report'!$J$27:$J$500,"Adjustment",'7.  Persistence Report'!$H$27:$H$500,"2017")</f>
        <v>0</v>
      </c>
      <c r="E510" s="295">
        <f>SUMIFS('7.  Persistence Report'!AX$27:AX$500,'7.  Persistence Report'!$D$27:$D$500,$B509,'7.  Persistence Report'!$J$27:$J$500,"Adjustment",'7.  Persistence Report'!$H$27:$H$500,"2017")</f>
        <v>0</v>
      </c>
      <c r="F510" s="295">
        <f>SUMIFS('7.  Persistence Report'!AY$27:AY$500,'7.  Persistence Report'!$D$27:$D$500,$B509,'7.  Persistence Report'!$J$27:$J$500,"Adjustment",'7.  Persistence Report'!$H$27:$H$500,"2017")</f>
        <v>0</v>
      </c>
      <c r="G510" s="295">
        <f>SUMIFS('7.  Persistence Report'!AZ$27:AZ$500,'7.  Persistence Report'!$D$27:$D$500,$B509,'7.  Persistence Report'!$J$27:$J$500,"Adjustment",'7.  Persistence Report'!$H$27:$H$500,"2017")</f>
        <v>0</v>
      </c>
      <c r="H510" s="295">
        <f>SUMIFS('7.  Persistence Report'!BA$27:BA$500,'7.  Persistence Report'!$D$27:$D$500,$B509,'7.  Persistence Report'!$J$27:$J$500,"Adjustment",'7.  Persistence Report'!$H$27:$H$500,"2017")</f>
        <v>0</v>
      </c>
      <c r="I510" s="295">
        <f>SUMIFS('7.  Persistence Report'!BB$27:BB$500,'7.  Persistence Report'!$D$27:$D$500,$B509,'7.  Persistence Report'!$J$27:$J$500,"Adjustment",'7.  Persistence Report'!$H$27:$H$500,"2017")</f>
        <v>0</v>
      </c>
      <c r="J510" s="295">
        <f>SUMIFS('7.  Persistence Report'!BC$27:BC$500,'7.  Persistence Report'!$D$27:$D$500,$B509,'7.  Persistence Report'!$J$27:$J$500,"Adjustment",'7.  Persistence Report'!$H$27:$H$500,"2017")</f>
        <v>0</v>
      </c>
      <c r="K510" s="295">
        <f>SUMIFS('7.  Persistence Report'!BD$27:BD$500,'7.  Persistence Report'!$D$27:$D$500,$B509,'7.  Persistence Report'!$J$27:$J$500,"Adjustment",'7.  Persistence Report'!$H$27:$H$500,"2017")</f>
        <v>0</v>
      </c>
      <c r="L510" s="295">
        <f>SUMIFS('7.  Persistence Report'!BE$27:BE$500,'7.  Persistence Report'!$D$27:$D$500,$B509,'7.  Persistence Report'!$J$27:$J$500,"Adjustment",'7.  Persistence Report'!$H$27:$H$500,"2017")</f>
        <v>0</v>
      </c>
      <c r="M510" s="295">
        <f>SUMIFS('7.  Persistence Report'!BF$27:BF$500,'7.  Persistence Report'!$D$27:$D$500,$B509,'7.  Persistence Report'!$J$27:$J$500,"Adjustment",'7.  Persistence Report'!$H$27:$H$500,"2017")</f>
        <v>0</v>
      </c>
      <c r="N510" s="295">
        <f>N509</f>
        <v>0</v>
      </c>
      <c r="O510" s="295">
        <f>SUMIFS('7.  Persistence Report'!R$27:R$500,'7.  Persistence Report'!$D$27:$D$500,$B509,'7.  Persistence Report'!$J$27:$J$500,"Adjustment",'7.  Persistence Report'!$H$27:$H$500,"2017")</f>
        <v>0</v>
      </c>
      <c r="P510" s="295">
        <f>SUMIFS('7.  Persistence Report'!S$27:S$500,'7.  Persistence Report'!$D$27:$D$500,$B509,'7.  Persistence Report'!$J$27:$J$500,"Adjustment",'7.  Persistence Report'!$H$27:$H$500,"2017")</f>
        <v>0</v>
      </c>
      <c r="Q510" s="295">
        <f>SUMIFS('7.  Persistence Report'!T$27:T$500,'7.  Persistence Report'!$D$27:$D$500,$B509,'7.  Persistence Report'!$J$27:$J$500,"Adjustment",'7.  Persistence Report'!$H$27:$H$500,"2017")</f>
        <v>0</v>
      </c>
      <c r="R510" s="295">
        <f>SUMIFS('7.  Persistence Report'!U$27:U$500,'7.  Persistence Report'!$D$27:$D$500,$B509,'7.  Persistence Report'!$J$27:$J$500,"Adjustment",'7.  Persistence Report'!$H$27:$H$500,"2017")</f>
        <v>0</v>
      </c>
      <c r="S510" s="295">
        <f>SUMIFS('7.  Persistence Report'!V$27:V$500,'7.  Persistence Report'!$D$27:$D$500,$B509,'7.  Persistence Report'!$J$27:$J$500,"Adjustment",'7.  Persistence Report'!$H$27:$H$500,"2017")</f>
        <v>0</v>
      </c>
      <c r="T510" s="295">
        <f>SUMIFS('7.  Persistence Report'!W$27:W$500,'7.  Persistence Report'!$D$27:$D$500,$B509,'7.  Persistence Report'!$J$27:$J$500,"Adjustment",'7.  Persistence Report'!$H$27:$H$500,"2017")</f>
        <v>0</v>
      </c>
      <c r="U510" s="295">
        <f>SUMIFS('7.  Persistence Report'!X$27:X$500,'7.  Persistence Report'!$D$27:$D$500,$B509,'7.  Persistence Report'!$J$27:$J$500,"Adjustment",'7.  Persistence Report'!$H$27:$H$500,"2017")</f>
        <v>0</v>
      </c>
      <c r="V510" s="295">
        <f>SUMIFS('7.  Persistence Report'!Y$27:Y$500,'7.  Persistence Report'!$D$27:$D$500,$B509,'7.  Persistence Report'!$J$27:$J$500,"Adjustment",'7.  Persistence Report'!$H$27:$H$500,"2017")</f>
        <v>0</v>
      </c>
      <c r="W510" s="295">
        <f>SUMIFS('7.  Persistence Report'!Z$27:Z$500,'7.  Persistence Report'!$D$27:$D$500,$B509,'7.  Persistence Report'!$J$27:$J$500,"Adjustment",'7.  Persistence Report'!$H$27:$H$500,"2017")</f>
        <v>0</v>
      </c>
      <c r="X510" s="295">
        <f>SUMIFS('7.  Persistence Report'!AA$27:AA$500,'7.  Persistence Report'!$D$27:$D$500,$B509,'7.  Persistence Report'!$J$27:$J$500,"Adjustment",'7.  Persistence Report'!$H$27:$H$500,"2017")</f>
        <v>0</v>
      </c>
      <c r="Y510" s="411">
        <f>Y509</f>
        <v>0</v>
      </c>
      <c r="Z510" s="411">
        <f t="shared" ref="Z510" si="1477">Z509</f>
        <v>0</v>
      </c>
      <c r="AA510" s="411">
        <f t="shared" ref="AA510" si="1478">AA509</f>
        <v>0</v>
      </c>
      <c r="AB510" s="411">
        <f t="shared" ref="AB510" si="1479">AB509</f>
        <v>0</v>
      </c>
      <c r="AC510" s="411">
        <f t="shared" ref="AC510" si="1480">AC509</f>
        <v>0</v>
      </c>
      <c r="AD510" s="411">
        <f t="shared" ref="AD510" si="1481">AD509</f>
        <v>0</v>
      </c>
      <c r="AE510" s="411">
        <f t="shared" ref="AE510" si="1482">AE509</f>
        <v>0</v>
      </c>
      <c r="AF510" s="411">
        <f t="shared" ref="AF510" si="1483">AF509</f>
        <v>0</v>
      </c>
      <c r="AG510" s="411">
        <f t="shared" ref="AG510" si="1484">AG509</f>
        <v>0</v>
      </c>
      <c r="AH510" s="411">
        <f t="shared" ref="AH510" si="1485">AH509</f>
        <v>0</v>
      </c>
      <c r="AI510" s="411">
        <f t="shared" ref="AI510" si="1486">AI509</f>
        <v>0</v>
      </c>
      <c r="AJ510" s="411">
        <f t="shared" ref="AJ510" si="1487">AJ509</f>
        <v>0</v>
      </c>
      <c r="AK510" s="411">
        <f t="shared" ref="AK510" si="1488">AK509</f>
        <v>0</v>
      </c>
      <c r="AL510" s="411">
        <f t="shared" ref="AL510" si="1489">AL509</f>
        <v>0</v>
      </c>
      <c r="AM510" s="306"/>
    </row>
    <row r="511" spans="1:39"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outlineLevel="1">
      <c r="A512" s="532">
        <v>34</v>
      </c>
      <c r="B512" s="428" t="s">
        <v>126</v>
      </c>
      <c r="C512" s="291" t="s">
        <v>25</v>
      </c>
      <c r="D512" s="295">
        <f>SUMIFS('7.  Persistence Report'!AW$27:AW$500,'7.  Persistence Report'!$D$27:$D$500,$B512,'7.  Persistence Report'!$J$27:$J$500,"Current year savings",'7.  Persistence Report'!$H$27:$H$500,"2017")</f>
        <v>0</v>
      </c>
      <c r="E512" s="295">
        <f>SUMIFS('7.  Persistence Report'!AX$27:AX$500,'7.  Persistence Report'!$D$27:$D$500,$B512,'7.  Persistence Report'!$J$27:$J$500,"Current year savings",'7.  Persistence Report'!$H$27:$H$500,"2017")</f>
        <v>0</v>
      </c>
      <c r="F512" s="295">
        <f>SUMIFS('7.  Persistence Report'!AY$27:AY$500,'7.  Persistence Report'!$D$27:$D$500,$B512,'7.  Persistence Report'!$J$27:$J$500,"Current year savings",'7.  Persistence Report'!$H$27:$H$500,"2017")</f>
        <v>0</v>
      </c>
      <c r="G512" s="295">
        <f>SUMIFS('7.  Persistence Report'!AZ$27:AZ$500,'7.  Persistence Report'!$D$27:$D$500,$B512,'7.  Persistence Report'!$J$27:$J$500,"Current year savings",'7.  Persistence Report'!$H$27:$H$500,"2017")</f>
        <v>0</v>
      </c>
      <c r="H512" s="295">
        <f>SUMIFS('7.  Persistence Report'!BA$27:BA$500,'7.  Persistence Report'!$D$27:$D$500,$B512,'7.  Persistence Report'!$J$27:$J$500,"Current year savings",'7.  Persistence Report'!$H$27:$H$500,"2017")</f>
        <v>0</v>
      </c>
      <c r="I512" s="295">
        <f>SUMIFS('7.  Persistence Report'!BB$27:BB$500,'7.  Persistence Report'!$D$27:$D$500,$B512,'7.  Persistence Report'!$J$27:$J$500,"Current year savings",'7.  Persistence Report'!$H$27:$H$500,"2017")</f>
        <v>0</v>
      </c>
      <c r="J512" s="295">
        <f>SUMIFS('7.  Persistence Report'!BC$27:BC$500,'7.  Persistence Report'!$D$27:$D$500,$B512,'7.  Persistence Report'!$J$27:$J$500,"Current year savings",'7.  Persistence Report'!$H$27:$H$500,"2017")</f>
        <v>0</v>
      </c>
      <c r="K512" s="295">
        <f>SUMIFS('7.  Persistence Report'!BD$27:BD$500,'7.  Persistence Report'!$D$27:$D$500,$B512,'7.  Persistence Report'!$J$27:$J$500,"Current year savings",'7.  Persistence Report'!$H$27:$H$500,"2017")</f>
        <v>0</v>
      </c>
      <c r="L512" s="295">
        <f>SUMIFS('7.  Persistence Report'!BE$27:BE$500,'7.  Persistence Report'!$D$27:$D$500,$B512,'7.  Persistence Report'!$J$27:$J$500,"Current year savings",'7.  Persistence Report'!$H$27:$H$500,"2017")</f>
        <v>0</v>
      </c>
      <c r="M512" s="295">
        <f>SUMIFS('7.  Persistence Report'!BF$27:BF$500,'7.  Persistence Report'!$D$27:$D$500,$B512,'7.  Persistence Report'!$J$27:$J$500,"Current year savings",'7.  Persistence Report'!$H$27:$H$500,"2017")</f>
        <v>0</v>
      </c>
      <c r="N512" s="295">
        <v>0</v>
      </c>
      <c r="O512" s="295">
        <f>SUMIFS('7.  Persistence Report'!R$27:R$500,'7.  Persistence Report'!$D$27:$D$500,$B512,'7.  Persistence Report'!$J$27:$J$500,"Current year savings",'7.  Persistence Report'!$H$27:$H$500,"2017")</f>
        <v>0</v>
      </c>
      <c r="P512" s="295">
        <f>SUMIFS('7.  Persistence Report'!S$27:S$500,'7.  Persistence Report'!$D$27:$D$500,$B512,'7.  Persistence Report'!$J$27:$J$500,"Current year savings",'7.  Persistence Report'!$H$27:$H$500,"2017")</f>
        <v>0</v>
      </c>
      <c r="Q512" s="295">
        <f>SUMIFS('7.  Persistence Report'!T$27:T$500,'7.  Persistence Report'!$D$27:$D$500,$B512,'7.  Persistence Report'!$J$27:$J$500,"Current year savings",'7.  Persistence Report'!$H$27:$H$500,"2017")</f>
        <v>0</v>
      </c>
      <c r="R512" s="295">
        <f>SUMIFS('7.  Persistence Report'!U$27:U$500,'7.  Persistence Report'!$D$27:$D$500,$B512,'7.  Persistence Report'!$J$27:$J$500,"Current year savings",'7.  Persistence Report'!$H$27:$H$500,"2017")</f>
        <v>0</v>
      </c>
      <c r="S512" s="295">
        <f>SUMIFS('7.  Persistence Report'!V$27:V$500,'7.  Persistence Report'!$D$27:$D$500,$B512,'7.  Persistence Report'!$J$27:$J$500,"Current year savings",'7.  Persistence Report'!$H$27:$H$500,"2017")</f>
        <v>0</v>
      </c>
      <c r="T512" s="295">
        <f>SUMIFS('7.  Persistence Report'!W$27:W$500,'7.  Persistence Report'!$D$27:$D$500,$B512,'7.  Persistence Report'!$J$27:$J$500,"Current year savings",'7.  Persistence Report'!$H$27:$H$500,"2017")</f>
        <v>0</v>
      </c>
      <c r="U512" s="295">
        <f>SUMIFS('7.  Persistence Report'!X$27:X$500,'7.  Persistence Report'!$D$27:$D$500,$B512,'7.  Persistence Report'!$J$27:$J$500,"Current year savings",'7.  Persistence Report'!$H$27:$H$500,"2017")</f>
        <v>0</v>
      </c>
      <c r="V512" s="295">
        <f>SUMIFS('7.  Persistence Report'!Y$27:Y$500,'7.  Persistence Report'!$D$27:$D$500,$B512,'7.  Persistence Report'!$J$27:$J$500,"Current year savings",'7.  Persistence Report'!$H$27:$H$500,"2017")</f>
        <v>0</v>
      </c>
      <c r="W512" s="295">
        <f>SUMIFS('7.  Persistence Report'!Z$27:Z$500,'7.  Persistence Report'!$D$27:$D$500,$B512,'7.  Persistence Report'!$J$27:$J$500,"Current year savings",'7.  Persistence Report'!$H$27:$H$500,"2017")</f>
        <v>0</v>
      </c>
      <c r="X512" s="295">
        <f>SUMIFS('7.  Persistence Report'!AA$27:AA$500,'7.  Persistence Report'!$D$27:$D$500,$B512,'7.  Persistence Report'!$J$27:$J$500,"Current year savings",'7.  Persistence Report'!$H$27:$H$500,"2017")</f>
        <v>0</v>
      </c>
      <c r="Y512" s="426"/>
      <c r="Z512" s="410"/>
      <c r="AA512" s="410"/>
      <c r="AB512" s="410"/>
      <c r="AC512" s="410"/>
      <c r="AD512" s="410"/>
      <c r="AE512" s="410"/>
      <c r="AF512" s="415"/>
      <c r="AG512" s="415"/>
      <c r="AH512" s="415"/>
      <c r="AI512" s="415"/>
      <c r="AJ512" s="415"/>
      <c r="AK512" s="415"/>
      <c r="AL512" s="415"/>
      <c r="AM512" s="296">
        <f>SUM(Y512:AL512)</f>
        <v>0</v>
      </c>
    </row>
    <row r="513" spans="1:39" outlineLevel="1">
      <c r="A513" s="532"/>
      <c r="B513" s="431" t="s">
        <v>308</v>
      </c>
      <c r="C513" s="291" t="s">
        <v>163</v>
      </c>
      <c r="D513" s="295">
        <f>SUMIFS('7.  Persistence Report'!AW$27:AW$500,'7.  Persistence Report'!$D$27:$D$500,$B512,'7.  Persistence Report'!$J$27:$J$500,"Adjustment",'7.  Persistence Report'!$H$27:$H$500,"2017")</f>
        <v>0</v>
      </c>
      <c r="E513" s="295">
        <f>SUMIFS('7.  Persistence Report'!AX$27:AX$500,'7.  Persistence Report'!$D$27:$D$500,$B512,'7.  Persistence Report'!$J$27:$J$500,"Adjustment",'7.  Persistence Report'!$H$27:$H$500,"2017")</f>
        <v>0</v>
      </c>
      <c r="F513" s="295">
        <f>SUMIFS('7.  Persistence Report'!AY$27:AY$500,'7.  Persistence Report'!$D$27:$D$500,$B512,'7.  Persistence Report'!$J$27:$J$500,"Adjustment",'7.  Persistence Report'!$H$27:$H$500,"2017")</f>
        <v>0</v>
      </c>
      <c r="G513" s="295">
        <f>SUMIFS('7.  Persistence Report'!AZ$27:AZ$500,'7.  Persistence Report'!$D$27:$D$500,$B512,'7.  Persistence Report'!$J$27:$J$500,"Adjustment",'7.  Persistence Report'!$H$27:$H$500,"2017")</f>
        <v>0</v>
      </c>
      <c r="H513" s="295">
        <f>SUMIFS('7.  Persistence Report'!BA$27:BA$500,'7.  Persistence Report'!$D$27:$D$500,$B512,'7.  Persistence Report'!$J$27:$J$500,"Adjustment",'7.  Persistence Report'!$H$27:$H$500,"2017")</f>
        <v>0</v>
      </c>
      <c r="I513" s="295">
        <f>SUMIFS('7.  Persistence Report'!BB$27:BB$500,'7.  Persistence Report'!$D$27:$D$500,$B512,'7.  Persistence Report'!$J$27:$J$500,"Adjustment",'7.  Persistence Report'!$H$27:$H$500,"2017")</f>
        <v>0</v>
      </c>
      <c r="J513" s="295">
        <f>SUMIFS('7.  Persistence Report'!BC$27:BC$500,'7.  Persistence Report'!$D$27:$D$500,$B512,'7.  Persistence Report'!$J$27:$J$500,"Adjustment",'7.  Persistence Report'!$H$27:$H$500,"2017")</f>
        <v>0</v>
      </c>
      <c r="K513" s="295">
        <f>SUMIFS('7.  Persistence Report'!BD$27:BD$500,'7.  Persistence Report'!$D$27:$D$500,$B512,'7.  Persistence Report'!$J$27:$J$500,"Adjustment",'7.  Persistence Report'!$H$27:$H$500,"2017")</f>
        <v>0</v>
      </c>
      <c r="L513" s="295">
        <f>SUMIFS('7.  Persistence Report'!BE$27:BE$500,'7.  Persistence Report'!$D$27:$D$500,$B512,'7.  Persistence Report'!$J$27:$J$500,"Adjustment",'7.  Persistence Report'!$H$27:$H$500,"2017")</f>
        <v>0</v>
      </c>
      <c r="M513" s="295">
        <f>SUMIFS('7.  Persistence Report'!BF$27:BF$500,'7.  Persistence Report'!$D$27:$D$500,$B512,'7.  Persistence Report'!$J$27:$J$500,"Adjustment",'7.  Persistence Report'!$H$27:$H$500,"2017")</f>
        <v>0</v>
      </c>
      <c r="N513" s="295">
        <f>N512</f>
        <v>0</v>
      </c>
      <c r="O513" s="295">
        <f>SUMIFS('7.  Persistence Report'!R$27:R$500,'7.  Persistence Report'!$D$27:$D$500,$B512,'7.  Persistence Report'!$J$27:$J$500,"Adjustment",'7.  Persistence Report'!$H$27:$H$500,"2017")</f>
        <v>0</v>
      </c>
      <c r="P513" s="295">
        <f>SUMIFS('7.  Persistence Report'!S$27:S$500,'7.  Persistence Report'!$D$27:$D$500,$B512,'7.  Persistence Report'!$J$27:$J$500,"Adjustment",'7.  Persistence Report'!$H$27:$H$500,"2017")</f>
        <v>0</v>
      </c>
      <c r="Q513" s="295">
        <f>SUMIFS('7.  Persistence Report'!T$27:T$500,'7.  Persistence Report'!$D$27:$D$500,$B512,'7.  Persistence Report'!$J$27:$J$500,"Adjustment",'7.  Persistence Report'!$H$27:$H$500,"2017")</f>
        <v>0</v>
      </c>
      <c r="R513" s="295">
        <f>SUMIFS('7.  Persistence Report'!U$27:U$500,'7.  Persistence Report'!$D$27:$D$500,$B512,'7.  Persistence Report'!$J$27:$J$500,"Adjustment",'7.  Persistence Report'!$H$27:$H$500,"2017")</f>
        <v>0</v>
      </c>
      <c r="S513" s="295">
        <f>SUMIFS('7.  Persistence Report'!V$27:V$500,'7.  Persistence Report'!$D$27:$D$500,$B512,'7.  Persistence Report'!$J$27:$J$500,"Adjustment",'7.  Persistence Report'!$H$27:$H$500,"2017")</f>
        <v>0</v>
      </c>
      <c r="T513" s="295">
        <f>SUMIFS('7.  Persistence Report'!W$27:W$500,'7.  Persistence Report'!$D$27:$D$500,$B512,'7.  Persistence Report'!$J$27:$J$500,"Adjustment",'7.  Persistence Report'!$H$27:$H$500,"2017")</f>
        <v>0</v>
      </c>
      <c r="U513" s="295">
        <f>SUMIFS('7.  Persistence Report'!X$27:X$500,'7.  Persistence Report'!$D$27:$D$500,$B512,'7.  Persistence Report'!$J$27:$J$500,"Adjustment",'7.  Persistence Report'!$H$27:$H$500,"2017")</f>
        <v>0</v>
      </c>
      <c r="V513" s="295">
        <f>SUMIFS('7.  Persistence Report'!Y$27:Y$500,'7.  Persistence Report'!$D$27:$D$500,$B512,'7.  Persistence Report'!$J$27:$J$500,"Adjustment",'7.  Persistence Report'!$H$27:$H$500,"2017")</f>
        <v>0</v>
      </c>
      <c r="W513" s="295">
        <f>SUMIFS('7.  Persistence Report'!Z$27:Z$500,'7.  Persistence Report'!$D$27:$D$500,$B512,'7.  Persistence Report'!$J$27:$J$500,"Adjustment",'7.  Persistence Report'!$H$27:$H$500,"2017")</f>
        <v>0</v>
      </c>
      <c r="X513" s="295">
        <f>SUMIFS('7.  Persistence Report'!AA$27:AA$500,'7.  Persistence Report'!$D$27:$D$500,$B512,'7.  Persistence Report'!$J$27:$J$500,"Adjustment",'7.  Persistence Report'!$H$27:$H$500,"2017")</f>
        <v>0</v>
      </c>
      <c r="Y513" s="411">
        <f>Y512</f>
        <v>0</v>
      </c>
      <c r="Z513" s="411">
        <f t="shared" ref="Z513" si="1490">Z512</f>
        <v>0</v>
      </c>
      <c r="AA513" s="411">
        <f t="shared" ref="AA513" si="1491">AA512</f>
        <v>0</v>
      </c>
      <c r="AB513" s="411">
        <f t="shared" ref="AB513" si="1492">AB512</f>
        <v>0</v>
      </c>
      <c r="AC513" s="411">
        <f t="shared" ref="AC513" si="1493">AC512</f>
        <v>0</v>
      </c>
      <c r="AD513" s="411">
        <f t="shared" ref="AD513" si="1494">AD512</f>
        <v>0</v>
      </c>
      <c r="AE513" s="411">
        <f t="shared" ref="AE513" si="1495">AE512</f>
        <v>0</v>
      </c>
      <c r="AF513" s="411">
        <f t="shared" ref="AF513" si="1496">AF512</f>
        <v>0</v>
      </c>
      <c r="AG513" s="411">
        <f t="shared" ref="AG513" si="1497">AG512</f>
        <v>0</v>
      </c>
      <c r="AH513" s="411">
        <f t="shared" ref="AH513" si="1498">AH512</f>
        <v>0</v>
      </c>
      <c r="AI513" s="411">
        <f t="shared" ref="AI513" si="1499">AI512</f>
        <v>0</v>
      </c>
      <c r="AJ513" s="411">
        <f t="shared" ref="AJ513" si="1500">AJ512</f>
        <v>0</v>
      </c>
      <c r="AK513" s="411">
        <f t="shared" ref="AK513" si="1501">AK512</f>
        <v>0</v>
      </c>
      <c r="AL513" s="411">
        <f t="shared" ref="AL513" si="1502">AL512</f>
        <v>0</v>
      </c>
      <c r="AM513" s="306"/>
    </row>
    <row r="514" spans="1:39"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outlineLevel="1">
      <c r="A515" s="532">
        <v>35</v>
      </c>
      <c r="B515" s="428" t="s">
        <v>127</v>
      </c>
      <c r="C515" s="291" t="s">
        <v>25</v>
      </c>
      <c r="D515" s="295">
        <f>SUMIFS('7.  Persistence Report'!AW$27:AW$500,'7.  Persistence Report'!$D$27:$D$500,$B515,'7.  Persistence Report'!$J$27:$J$500,"Current year savings",'7.  Persistence Report'!$H$27:$H$500,"2017")</f>
        <v>1240558</v>
      </c>
      <c r="E515" s="295">
        <f>SUMIFS('7.  Persistence Report'!AX$27:AX$500,'7.  Persistence Report'!$D$27:$D$500,$B515,'7.  Persistence Report'!$J$27:$J$500,"Current year savings",'7.  Persistence Report'!$H$27:$H$500,"2017")</f>
        <v>1240558</v>
      </c>
      <c r="F515" s="295">
        <f>SUMIFS('7.  Persistence Report'!AY$27:AY$500,'7.  Persistence Report'!$D$27:$D$500,$B515,'7.  Persistence Report'!$J$27:$J$500,"Current year savings",'7.  Persistence Report'!$H$27:$H$500,"2017")</f>
        <v>1240558</v>
      </c>
      <c r="G515" s="295">
        <f>SUMIFS('7.  Persistence Report'!AZ$27:AZ$500,'7.  Persistence Report'!$D$27:$D$500,$B515,'7.  Persistence Report'!$J$27:$J$500,"Current year savings",'7.  Persistence Report'!$H$27:$H$500,"2017")</f>
        <v>1240558</v>
      </c>
      <c r="H515" s="295">
        <f>SUMIFS('7.  Persistence Report'!BA$27:BA$500,'7.  Persistence Report'!$D$27:$D$500,$B515,'7.  Persistence Report'!$J$27:$J$500,"Current year savings",'7.  Persistence Report'!$H$27:$H$500,"2017")</f>
        <v>0</v>
      </c>
      <c r="I515" s="295">
        <f>SUMIFS('7.  Persistence Report'!BB$27:BB$500,'7.  Persistence Report'!$D$27:$D$500,$B515,'7.  Persistence Report'!$J$27:$J$500,"Current year savings",'7.  Persistence Report'!$H$27:$H$500,"2017")</f>
        <v>0</v>
      </c>
      <c r="J515" s="295">
        <f>SUMIFS('7.  Persistence Report'!BC$27:BC$500,'7.  Persistence Report'!$D$27:$D$500,$B515,'7.  Persistence Report'!$J$27:$J$500,"Current year savings",'7.  Persistence Report'!$H$27:$H$500,"2017")</f>
        <v>0</v>
      </c>
      <c r="K515" s="295">
        <f>SUMIFS('7.  Persistence Report'!BD$27:BD$500,'7.  Persistence Report'!$D$27:$D$500,$B515,'7.  Persistence Report'!$J$27:$J$500,"Current year savings",'7.  Persistence Report'!$H$27:$H$500,"2017")</f>
        <v>0</v>
      </c>
      <c r="L515" s="295">
        <f>SUMIFS('7.  Persistence Report'!BE$27:BE$500,'7.  Persistence Report'!$D$27:$D$500,$B515,'7.  Persistence Report'!$J$27:$J$500,"Current year savings",'7.  Persistence Report'!$H$27:$H$500,"2017")</f>
        <v>0</v>
      </c>
      <c r="M515" s="295">
        <f>SUMIFS('7.  Persistence Report'!BF$27:BF$500,'7.  Persistence Report'!$D$27:$D$500,$B515,'7.  Persistence Report'!$J$27:$J$500,"Current year savings",'7.  Persistence Report'!$H$27:$H$500,"2017")</f>
        <v>0</v>
      </c>
      <c r="N515" s="295">
        <v>0</v>
      </c>
      <c r="O515" s="295">
        <f>SUMIFS('7.  Persistence Report'!R$27:R$500,'7.  Persistence Report'!$D$27:$D$500,$B515,'7.  Persistence Report'!$J$27:$J$500,"Current year savings",'7.  Persistence Report'!$H$27:$H$500,"2017")</f>
        <v>840</v>
      </c>
      <c r="P515" s="295">
        <f>SUMIFS('7.  Persistence Report'!S$27:S$500,'7.  Persistence Report'!$D$27:$D$500,$B515,'7.  Persistence Report'!$J$27:$J$500,"Current year savings",'7.  Persistence Report'!$H$27:$H$500,"2017")</f>
        <v>840</v>
      </c>
      <c r="Q515" s="295">
        <f>SUMIFS('7.  Persistence Report'!T$27:T$500,'7.  Persistence Report'!$D$27:$D$500,$B515,'7.  Persistence Report'!$J$27:$J$500,"Current year savings",'7.  Persistence Report'!$H$27:$H$500,"2017")</f>
        <v>840</v>
      </c>
      <c r="R515" s="295">
        <f>SUMIFS('7.  Persistence Report'!U$27:U$500,'7.  Persistence Report'!$D$27:$D$500,$B515,'7.  Persistence Report'!$J$27:$J$500,"Current year savings",'7.  Persistence Report'!$H$27:$H$500,"2017")</f>
        <v>840</v>
      </c>
      <c r="S515" s="295">
        <f>SUMIFS('7.  Persistence Report'!V$27:V$500,'7.  Persistence Report'!$D$27:$D$500,$B515,'7.  Persistence Report'!$J$27:$J$500,"Current year savings",'7.  Persistence Report'!$H$27:$H$500,"2017")</f>
        <v>0</v>
      </c>
      <c r="T515" s="295">
        <f>SUMIFS('7.  Persistence Report'!W$27:W$500,'7.  Persistence Report'!$D$27:$D$500,$B515,'7.  Persistence Report'!$J$27:$J$500,"Current year savings",'7.  Persistence Report'!$H$27:$H$500,"2017")</f>
        <v>0</v>
      </c>
      <c r="U515" s="295">
        <f>SUMIFS('7.  Persistence Report'!X$27:X$500,'7.  Persistence Report'!$D$27:$D$500,$B515,'7.  Persistence Report'!$J$27:$J$500,"Current year savings",'7.  Persistence Report'!$H$27:$H$500,"2017")</f>
        <v>0</v>
      </c>
      <c r="V515" s="295">
        <f>SUMIFS('7.  Persistence Report'!Y$27:Y$500,'7.  Persistence Report'!$D$27:$D$500,$B515,'7.  Persistence Report'!$J$27:$J$500,"Current year savings",'7.  Persistence Report'!$H$27:$H$500,"2017")</f>
        <v>0</v>
      </c>
      <c r="W515" s="295">
        <f>SUMIFS('7.  Persistence Report'!Z$27:Z$500,'7.  Persistence Report'!$D$27:$D$500,$B515,'7.  Persistence Report'!$J$27:$J$500,"Current year savings",'7.  Persistence Report'!$H$27:$H$500,"2017")</f>
        <v>0</v>
      </c>
      <c r="X515" s="295">
        <f>SUMIFS('7.  Persistence Report'!AA$27:AA$500,'7.  Persistence Report'!$D$27:$D$500,$B515,'7.  Persistence Report'!$J$27:$J$500,"Current year savings",'7.  Persistence Report'!$H$27:$H$500,"2017")</f>
        <v>0</v>
      </c>
      <c r="Y515" s="426"/>
      <c r="Z515" s="410"/>
      <c r="AA515" s="410">
        <v>1</v>
      </c>
      <c r="AB515" s="410"/>
      <c r="AC515" s="410"/>
      <c r="AD515" s="410"/>
      <c r="AE515" s="410"/>
      <c r="AF515" s="415"/>
      <c r="AG515" s="415"/>
      <c r="AH515" s="415"/>
      <c r="AI515" s="415"/>
      <c r="AJ515" s="415"/>
      <c r="AK515" s="415"/>
      <c r="AL515" s="415"/>
      <c r="AM515" s="296">
        <f>SUM(Y515:AL515)</f>
        <v>1</v>
      </c>
    </row>
    <row r="516" spans="1:39" outlineLevel="1">
      <c r="A516" s="532"/>
      <c r="B516" s="431" t="s">
        <v>308</v>
      </c>
      <c r="C516" s="291" t="s">
        <v>163</v>
      </c>
      <c r="D516" s="295">
        <f>SUMIFS('7.  Persistence Report'!AW$27:AW$500,'7.  Persistence Report'!$D$27:$D$500,$B515,'7.  Persistence Report'!$J$27:$J$500,"Adjustment",'7.  Persistence Report'!$H$27:$H$500,"2017")</f>
        <v>0</v>
      </c>
      <c r="E516" s="295">
        <f>SUMIFS('7.  Persistence Report'!AX$27:AX$500,'7.  Persistence Report'!$D$27:$D$500,$B515,'7.  Persistence Report'!$J$27:$J$500,"Adjustment",'7.  Persistence Report'!$H$27:$H$500,"2017")</f>
        <v>0</v>
      </c>
      <c r="F516" s="295">
        <f>SUMIFS('7.  Persistence Report'!AY$27:AY$500,'7.  Persistence Report'!$D$27:$D$500,$B515,'7.  Persistence Report'!$J$27:$J$500,"Adjustment",'7.  Persistence Report'!$H$27:$H$500,"2017")</f>
        <v>0</v>
      </c>
      <c r="G516" s="295">
        <f>SUMIFS('7.  Persistence Report'!AZ$27:AZ$500,'7.  Persistence Report'!$D$27:$D$500,$B515,'7.  Persistence Report'!$J$27:$J$500,"Adjustment",'7.  Persistence Report'!$H$27:$H$500,"2017")</f>
        <v>0</v>
      </c>
      <c r="H516" s="295">
        <f>SUMIFS('7.  Persistence Report'!BA$27:BA$500,'7.  Persistence Report'!$D$27:$D$500,$B515,'7.  Persistence Report'!$J$27:$J$500,"Adjustment",'7.  Persistence Report'!$H$27:$H$500,"2017")</f>
        <v>0</v>
      </c>
      <c r="I516" s="295">
        <f>SUMIFS('7.  Persistence Report'!BB$27:BB$500,'7.  Persistence Report'!$D$27:$D$500,$B515,'7.  Persistence Report'!$J$27:$J$500,"Adjustment",'7.  Persistence Report'!$H$27:$H$500,"2017")</f>
        <v>0</v>
      </c>
      <c r="J516" s="295">
        <f>SUMIFS('7.  Persistence Report'!BC$27:BC$500,'7.  Persistence Report'!$D$27:$D$500,$B515,'7.  Persistence Report'!$J$27:$J$500,"Adjustment",'7.  Persistence Report'!$H$27:$H$500,"2017")</f>
        <v>0</v>
      </c>
      <c r="K516" s="295">
        <f>SUMIFS('7.  Persistence Report'!BD$27:BD$500,'7.  Persistence Report'!$D$27:$D$500,$B515,'7.  Persistence Report'!$J$27:$J$500,"Adjustment",'7.  Persistence Report'!$H$27:$H$500,"2017")</f>
        <v>0</v>
      </c>
      <c r="L516" s="295">
        <f>SUMIFS('7.  Persistence Report'!BE$27:BE$500,'7.  Persistence Report'!$D$27:$D$500,$B515,'7.  Persistence Report'!$J$27:$J$500,"Adjustment",'7.  Persistence Report'!$H$27:$H$500,"2017")</f>
        <v>0</v>
      </c>
      <c r="M516" s="295">
        <f>SUMIFS('7.  Persistence Report'!BF$27:BF$500,'7.  Persistence Report'!$D$27:$D$500,$B515,'7.  Persistence Report'!$J$27:$J$500,"Adjustment",'7.  Persistence Report'!$H$27:$H$500,"2017")</f>
        <v>0</v>
      </c>
      <c r="N516" s="295">
        <f>N515</f>
        <v>0</v>
      </c>
      <c r="O516" s="295">
        <f>SUMIFS('7.  Persistence Report'!R$27:R$500,'7.  Persistence Report'!$D$27:$D$500,$B515,'7.  Persistence Report'!$J$27:$J$500,"Adjustment",'7.  Persistence Report'!$H$27:$H$500,"2017")</f>
        <v>0</v>
      </c>
      <c r="P516" s="295">
        <f>SUMIFS('7.  Persistence Report'!S$27:S$500,'7.  Persistence Report'!$D$27:$D$500,$B515,'7.  Persistence Report'!$J$27:$J$500,"Adjustment",'7.  Persistence Report'!$H$27:$H$500,"2017")</f>
        <v>0</v>
      </c>
      <c r="Q516" s="295">
        <f>SUMIFS('7.  Persistence Report'!T$27:T$500,'7.  Persistence Report'!$D$27:$D$500,$B515,'7.  Persistence Report'!$J$27:$J$500,"Adjustment",'7.  Persistence Report'!$H$27:$H$500,"2017")</f>
        <v>0</v>
      </c>
      <c r="R516" s="295">
        <f>SUMIFS('7.  Persistence Report'!U$27:U$500,'7.  Persistence Report'!$D$27:$D$500,$B515,'7.  Persistence Report'!$J$27:$J$500,"Adjustment",'7.  Persistence Report'!$H$27:$H$500,"2017")</f>
        <v>0</v>
      </c>
      <c r="S516" s="295">
        <f>SUMIFS('7.  Persistence Report'!V$27:V$500,'7.  Persistence Report'!$D$27:$D$500,$B515,'7.  Persistence Report'!$J$27:$J$500,"Adjustment",'7.  Persistence Report'!$H$27:$H$500,"2017")</f>
        <v>0</v>
      </c>
      <c r="T516" s="295">
        <f>SUMIFS('7.  Persistence Report'!W$27:W$500,'7.  Persistence Report'!$D$27:$D$500,$B515,'7.  Persistence Report'!$J$27:$J$500,"Adjustment",'7.  Persistence Report'!$H$27:$H$500,"2017")</f>
        <v>0</v>
      </c>
      <c r="U516" s="295">
        <f>SUMIFS('7.  Persistence Report'!X$27:X$500,'7.  Persistence Report'!$D$27:$D$500,$B515,'7.  Persistence Report'!$J$27:$J$500,"Adjustment",'7.  Persistence Report'!$H$27:$H$500,"2017")</f>
        <v>0</v>
      </c>
      <c r="V516" s="295">
        <f>SUMIFS('7.  Persistence Report'!Y$27:Y$500,'7.  Persistence Report'!$D$27:$D$500,$B515,'7.  Persistence Report'!$J$27:$J$500,"Adjustment",'7.  Persistence Report'!$H$27:$H$500,"2017")</f>
        <v>0</v>
      </c>
      <c r="W516" s="295">
        <f>SUMIFS('7.  Persistence Report'!Z$27:Z$500,'7.  Persistence Report'!$D$27:$D$500,$B515,'7.  Persistence Report'!$J$27:$J$500,"Adjustment",'7.  Persistence Report'!$H$27:$H$500,"2017")</f>
        <v>0</v>
      </c>
      <c r="X516" s="295">
        <f>SUMIFS('7.  Persistence Report'!AA$27:AA$500,'7.  Persistence Report'!$D$27:$D$500,$B515,'7.  Persistence Report'!$J$27:$J$500,"Adjustment",'7.  Persistence Report'!$H$27:$H$500,"2017")</f>
        <v>0</v>
      </c>
      <c r="Y516" s="411">
        <f>Y515</f>
        <v>0</v>
      </c>
      <c r="Z516" s="411">
        <f t="shared" ref="Z516" si="1503">Z515</f>
        <v>0</v>
      </c>
      <c r="AA516" s="411">
        <f t="shared" ref="AA516" si="1504">AA515</f>
        <v>1</v>
      </c>
      <c r="AB516" s="411">
        <f t="shared" ref="AB516" si="1505">AB515</f>
        <v>0</v>
      </c>
      <c r="AC516" s="411">
        <f t="shared" ref="AC516" si="1506">AC515</f>
        <v>0</v>
      </c>
      <c r="AD516" s="411">
        <f t="shared" ref="AD516" si="1507">AD515</f>
        <v>0</v>
      </c>
      <c r="AE516" s="411">
        <f t="shared" ref="AE516" si="1508">AE515</f>
        <v>0</v>
      </c>
      <c r="AF516" s="411">
        <f t="shared" ref="AF516" si="1509">AF515</f>
        <v>0</v>
      </c>
      <c r="AG516" s="411">
        <f t="shared" ref="AG516" si="1510">AG515</f>
        <v>0</v>
      </c>
      <c r="AH516" s="411">
        <f t="shared" ref="AH516" si="1511">AH515</f>
        <v>0</v>
      </c>
      <c r="AI516" s="411">
        <f t="shared" ref="AI516" si="1512">AI515</f>
        <v>0</v>
      </c>
      <c r="AJ516" s="411">
        <f t="shared" ref="AJ516" si="1513">AJ515</f>
        <v>0</v>
      </c>
      <c r="AK516" s="411">
        <f t="shared" ref="AK516" si="1514">AK515</f>
        <v>0</v>
      </c>
      <c r="AL516" s="411">
        <f t="shared" ref="AL516" si="1515">AL515</f>
        <v>0</v>
      </c>
      <c r="AM516" s="306"/>
    </row>
    <row r="517" spans="1:39"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75" outlineLevel="1">
      <c r="A518" s="532"/>
      <c r="B518" s="504" t="s">
        <v>498</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outlineLevel="1">
      <c r="A519" s="532">
        <v>36</v>
      </c>
      <c r="B519" s="428" t="s">
        <v>713</v>
      </c>
      <c r="C519" s="291" t="s">
        <v>25</v>
      </c>
      <c r="D519" s="295">
        <f>SUMIFS('7.  Persistence Report'!AW$27:AW$500,'7.  Persistence Report'!$D$27:$D$500,$B519,'7.  Persistence Report'!$J$27:$J$500,"Current year savings",'7.  Persistence Report'!$H$27:$H$500,"2017")</f>
        <v>29248443</v>
      </c>
      <c r="E519" s="295">
        <f>SUMIFS('7.  Persistence Report'!AX$27:AX$500,'7.  Persistence Report'!$D$27:$D$500,$B519,'7.  Persistence Report'!$J$27:$J$500,"Current year savings",'7.  Persistence Report'!$H$27:$H$500,"2017")</f>
        <v>21181385</v>
      </c>
      <c r="F519" s="295">
        <f>SUMIFS('7.  Persistence Report'!AY$27:AY$500,'7.  Persistence Report'!$D$27:$D$500,$B519,'7.  Persistence Report'!$J$27:$J$500,"Current year savings",'7.  Persistence Report'!$H$27:$H$500,"2017")</f>
        <v>21181385</v>
      </c>
      <c r="G519" s="295">
        <f>SUMIFS('7.  Persistence Report'!AZ$27:AZ$500,'7.  Persistence Report'!$D$27:$D$500,$B519,'7.  Persistence Report'!$J$27:$J$500,"Current year savings",'7.  Persistence Report'!$H$27:$H$500,"2017")</f>
        <v>21181385</v>
      </c>
      <c r="H519" s="295">
        <f>SUMIFS('7.  Persistence Report'!BA$27:BA$500,'7.  Persistence Report'!$D$27:$D$500,$B519,'7.  Persistence Report'!$J$27:$J$500,"Current year savings",'7.  Persistence Report'!$H$27:$H$500,"2017")</f>
        <v>21181385</v>
      </c>
      <c r="I519" s="295">
        <f>SUMIFS('7.  Persistence Report'!BB$27:BB$500,'7.  Persistence Report'!$D$27:$D$500,$B519,'7.  Persistence Report'!$J$27:$J$500,"Current year savings",'7.  Persistence Report'!$H$27:$H$500,"2017")</f>
        <v>21181385</v>
      </c>
      <c r="J519" s="295">
        <f>SUMIFS('7.  Persistence Report'!BC$27:BC$500,'7.  Persistence Report'!$D$27:$D$500,$B519,'7.  Persistence Report'!$J$27:$J$500,"Current year savings",'7.  Persistence Report'!$H$27:$H$500,"2017")</f>
        <v>21181385</v>
      </c>
      <c r="K519" s="295">
        <f>SUMIFS('7.  Persistence Report'!BD$27:BD$500,'7.  Persistence Report'!$D$27:$D$500,$B519,'7.  Persistence Report'!$J$27:$J$500,"Current year savings",'7.  Persistence Report'!$H$27:$H$500,"2017")</f>
        <v>21180975</v>
      </c>
      <c r="L519" s="295">
        <f>SUMIFS('7.  Persistence Report'!BE$27:BE$500,'7.  Persistence Report'!$D$27:$D$500,$B519,'7.  Persistence Report'!$J$27:$J$500,"Current year savings",'7.  Persistence Report'!$H$27:$H$500,"2017")</f>
        <v>21180975</v>
      </c>
      <c r="M519" s="295">
        <f>SUMIFS('7.  Persistence Report'!BF$27:BF$500,'7.  Persistence Report'!$D$27:$D$500,$B519,'7.  Persistence Report'!$J$27:$J$500,"Current year savings",'7.  Persistence Report'!$H$27:$H$500,"2017")</f>
        <v>21180975</v>
      </c>
      <c r="N519" s="295">
        <v>12</v>
      </c>
      <c r="O519" s="295">
        <f>SUMIFS('7.  Persistence Report'!R$27:R$500,'7.  Persistence Report'!$D$27:$D$500,$B519,'7.  Persistence Report'!$J$27:$J$500,"Current year savings",'7.  Persistence Report'!$H$27:$H$500,"2017")</f>
        <v>2006</v>
      </c>
      <c r="P519" s="295">
        <f>SUMIFS('7.  Persistence Report'!S$27:S$500,'7.  Persistence Report'!$D$27:$D$500,$B519,'7.  Persistence Report'!$J$27:$J$500,"Current year savings",'7.  Persistence Report'!$H$27:$H$500,"2017")</f>
        <v>1465</v>
      </c>
      <c r="Q519" s="295">
        <f>SUMIFS('7.  Persistence Report'!T$27:T$500,'7.  Persistence Report'!$D$27:$D$500,$B519,'7.  Persistence Report'!$J$27:$J$500,"Current year savings",'7.  Persistence Report'!$H$27:$H$500,"2017")</f>
        <v>1465</v>
      </c>
      <c r="R519" s="295">
        <f>SUMIFS('7.  Persistence Report'!U$27:U$500,'7.  Persistence Report'!$D$27:$D$500,$B519,'7.  Persistence Report'!$J$27:$J$500,"Current year savings",'7.  Persistence Report'!$H$27:$H$500,"2017")</f>
        <v>1465</v>
      </c>
      <c r="S519" s="295">
        <f>SUMIFS('7.  Persistence Report'!V$27:V$500,'7.  Persistence Report'!$D$27:$D$500,$B519,'7.  Persistence Report'!$J$27:$J$500,"Current year savings",'7.  Persistence Report'!$H$27:$H$500,"2017")</f>
        <v>1465</v>
      </c>
      <c r="T519" s="295">
        <f>SUMIFS('7.  Persistence Report'!W$27:W$500,'7.  Persistence Report'!$D$27:$D$500,$B519,'7.  Persistence Report'!$J$27:$J$500,"Current year savings",'7.  Persistence Report'!$H$27:$H$500,"2017")</f>
        <v>1465</v>
      </c>
      <c r="U519" s="295">
        <f>SUMIFS('7.  Persistence Report'!X$27:X$500,'7.  Persistence Report'!$D$27:$D$500,$B519,'7.  Persistence Report'!$J$27:$J$500,"Current year savings",'7.  Persistence Report'!$H$27:$H$500,"2017")</f>
        <v>1465</v>
      </c>
      <c r="V519" s="295">
        <f>SUMIFS('7.  Persistence Report'!Y$27:Y$500,'7.  Persistence Report'!$D$27:$D$500,$B519,'7.  Persistence Report'!$J$27:$J$500,"Current year savings",'7.  Persistence Report'!$H$27:$H$500,"2017")</f>
        <v>1465</v>
      </c>
      <c r="W519" s="295">
        <f>SUMIFS('7.  Persistence Report'!Z$27:Z$500,'7.  Persistence Report'!$D$27:$D$500,$B519,'7.  Persistence Report'!$J$27:$J$500,"Current year savings",'7.  Persistence Report'!$H$27:$H$500,"2017")</f>
        <v>1465</v>
      </c>
      <c r="X519" s="295">
        <f>SUMIFS('7.  Persistence Report'!AA$27:AA$500,'7.  Persistence Report'!$D$27:$D$500,$B519,'7.  Persistence Report'!$J$27:$J$500,"Current year savings",'7.  Persistence Report'!$H$27:$H$500,"2017")</f>
        <v>1465</v>
      </c>
      <c r="Y519" s="426">
        <v>1</v>
      </c>
      <c r="Z519" s="410"/>
      <c r="AA519" s="410"/>
      <c r="AB519" s="410"/>
      <c r="AC519" s="410"/>
      <c r="AD519" s="410"/>
      <c r="AE519" s="410"/>
      <c r="AF519" s="415"/>
      <c r="AG519" s="415"/>
      <c r="AH519" s="415"/>
      <c r="AI519" s="415"/>
      <c r="AJ519" s="415"/>
      <c r="AK519" s="415"/>
      <c r="AL519" s="415"/>
      <c r="AM519" s="296">
        <f>SUM(Y519:AL519)</f>
        <v>1</v>
      </c>
    </row>
    <row r="520" spans="1:39" outlineLevel="1">
      <c r="A520" s="532"/>
      <c r="B520" s="431" t="s">
        <v>308</v>
      </c>
      <c r="C520" s="291" t="s">
        <v>163</v>
      </c>
      <c r="D520" s="295">
        <f>SUMIFS('7.  Persistence Report'!AW$27:AW$500,'7.  Persistence Report'!$D$27:$D$500,$B519,'7.  Persistence Report'!$J$27:$J$500,"Adjustment",'7.  Persistence Report'!$H$27:$H$500,"2017")</f>
        <v>0</v>
      </c>
      <c r="E520" s="295">
        <f>SUMIFS('7.  Persistence Report'!AX$27:AX$500,'7.  Persistence Report'!$D$27:$D$500,$B519,'7.  Persistence Report'!$J$27:$J$500,"Adjustment",'7.  Persistence Report'!$H$27:$H$500,"2017")</f>
        <v>0</v>
      </c>
      <c r="F520" s="295">
        <f>SUMIFS('7.  Persistence Report'!AY$27:AY$500,'7.  Persistence Report'!$D$27:$D$500,$B519,'7.  Persistence Report'!$J$27:$J$500,"Adjustment",'7.  Persistence Report'!$H$27:$H$500,"2017")</f>
        <v>0</v>
      </c>
      <c r="G520" s="295">
        <f>SUMIFS('7.  Persistence Report'!AZ$27:AZ$500,'7.  Persistence Report'!$D$27:$D$500,$B519,'7.  Persistence Report'!$J$27:$J$500,"Adjustment",'7.  Persistence Report'!$H$27:$H$500,"2017")</f>
        <v>0</v>
      </c>
      <c r="H520" s="295">
        <f>SUMIFS('7.  Persistence Report'!BA$27:BA$500,'7.  Persistence Report'!$D$27:$D$500,$B519,'7.  Persistence Report'!$J$27:$J$500,"Adjustment",'7.  Persistence Report'!$H$27:$H$500,"2017")</f>
        <v>0</v>
      </c>
      <c r="I520" s="295">
        <f>SUMIFS('7.  Persistence Report'!BB$27:BB$500,'7.  Persistence Report'!$D$27:$D$500,$B519,'7.  Persistence Report'!$J$27:$J$500,"Adjustment",'7.  Persistence Report'!$H$27:$H$500,"2017")</f>
        <v>0</v>
      </c>
      <c r="J520" s="295">
        <f>SUMIFS('7.  Persistence Report'!BC$27:BC$500,'7.  Persistence Report'!$D$27:$D$500,$B519,'7.  Persistence Report'!$J$27:$J$500,"Adjustment",'7.  Persistence Report'!$H$27:$H$500,"2017")</f>
        <v>0</v>
      </c>
      <c r="K520" s="295">
        <f>SUMIFS('7.  Persistence Report'!BD$27:BD$500,'7.  Persistence Report'!$D$27:$D$500,$B519,'7.  Persistence Report'!$J$27:$J$500,"Adjustment",'7.  Persistence Report'!$H$27:$H$500,"2017")</f>
        <v>0</v>
      </c>
      <c r="L520" s="295">
        <f>SUMIFS('7.  Persistence Report'!BE$27:BE$500,'7.  Persistence Report'!$D$27:$D$500,$B519,'7.  Persistence Report'!$J$27:$J$500,"Adjustment",'7.  Persistence Report'!$H$27:$H$500,"2017")</f>
        <v>0</v>
      </c>
      <c r="M520" s="295">
        <f>SUMIFS('7.  Persistence Report'!BF$27:BF$500,'7.  Persistence Report'!$D$27:$D$500,$B519,'7.  Persistence Report'!$J$27:$J$500,"Adjustment",'7.  Persistence Report'!$H$27:$H$500,"2017")</f>
        <v>0</v>
      </c>
      <c r="N520" s="295">
        <f>N519</f>
        <v>12</v>
      </c>
      <c r="O520" s="295">
        <f>SUMIFS('7.  Persistence Report'!R$27:R$500,'7.  Persistence Report'!$D$27:$D$500,$B519,'7.  Persistence Report'!$J$27:$J$500,"Adjustment",'7.  Persistence Report'!$H$27:$H$500,"2017")</f>
        <v>0</v>
      </c>
      <c r="P520" s="295">
        <f>SUMIFS('7.  Persistence Report'!S$27:S$500,'7.  Persistence Report'!$D$27:$D$500,$B519,'7.  Persistence Report'!$J$27:$J$500,"Adjustment",'7.  Persistence Report'!$H$27:$H$500,"2017")</f>
        <v>0</v>
      </c>
      <c r="Q520" s="295">
        <f>SUMIFS('7.  Persistence Report'!T$27:T$500,'7.  Persistence Report'!$D$27:$D$500,$B519,'7.  Persistence Report'!$J$27:$J$500,"Adjustment",'7.  Persistence Report'!$H$27:$H$500,"2017")</f>
        <v>0</v>
      </c>
      <c r="R520" s="295">
        <f>SUMIFS('7.  Persistence Report'!U$27:U$500,'7.  Persistence Report'!$D$27:$D$500,$B519,'7.  Persistence Report'!$J$27:$J$500,"Adjustment",'7.  Persistence Report'!$H$27:$H$500,"2017")</f>
        <v>0</v>
      </c>
      <c r="S520" s="295">
        <f>SUMIFS('7.  Persistence Report'!V$27:V$500,'7.  Persistence Report'!$D$27:$D$500,$B519,'7.  Persistence Report'!$J$27:$J$500,"Adjustment",'7.  Persistence Report'!$H$27:$H$500,"2017")</f>
        <v>0</v>
      </c>
      <c r="T520" s="295">
        <f>SUMIFS('7.  Persistence Report'!W$27:W$500,'7.  Persistence Report'!$D$27:$D$500,$B519,'7.  Persistence Report'!$J$27:$J$500,"Adjustment",'7.  Persistence Report'!$H$27:$H$500,"2017")</f>
        <v>0</v>
      </c>
      <c r="U520" s="295">
        <f>SUMIFS('7.  Persistence Report'!X$27:X$500,'7.  Persistence Report'!$D$27:$D$500,$B519,'7.  Persistence Report'!$J$27:$J$500,"Adjustment",'7.  Persistence Report'!$H$27:$H$500,"2017")</f>
        <v>0</v>
      </c>
      <c r="V520" s="295">
        <f>SUMIFS('7.  Persistence Report'!Y$27:Y$500,'7.  Persistence Report'!$D$27:$D$500,$B519,'7.  Persistence Report'!$J$27:$J$500,"Adjustment",'7.  Persistence Report'!$H$27:$H$500,"2017")</f>
        <v>0</v>
      </c>
      <c r="W520" s="295">
        <f>SUMIFS('7.  Persistence Report'!Z$27:Z$500,'7.  Persistence Report'!$D$27:$D$500,$B519,'7.  Persistence Report'!$J$27:$J$500,"Adjustment",'7.  Persistence Report'!$H$27:$H$500,"2017")</f>
        <v>0</v>
      </c>
      <c r="X520" s="295">
        <f>SUMIFS('7.  Persistence Report'!AA$27:AA$500,'7.  Persistence Report'!$D$27:$D$500,$B519,'7.  Persistence Report'!$J$27:$J$500,"Adjustment",'7.  Persistence Report'!$H$27:$H$500,"2017")</f>
        <v>0</v>
      </c>
      <c r="Y520" s="411">
        <f>Y519</f>
        <v>1</v>
      </c>
      <c r="Z520" s="411">
        <f t="shared" ref="Z520" si="1516">Z519</f>
        <v>0</v>
      </c>
      <c r="AA520" s="411">
        <f t="shared" ref="AA520" si="1517">AA519</f>
        <v>0</v>
      </c>
      <c r="AB520" s="411">
        <f t="shared" ref="AB520" si="1518">AB519</f>
        <v>0</v>
      </c>
      <c r="AC520" s="411">
        <f t="shared" ref="AC520" si="1519">AC519</f>
        <v>0</v>
      </c>
      <c r="AD520" s="411">
        <f t="shared" ref="AD520" si="1520">AD519</f>
        <v>0</v>
      </c>
      <c r="AE520" s="411">
        <f t="shared" ref="AE520" si="1521">AE519</f>
        <v>0</v>
      </c>
      <c r="AF520" s="411">
        <f t="shared" ref="AF520" si="1522">AF519</f>
        <v>0</v>
      </c>
      <c r="AG520" s="411">
        <f t="shared" ref="AG520" si="1523">AG519</f>
        <v>0</v>
      </c>
      <c r="AH520" s="411">
        <f t="shared" ref="AH520" si="1524">AH519</f>
        <v>0</v>
      </c>
      <c r="AI520" s="411">
        <f t="shared" ref="AI520" si="1525">AI519</f>
        <v>0</v>
      </c>
      <c r="AJ520" s="411">
        <f t="shared" ref="AJ520" si="1526">AJ519</f>
        <v>0</v>
      </c>
      <c r="AK520" s="411">
        <f t="shared" ref="AK520" si="1527">AK519</f>
        <v>0</v>
      </c>
      <c r="AL520" s="411">
        <f t="shared" ref="AL520" si="1528">AL519</f>
        <v>0</v>
      </c>
      <c r="AM520" s="306"/>
    </row>
    <row r="521" spans="1:39" ht="15.75" outlineLevel="1">
      <c r="A521" s="532"/>
      <c r="B521" s="504"/>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2">
        <v>37</v>
      </c>
      <c r="B522" s="428" t="s">
        <v>712</v>
      </c>
      <c r="C522" s="291" t="s">
        <v>25</v>
      </c>
      <c r="D522" s="295">
        <f>SUMIFS('7.  Persistence Report'!AW$27:AW$500,'7.  Persistence Report'!$D$27:$D$500,$B522,'7.  Persistence Report'!$J$27:$J$500,"Current year savings",'7.  Persistence Report'!$H$27:$H$500,"2017")</f>
        <v>0</v>
      </c>
      <c r="E522" s="295">
        <f>SUMIFS('7.  Persistence Report'!AX$27:AX$500,'7.  Persistence Report'!$D$27:$D$500,$B522,'7.  Persistence Report'!$J$27:$J$500,"Current year savings",'7.  Persistence Report'!$H$27:$H$500,"2017")</f>
        <v>0</v>
      </c>
      <c r="F522" s="295">
        <f>SUMIFS('7.  Persistence Report'!AY$27:AY$500,'7.  Persistence Report'!$D$27:$D$500,$B522,'7.  Persistence Report'!$J$27:$J$500,"Current year savings",'7.  Persistence Report'!$H$27:$H$500,"2017")</f>
        <v>0</v>
      </c>
      <c r="G522" s="295">
        <f>SUMIFS('7.  Persistence Report'!AZ$27:AZ$500,'7.  Persistence Report'!$D$27:$D$500,$B522,'7.  Persistence Report'!$J$27:$J$500,"Current year savings",'7.  Persistence Report'!$H$27:$H$500,"2017")</f>
        <v>0</v>
      </c>
      <c r="H522" s="295">
        <f>SUMIFS('7.  Persistence Report'!BA$27:BA$500,'7.  Persistence Report'!$D$27:$D$500,$B522,'7.  Persistence Report'!$J$27:$J$500,"Current year savings",'7.  Persistence Report'!$H$27:$H$500,"2017")</f>
        <v>0</v>
      </c>
      <c r="I522" s="295">
        <f>SUMIFS('7.  Persistence Report'!BB$27:BB$500,'7.  Persistence Report'!$D$27:$D$500,$B522,'7.  Persistence Report'!$J$27:$J$500,"Current year savings",'7.  Persistence Report'!$H$27:$H$500,"2017")</f>
        <v>0</v>
      </c>
      <c r="J522" s="295">
        <f>SUMIFS('7.  Persistence Report'!BC$27:BC$500,'7.  Persistence Report'!$D$27:$D$500,$B522,'7.  Persistence Report'!$J$27:$J$500,"Current year savings",'7.  Persistence Report'!$H$27:$H$500,"2017")</f>
        <v>0</v>
      </c>
      <c r="K522" s="295">
        <f>SUMIFS('7.  Persistence Report'!BD$27:BD$500,'7.  Persistence Report'!$D$27:$D$500,$B522,'7.  Persistence Report'!$J$27:$J$500,"Current year savings",'7.  Persistence Report'!$H$27:$H$500,"2017")</f>
        <v>0</v>
      </c>
      <c r="L522" s="295">
        <f>SUMIFS('7.  Persistence Report'!BE$27:BE$500,'7.  Persistence Report'!$D$27:$D$500,$B522,'7.  Persistence Report'!$J$27:$J$500,"Current year savings",'7.  Persistence Report'!$H$27:$H$500,"2017")</f>
        <v>0</v>
      </c>
      <c r="M522" s="295">
        <f>SUMIFS('7.  Persistence Report'!BF$27:BF$500,'7.  Persistence Report'!$D$27:$D$500,$B522,'7.  Persistence Report'!$J$27:$J$500,"Current year savings",'7.  Persistence Report'!$H$27:$H$500,"2017")</f>
        <v>0</v>
      </c>
      <c r="N522" s="295">
        <v>12</v>
      </c>
      <c r="O522" s="295">
        <f>SUMIFS('7.  Persistence Report'!R$27:R$500,'7.  Persistence Report'!$D$27:$D$500,$B522,'7.  Persistence Report'!$J$27:$J$500,"Current year savings",'7.  Persistence Report'!$H$27:$H$500,"2017")</f>
        <v>0</v>
      </c>
      <c r="P522" s="295">
        <f>SUMIFS('7.  Persistence Report'!S$27:S$500,'7.  Persistence Report'!$D$27:$D$500,$B522,'7.  Persistence Report'!$J$27:$J$500,"Current year savings",'7.  Persistence Report'!$H$27:$H$500,"2017")</f>
        <v>0</v>
      </c>
      <c r="Q522" s="295">
        <f>SUMIFS('7.  Persistence Report'!T$27:T$500,'7.  Persistence Report'!$D$27:$D$500,$B522,'7.  Persistence Report'!$J$27:$J$500,"Current year savings",'7.  Persistence Report'!$H$27:$H$500,"2017")</f>
        <v>0</v>
      </c>
      <c r="R522" s="295">
        <f>SUMIFS('7.  Persistence Report'!U$27:U$500,'7.  Persistence Report'!$D$27:$D$500,$B522,'7.  Persistence Report'!$J$27:$J$500,"Current year savings",'7.  Persistence Report'!$H$27:$H$500,"2017")</f>
        <v>0</v>
      </c>
      <c r="S522" s="295">
        <f>SUMIFS('7.  Persistence Report'!V$27:V$500,'7.  Persistence Report'!$D$27:$D$500,$B522,'7.  Persistence Report'!$J$27:$J$500,"Current year savings",'7.  Persistence Report'!$H$27:$H$500,"2017")</f>
        <v>0</v>
      </c>
      <c r="T522" s="295">
        <f>SUMIFS('7.  Persistence Report'!W$27:W$500,'7.  Persistence Report'!$D$27:$D$500,$B522,'7.  Persistence Report'!$J$27:$J$500,"Current year savings",'7.  Persistence Report'!$H$27:$H$500,"2017")</f>
        <v>0</v>
      </c>
      <c r="U522" s="295">
        <f>SUMIFS('7.  Persistence Report'!X$27:X$500,'7.  Persistence Report'!$D$27:$D$500,$B522,'7.  Persistence Report'!$J$27:$J$500,"Current year savings",'7.  Persistence Report'!$H$27:$H$500,"2017")</f>
        <v>0</v>
      </c>
      <c r="V522" s="295">
        <f>SUMIFS('7.  Persistence Report'!Y$27:Y$500,'7.  Persistence Report'!$D$27:$D$500,$B522,'7.  Persistence Report'!$J$27:$J$500,"Current year savings",'7.  Persistence Report'!$H$27:$H$500,"2017")</f>
        <v>0</v>
      </c>
      <c r="W522" s="295">
        <f>SUMIFS('7.  Persistence Report'!Z$27:Z$500,'7.  Persistence Report'!$D$27:$D$500,$B522,'7.  Persistence Report'!$J$27:$J$500,"Current year savings",'7.  Persistence Report'!$H$27:$H$500,"2017")</f>
        <v>0</v>
      </c>
      <c r="X522" s="295">
        <f>SUMIFS('7.  Persistence Report'!AA$27:AA$500,'7.  Persistence Report'!$D$27:$D$500,$B522,'7.  Persistence Report'!$J$27:$J$500,"Current year savings",'7.  Persistence Report'!$H$27:$H$500,"2017")</f>
        <v>0</v>
      </c>
      <c r="Y522" s="426"/>
      <c r="Z522" s="410"/>
      <c r="AA522" s="410"/>
      <c r="AB522" s="410"/>
      <c r="AC522" s="410"/>
      <c r="AD522" s="410"/>
      <c r="AE522" s="410"/>
      <c r="AF522" s="415"/>
      <c r="AG522" s="415"/>
      <c r="AH522" s="415"/>
      <c r="AI522" s="415"/>
      <c r="AJ522" s="415"/>
      <c r="AK522" s="415"/>
      <c r="AL522" s="415"/>
      <c r="AM522" s="296">
        <f>SUM(Y522:AL522)</f>
        <v>0</v>
      </c>
    </row>
    <row r="523" spans="1:39" outlineLevel="1">
      <c r="A523" s="532"/>
      <c r="B523" s="431" t="s">
        <v>308</v>
      </c>
      <c r="C523" s="291" t="s">
        <v>163</v>
      </c>
      <c r="D523" s="295">
        <f>SUMIFS('7.  Persistence Report'!AW$27:AW$500,'7.  Persistence Report'!$D$27:$D$500,$B522,'7.  Persistence Report'!$J$27:$J$500,"Adjustment",'7.  Persistence Report'!$H$27:$H$500,"2017")</f>
        <v>0</v>
      </c>
      <c r="E523" s="295">
        <f>SUMIFS('7.  Persistence Report'!AX$27:AX$500,'7.  Persistence Report'!$D$27:$D$500,$B522,'7.  Persistence Report'!$J$27:$J$500,"Adjustment",'7.  Persistence Report'!$H$27:$H$500,"2017")</f>
        <v>0</v>
      </c>
      <c r="F523" s="295">
        <f>SUMIFS('7.  Persistence Report'!AY$27:AY$500,'7.  Persistence Report'!$D$27:$D$500,$B522,'7.  Persistence Report'!$J$27:$J$500,"Adjustment",'7.  Persistence Report'!$H$27:$H$500,"2017")</f>
        <v>0</v>
      </c>
      <c r="G523" s="295">
        <f>SUMIFS('7.  Persistence Report'!AZ$27:AZ$500,'7.  Persistence Report'!$D$27:$D$500,$B522,'7.  Persistence Report'!$J$27:$J$500,"Adjustment",'7.  Persistence Report'!$H$27:$H$500,"2017")</f>
        <v>0</v>
      </c>
      <c r="H523" s="295">
        <f>SUMIFS('7.  Persistence Report'!BA$27:BA$500,'7.  Persistence Report'!$D$27:$D$500,$B522,'7.  Persistence Report'!$J$27:$J$500,"Adjustment",'7.  Persistence Report'!$H$27:$H$500,"2017")</f>
        <v>0</v>
      </c>
      <c r="I523" s="295">
        <f>SUMIFS('7.  Persistence Report'!BB$27:BB$500,'7.  Persistence Report'!$D$27:$D$500,$B522,'7.  Persistence Report'!$J$27:$J$500,"Adjustment",'7.  Persistence Report'!$H$27:$H$500,"2017")</f>
        <v>0</v>
      </c>
      <c r="J523" s="295">
        <f>SUMIFS('7.  Persistence Report'!BC$27:BC$500,'7.  Persistence Report'!$D$27:$D$500,$B522,'7.  Persistence Report'!$J$27:$J$500,"Adjustment",'7.  Persistence Report'!$H$27:$H$500,"2017")</f>
        <v>0</v>
      </c>
      <c r="K523" s="295">
        <f>SUMIFS('7.  Persistence Report'!BD$27:BD$500,'7.  Persistence Report'!$D$27:$D$500,$B522,'7.  Persistence Report'!$J$27:$J$500,"Adjustment",'7.  Persistence Report'!$H$27:$H$500,"2017")</f>
        <v>0</v>
      </c>
      <c r="L523" s="295">
        <f>SUMIFS('7.  Persistence Report'!BE$27:BE$500,'7.  Persistence Report'!$D$27:$D$500,$B522,'7.  Persistence Report'!$J$27:$J$500,"Adjustment",'7.  Persistence Report'!$H$27:$H$500,"2017")</f>
        <v>0</v>
      </c>
      <c r="M523" s="295">
        <f>SUMIFS('7.  Persistence Report'!BF$27:BF$500,'7.  Persistence Report'!$D$27:$D$500,$B522,'7.  Persistence Report'!$J$27:$J$500,"Adjustment",'7.  Persistence Report'!$H$27:$H$500,"2017")</f>
        <v>0</v>
      </c>
      <c r="N523" s="295">
        <f>N522</f>
        <v>12</v>
      </c>
      <c r="O523" s="295">
        <f>SUMIFS('7.  Persistence Report'!R$27:R$500,'7.  Persistence Report'!$D$27:$D$500,$B522,'7.  Persistence Report'!$J$27:$J$500,"Adjustment",'7.  Persistence Report'!$H$27:$H$500,"2017")</f>
        <v>0</v>
      </c>
      <c r="P523" s="295">
        <f>SUMIFS('7.  Persistence Report'!S$27:S$500,'7.  Persistence Report'!$D$27:$D$500,$B522,'7.  Persistence Report'!$J$27:$J$500,"Adjustment",'7.  Persistence Report'!$H$27:$H$500,"2017")</f>
        <v>0</v>
      </c>
      <c r="Q523" s="295">
        <f>SUMIFS('7.  Persistence Report'!T$27:T$500,'7.  Persistence Report'!$D$27:$D$500,$B522,'7.  Persistence Report'!$J$27:$J$500,"Adjustment",'7.  Persistence Report'!$H$27:$H$500,"2017")</f>
        <v>0</v>
      </c>
      <c r="R523" s="295">
        <f>SUMIFS('7.  Persistence Report'!U$27:U$500,'7.  Persistence Report'!$D$27:$D$500,$B522,'7.  Persistence Report'!$J$27:$J$500,"Adjustment",'7.  Persistence Report'!$H$27:$H$500,"2017")</f>
        <v>0</v>
      </c>
      <c r="S523" s="295">
        <f>SUMIFS('7.  Persistence Report'!V$27:V$500,'7.  Persistence Report'!$D$27:$D$500,$B522,'7.  Persistence Report'!$J$27:$J$500,"Adjustment",'7.  Persistence Report'!$H$27:$H$500,"2017")</f>
        <v>0</v>
      </c>
      <c r="T523" s="295">
        <f>SUMIFS('7.  Persistence Report'!W$27:W$500,'7.  Persistence Report'!$D$27:$D$500,$B522,'7.  Persistence Report'!$J$27:$J$500,"Adjustment",'7.  Persistence Report'!$H$27:$H$500,"2017")</f>
        <v>0</v>
      </c>
      <c r="U523" s="295">
        <f>SUMIFS('7.  Persistence Report'!X$27:X$500,'7.  Persistence Report'!$D$27:$D$500,$B522,'7.  Persistence Report'!$J$27:$J$500,"Adjustment",'7.  Persistence Report'!$H$27:$H$500,"2017")</f>
        <v>0</v>
      </c>
      <c r="V523" s="295">
        <f>SUMIFS('7.  Persistence Report'!Y$27:Y$500,'7.  Persistence Report'!$D$27:$D$500,$B522,'7.  Persistence Report'!$J$27:$J$500,"Adjustment",'7.  Persistence Report'!$H$27:$H$500,"2017")</f>
        <v>0</v>
      </c>
      <c r="W523" s="295">
        <f>SUMIFS('7.  Persistence Report'!Z$27:Z$500,'7.  Persistence Report'!$D$27:$D$500,$B522,'7.  Persistence Report'!$J$27:$J$500,"Adjustment",'7.  Persistence Report'!$H$27:$H$500,"2017")</f>
        <v>0</v>
      </c>
      <c r="X523" s="295">
        <f>SUMIFS('7.  Persistence Report'!AA$27:AA$500,'7.  Persistence Report'!$D$27:$D$500,$B522,'7.  Persistence Report'!$J$27:$J$500,"Adjustment",'7.  Persistence Report'!$H$27:$H$500,"2017")</f>
        <v>0</v>
      </c>
      <c r="Y523" s="411">
        <f>Y522</f>
        <v>0</v>
      </c>
      <c r="Z523" s="411">
        <f t="shared" ref="Z523" si="1529">Z522</f>
        <v>0</v>
      </c>
      <c r="AA523" s="411">
        <f t="shared" ref="AA523" si="1530">AA522</f>
        <v>0</v>
      </c>
      <c r="AB523" s="411">
        <f t="shared" ref="AB523" si="1531">AB522</f>
        <v>0</v>
      </c>
      <c r="AC523" s="411">
        <f t="shared" ref="AC523" si="1532">AC522</f>
        <v>0</v>
      </c>
      <c r="AD523" s="411">
        <f t="shared" ref="AD523" si="1533">AD522</f>
        <v>0</v>
      </c>
      <c r="AE523" s="411">
        <f t="shared" ref="AE523" si="1534">AE522</f>
        <v>0</v>
      </c>
      <c r="AF523" s="411">
        <f t="shared" ref="AF523" si="1535">AF522</f>
        <v>0</v>
      </c>
      <c r="AG523" s="411">
        <f t="shared" ref="AG523" si="1536">AG522</f>
        <v>0</v>
      </c>
      <c r="AH523" s="411">
        <f t="shared" ref="AH523" si="1537">AH522</f>
        <v>0</v>
      </c>
      <c r="AI523" s="411">
        <f t="shared" ref="AI523" si="1538">AI522</f>
        <v>0</v>
      </c>
      <c r="AJ523" s="411">
        <f t="shared" ref="AJ523" si="1539">AJ522</f>
        <v>0</v>
      </c>
      <c r="AK523" s="411">
        <f t="shared" ref="AK523" si="1540">AK522</f>
        <v>0</v>
      </c>
      <c r="AL523" s="411">
        <f t="shared" ref="AL523" si="1541">AL522</f>
        <v>0</v>
      </c>
      <c r="AM523" s="306"/>
    </row>
    <row r="524" spans="1:39" ht="15.75" outlineLevel="1">
      <c r="A524" s="532"/>
      <c r="B524" s="504" t="s">
        <v>501</v>
      </c>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outlineLevel="1">
      <c r="A526" s="532"/>
      <c r="B526" s="431"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2">Z525</f>
        <v>0</v>
      </c>
      <c r="AA526" s="411">
        <f t="shared" ref="AA526" si="1543">AA525</f>
        <v>0</v>
      </c>
      <c r="AB526" s="411">
        <f t="shared" ref="AB526" si="1544">AB525</f>
        <v>0</v>
      </c>
      <c r="AC526" s="411">
        <f t="shared" ref="AC526" si="1545">AC525</f>
        <v>0</v>
      </c>
      <c r="AD526" s="411">
        <f t="shared" ref="AD526" si="1546">AD525</f>
        <v>0</v>
      </c>
      <c r="AE526" s="411">
        <f t="shared" ref="AE526" si="1547">AE525</f>
        <v>0</v>
      </c>
      <c r="AF526" s="411">
        <f t="shared" ref="AF526" si="1548">AF525</f>
        <v>0</v>
      </c>
      <c r="AG526" s="411">
        <f t="shared" ref="AG526" si="1549">AG525</f>
        <v>0</v>
      </c>
      <c r="AH526" s="411">
        <f t="shared" ref="AH526" si="1550">AH525</f>
        <v>0</v>
      </c>
      <c r="AI526" s="411">
        <f t="shared" ref="AI526" si="1551">AI525</f>
        <v>0</v>
      </c>
      <c r="AJ526" s="411">
        <f t="shared" ref="AJ526" si="1552">AJ525</f>
        <v>0</v>
      </c>
      <c r="AK526" s="411">
        <f t="shared" ref="AK526" si="1553">AK525</f>
        <v>0</v>
      </c>
      <c r="AL526" s="411">
        <f t="shared" ref="AL526" si="1554">AL525</f>
        <v>0</v>
      </c>
      <c r="AM526" s="306"/>
    </row>
    <row r="527" spans="1:39"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outlineLevel="1">
      <c r="A529" s="532"/>
      <c r="B529" s="431"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5">Z528</f>
        <v>0</v>
      </c>
      <c r="AA529" s="411">
        <f t="shared" ref="AA529" si="1556">AA528</f>
        <v>0</v>
      </c>
      <c r="AB529" s="411">
        <f t="shared" ref="AB529" si="1557">AB528</f>
        <v>0</v>
      </c>
      <c r="AC529" s="411">
        <f t="shared" ref="AC529" si="1558">AC528</f>
        <v>0</v>
      </c>
      <c r="AD529" s="411">
        <f t="shared" ref="AD529" si="1559">AD528</f>
        <v>0</v>
      </c>
      <c r="AE529" s="411">
        <f t="shared" ref="AE529" si="1560">AE528</f>
        <v>0</v>
      </c>
      <c r="AF529" s="411">
        <f t="shared" ref="AF529" si="1561">AF528</f>
        <v>0</v>
      </c>
      <c r="AG529" s="411">
        <f t="shared" ref="AG529" si="1562">AG528</f>
        <v>0</v>
      </c>
      <c r="AH529" s="411">
        <f t="shared" ref="AH529" si="1563">AH528</f>
        <v>0</v>
      </c>
      <c r="AI529" s="411">
        <f t="shared" ref="AI529" si="1564">AI528</f>
        <v>0</v>
      </c>
      <c r="AJ529" s="411">
        <f t="shared" ref="AJ529" si="1565">AJ528</f>
        <v>0</v>
      </c>
      <c r="AK529" s="411">
        <f t="shared" ref="AK529" si="1566">AK528</f>
        <v>0</v>
      </c>
      <c r="AL529" s="411">
        <f t="shared" ref="AL529" si="1567">AL528</f>
        <v>0</v>
      </c>
      <c r="AM529" s="306"/>
    </row>
    <row r="530" spans="1:39"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outlineLevel="1">
      <c r="A532" s="532"/>
      <c r="B532" s="431"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68">Z531</f>
        <v>0</v>
      </c>
      <c r="AA532" s="411">
        <f t="shared" ref="AA532" si="1569">AA531</f>
        <v>0</v>
      </c>
      <c r="AB532" s="411">
        <f t="shared" ref="AB532" si="1570">AB531</f>
        <v>0</v>
      </c>
      <c r="AC532" s="411">
        <f t="shared" ref="AC532" si="1571">AC531</f>
        <v>0</v>
      </c>
      <c r="AD532" s="411">
        <f t="shared" ref="AD532" si="1572">AD531</f>
        <v>0</v>
      </c>
      <c r="AE532" s="411">
        <f t="shared" ref="AE532" si="1573">AE531</f>
        <v>0</v>
      </c>
      <c r="AF532" s="411">
        <f t="shared" ref="AF532" si="1574">AF531</f>
        <v>0</v>
      </c>
      <c r="AG532" s="411">
        <f t="shared" ref="AG532" si="1575">AG531</f>
        <v>0</v>
      </c>
      <c r="AH532" s="411">
        <f t="shared" ref="AH532" si="1576">AH531</f>
        <v>0</v>
      </c>
      <c r="AI532" s="411">
        <f t="shared" ref="AI532" si="1577">AI531</f>
        <v>0</v>
      </c>
      <c r="AJ532" s="411">
        <f t="shared" ref="AJ532" si="1578">AJ531</f>
        <v>0</v>
      </c>
      <c r="AK532" s="411">
        <f t="shared" ref="AK532" si="1579">AK531</f>
        <v>0</v>
      </c>
      <c r="AL532" s="411">
        <f t="shared" ref="AL532" si="1580">AL531</f>
        <v>0</v>
      </c>
      <c r="AM532" s="306"/>
    </row>
    <row r="533" spans="1:39"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f>SUMIFS('7.  Persistence Report'!AW$27:AW$500,'7.  Persistence Report'!$D$27:$D$500,$B534,'7.  Persistence Report'!$J$27:$J$500,"Current year savings",'7.  Persistence Report'!$H$27:$H$500,"2017")</f>
        <v>0</v>
      </c>
      <c r="E534" s="295">
        <f>SUMIFS('7.  Persistence Report'!AX$27:AX$500,'7.  Persistence Report'!$D$27:$D$500,$B534,'7.  Persistence Report'!$J$27:$J$500,"Current year savings",'7.  Persistence Report'!$H$27:$H$500,"2017")</f>
        <v>0</v>
      </c>
      <c r="F534" s="295">
        <f>SUMIFS('7.  Persistence Report'!AY$27:AY$500,'7.  Persistence Report'!$D$27:$D$500,$B534,'7.  Persistence Report'!$J$27:$J$500,"Current year savings",'7.  Persistence Report'!$H$27:$H$500,"2017")</f>
        <v>0</v>
      </c>
      <c r="G534" s="295">
        <f>SUMIFS('7.  Persistence Report'!AZ$27:AZ$500,'7.  Persistence Report'!$D$27:$D$500,$B534,'7.  Persistence Report'!$J$27:$J$500,"Current year savings",'7.  Persistence Report'!$H$27:$H$500,"2017")</f>
        <v>0</v>
      </c>
      <c r="H534" s="295">
        <f>SUMIFS('7.  Persistence Report'!BA$27:BA$500,'7.  Persistence Report'!$D$27:$D$500,$B534,'7.  Persistence Report'!$J$27:$J$500,"Current year savings",'7.  Persistence Report'!$H$27:$H$500,"2017")</f>
        <v>0</v>
      </c>
      <c r="I534" s="295">
        <f>SUMIFS('7.  Persistence Report'!BB$27:BB$500,'7.  Persistence Report'!$D$27:$D$500,$B534,'7.  Persistence Report'!$J$27:$J$500,"Current year savings",'7.  Persistence Report'!$H$27:$H$500,"2017")</f>
        <v>0</v>
      </c>
      <c r="J534" s="295">
        <f>SUMIFS('7.  Persistence Report'!BC$27:BC$500,'7.  Persistence Report'!$D$27:$D$500,$B534,'7.  Persistence Report'!$J$27:$J$500,"Current year savings",'7.  Persistence Report'!$H$27:$H$500,"2017")</f>
        <v>0</v>
      </c>
      <c r="K534" s="295">
        <f>SUMIFS('7.  Persistence Report'!BD$27:BD$500,'7.  Persistence Report'!$D$27:$D$500,$B534,'7.  Persistence Report'!$J$27:$J$500,"Current year savings",'7.  Persistence Report'!$H$27:$H$500,"2017")</f>
        <v>0</v>
      </c>
      <c r="L534" s="295">
        <f>SUMIFS('7.  Persistence Report'!BE$27:BE$500,'7.  Persistence Report'!$D$27:$D$500,$B534,'7.  Persistence Report'!$J$27:$J$500,"Current year savings",'7.  Persistence Report'!$H$27:$H$500,"2017")</f>
        <v>0</v>
      </c>
      <c r="M534" s="295">
        <f>SUMIFS('7.  Persistence Report'!BF$27:BF$500,'7.  Persistence Report'!$D$27:$D$500,$B534,'7.  Persistence Report'!$J$27:$J$500,"Current year savings",'7.  Persistence Report'!$H$27:$H$500,"2017")</f>
        <v>0</v>
      </c>
      <c r="N534" s="295">
        <v>12</v>
      </c>
      <c r="O534" s="295">
        <f>SUMIFS('7.  Persistence Report'!R$27:R$500,'7.  Persistence Report'!$D$27:$D$500,$B534,'7.  Persistence Report'!$J$27:$J$500,"Current year savings",'7.  Persistence Report'!$H$27:$H$500,"2017")</f>
        <v>0</v>
      </c>
      <c r="P534" s="295">
        <f>SUMIFS('7.  Persistence Report'!S$27:S$500,'7.  Persistence Report'!$D$27:$D$500,$B534,'7.  Persistence Report'!$J$27:$J$500,"Current year savings",'7.  Persistence Report'!$H$27:$H$500,"2017")</f>
        <v>0</v>
      </c>
      <c r="Q534" s="295">
        <f>SUMIFS('7.  Persistence Report'!T$27:T$500,'7.  Persistence Report'!$D$27:$D$500,$B534,'7.  Persistence Report'!$J$27:$J$500,"Current year savings",'7.  Persistence Report'!$H$27:$H$500,"2017")</f>
        <v>0</v>
      </c>
      <c r="R534" s="295">
        <f>SUMIFS('7.  Persistence Report'!U$27:U$500,'7.  Persistence Report'!$D$27:$D$500,$B534,'7.  Persistence Report'!$J$27:$J$500,"Current year savings",'7.  Persistence Report'!$H$27:$H$500,"2017")</f>
        <v>0</v>
      </c>
      <c r="S534" s="295">
        <f>SUMIFS('7.  Persistence Report'!V$27:V$500,'7.  Persistence Report'!$D$27:$D$500,$B534,'7.  Persistence Report'!$J$27:$J$500,"Current year savings",'7.  Persistence Report'!$H$27:$H$500,"2017")</f>
        <v>0</v>
      </c>
      <c r="T534" s="295">
        <f>SUMIFS('7.  Persistence Report'!W$27:W$500,'7.  Persistence Report'!$D$27:$D$500,$B534,'7.  Persistence Report'!$J$27:$J$500,"Current year savings",'7.  Persistence Report'!$H$27:$H$500,"2017")</f>
        <v>0</v>
      </c>
      <c r="U534" s="295">
        <f>SUMIFS('7.  Persistence Report'!X$27:X$500,'7.  Persistence Report'!$D$27:$D$500,$B534,'7.  Persistence Report'!$J$27:$J$500,"Current year savings",'7.  Persistence Report'!$H$27:$H$500,"2017")</f>
        <v>0</v>
      </c>
      <c r="V534" s="295">
        <f>SUMIFS('7.  Persistence Report'!Y$27:Y$500,'7.  Persistence Report'!$D$27:$D$500,$B534,'7.  Persistence Report'!$J$27:$J$500,"Current year savings",'7.  Persistence Report'!$H$27:$H$500,"2017")</f>
        <v>0</v>
      </c>
      <c r="W534" s="295">
        <f>SUMIFS('7.  Persistence Report'!Z$27:Z$500,'7.  Persistence Report'!$D$27:$D$500,$B534,'7.  Persistence Report'!$J$27:$J$500,"Current year savings",'7.  Persistence Report'!$H$27:$H$500,"2017")</f>
        <v>0</v>
      </c>
      <c r="X534" s="295">
        <f>SUMIFS('7.  Persistence Report'!AA$27:AA$500,'7.  Persistence Report'!$D$27:$D$500,$B534,'7.  Persistence Report'!$J$27:$J$500,"Current year savings",'7.  Persistence Report'!$H$27:$H$500,"2017")</f>
        <v>0</v>
      </c>
      <c r="Y534" s="426"/>
      <c r="Z534" s="410"/>
      <c r="AA534" s="410"/>
      <c r="AB534" s="410"/>
      <c r="AC534" s="410"/>
      <c r="AD534" s="410"/>
      <c r="AE534" s="410"/>
      <c r="AF534" s="415"/>
      <c r="AG534" s="415"/>
      <c r="AH534" s="415"/>
      <c r="AI534" s="415"/>
      <c r="AJ534" s="415"/>
      <c r="AK534" s="415"/>
      <c r="AL534" s="415"/>
      <c r="AM534" s="296">
        <f>SUM(Y534:AL534)</f>
        <v>0</v>
      </c>
    </row>
    <row r="535" spans="1:39" outlineLevel="1">
      <c r="A535" s="532"/>
      <c r="B535" s="431" t="s">
        <v>308</v>
      </c>
      <c r="C535" s="291" t="s">
        <v>163</v>
      </c>
      <c r="D535" s="295">
        <f>SUMIFS('7.  Persistence Report'!AW$27:AW$500,'7.  Persistence Report'!$D$27:$D$500,$B534,'7.  Persistence Report'!$J$27:$J$500,"Adjustment",'7.  Persistence Report'!$H$27:$H$500,"2017")</f>
        <v>0</v>
      </c>
      <c r="E535" s="295">
        <f>SUMIFS('7.  Persistence Report'!AX$27:AX$500,'7.  Persistence Report'!$D$27:$D$500,$B534,'7.  Persistence Report'!$J$27:$J$500,"Adjustment",'7.  Persistence Report'!$H$27:$H$500,"2017")</f>
        <v>0</v>
      </c>
      <c r="F535" s="295">
        <f>SUMIFS('7.  Persistence Report'!AY$27:AY$500,'7.  Persistence Report'!$D$27:$D$500,$B534,'7.  Persistence Report'!$J$27:$J$500,"Adjustment",'7.  Persistence Report'!$H$27:$H$500,"2017")</f>
        <v>0</v>
      </c>
      <c r="G535" s="295">
        <f>SUMIFS('7.  Persistence Report'!AZ$27:AZ$500,'7.  Persistence Report'!$D$27:$D$500,$B534,'7.  Persistence Report'!$J$27:$J$500,"Adjustment",'7.  Persistence Report'!$H$27:$H$500,"2017")</f>
        <v>0</v>
      </c>
      <c r="H535" s="295">
        <f>SUMIFS('7.  Persistence Report'!BA$27:BA$500,'7.  Persistence Report'!$D$27:$D$500,$B534,'7.  Persistence Report'!$J$27:$J$500,"Adjustment",'7.  Persistence Report'!$H$27:$H$500,"2017")</f>
        <v>0</v>
      </c>
      <c r="I535" s="295">
        <f>SUMIFS('7.  Persistence Report'!BB$27:BB$500,'7.  Persistence Report'!$D$27:$D$500,$B534,'7.  Persistence Report'!$J$27:$J$500,"Adjustment",'7.  Persistence Report'!$H$27:$H$500,"2017")</f>
        <v>0</v>
      </c>
      <c r="J535" s="295">
        <f>SUMIFS('7.  Persistence Report'!BC$27:BC$500,'7.  Persistence Report'!$D$27:$D$500,$B534,'7.  Persistence Report'!$J$27:$J$500,"Adjustment",'7.  Persistence Report'!$H$27:$H$500,"2017")</f>
        <v>0</v>
      </c>
      <c r="K535" s="295">
        <f>SUMIFS('7.  Persistence Report'!BD$27:BD$500,'7.  Persistence Report'!$D$27:$D$500,$B534,'7.  Persistence Report'!$J$27:$J$500,"Adjustment",'7.  Persistence Report'!$H$27:$H$500,"2017")</f>
        <v>0</v>
      </c>
      <c r="L535" s="295">
        <f>SUMIFS('7.  Persistence Report'!BE$27:BE$500,'7.  Persistence Report'!$D$27:$D$500,$B534,'7.  Persistence Report'!$J$27:$J$500,"Adjustment",'7.  Persistence Report'!$H$27:$H$500,"2017")</f>
        <v>0</v>
      </c>
      <c r="M535" s="295">
        <f>SUMIFS('7.  Persistence Report'!BF$27:BF$500,'7.  Persistence Report'!$D$27:$D$500,$B534,'7.  Persistence Report'!$J$27:$J$500,"Adjustment",'7.  Persistence Report'!$H$27:$H$500,"2017")</f>
        <v>0</v>
      </c>
      <c r="N535" s="295">
        <f>N534</f>
        <v>12</v>
      </c>
      <c r="O535" s="295">
        <f>SUMIFS('7.  Persistence Report'!R$27:R$500,'7.  Persistence Report'!$D$27:$D$500,$B534,'7.  Persistence Report'!$J$27:$J$500,"Adjustment",'7.  Persistence Report'!$H$27:$H$500,"2017")</f>
        <v>0</v>
      </c>
      <c r="P535" s="295">
        <f>SUMIFS('7.  Persistence Report'!S$27:S$500,'7.  Persistence Report'!$D$27:$D$500,$B534,'7.  Persistence Report'!$J$27:$J$500,"Adjustment",'7.  Persistence Report'!$H$27:$H$500,"2017")</f>
        <v>0</v>
      </c>
      <c r="Q535" s="295">
        <f>SUMIFS('7.  Persistence Report'!T$27:T$500,'7.  Persistence Report'!$D$27:$D$500,$B534,'7.  Persistence Report'!$J$27:$J$500,"Adjustment",'7.  Persistence Report'!$H$27:$H$500,"2017")</f>
        <v>0</v>
      </c>
      <c r="R535" s="295">
        <f>SUMIFS('7.  Persistence Report'!U$27:U$500,'7.  Persistence Report'!$D$27:$D$500,$B534,'7.  Persistence Report'!$J$27:$J$500,"Adjustment",'7.  Persistence Report'!$H$27:$H$500,"2017")</f>
        <v>0</v>
      </c>
      <c r="S535" s="295">
        <f>SUMIFS('7.  Persistence Report'!V$27:V$500,'7.  Persistence Report'!$D$27:$D$500,$B534,'7.  Persistence Report'!$J$27:$J$500,"Adjustment",'7.  Persistence Report'!$H$27:$H$500,"2017")</f>
        <v>0</v>
      </c>
      <c r="T535" s="295">
        <f>SUMIFS('7.  Persistence Report'!W$27:W$500,'7.  Persistence Report'!$D$27:$D$500,$B534,'7.  Persistence Report'!$J$27:$J$500,"Adjustment",'7.  Persistence Report'!$H$27:$H$500,"2017")</f>
        <v>0</v>
      </c>
      <c r="U535" s="295">
        <f>SUMIFS('7.  Persistence Report'!X$27:X$500,'7.  Persistence Report'!$D$27:$D$500,$B534,'7.  Persistence Report'!$J$27:$J$500,"Adjustment",'7.  Persistence Report'!$H$27:$H$500,"2017")</f>
        <v>0</v>
      </c>
      <c r="V535" s="295">
        <f>SUMIFS('7.  Persistence Report'!Y$27:Y$500,'7.  Persistence Report'!$D$27:$D$500,$B534,'7.  Persistence Report'!$J$27:$J$500,"Adjustment",'7.  Persistence Report'!$H$27:$H$500,"2017")</f>
        <v>0</v>
      </c>
      <c r="W535" s="295">
        <f>SUMIFS('7.  Persistence Report'!Z$27:Z$500,'7.  Persistence Report'!$D$27:$D$500,$B534,'7.  Persistence Report'!$J$27:$J$500,"Adjustment",'7.  Persistence Report'!$H$27:$H$500,"2017")</f>
        <v>0</v>
      </c>
      <c r="X535" s="295">
        <f>SUMIFS('7.  Persistence Report'!AA$27:AA$500,'7.  Persistence Report'!$D$27:$D$500,$B534,'7.  Persistence Report'!$J$27:$J$500,"Adjustment",'7.  Persistence Report'!$H$27:$H$500,"2017")</f>
        <v>0</v>
      </c>
      <c r="Y535" s="411">
        <f>Y534</f>
        <v>0</v>
      </c>
      <c r="Z535" s="411">
        <f t="shared" ref="Z535" si="1581">Z534</f>
        <v>0</v>
      </c>
      <c r="AA535" s="411">
        <f t="shared" ref="AA535" si="1582">AA534</f>
        <v>0</v>
      </c>
      <c r="AB535" s="411">
        <f t="shared" ref="AB535" si="1583">AB534</f>
        <v>0</v>
      </c>
      <c r="AC535" s="411">
        <f t="shared" ref="AC535" si="1584">AC534</f>
        <v>0</v>
      </c>
      <c r="AD535" s="411">
        <f t="shared" ref="AD535" si="1585">AD534</f>
        <v>0</v>
      </c>
      <c r="AE535" s="411">
        <f t="shared" ref="AE535" si="1586">AE534</f>
        <v>0</v>
      </c>
      <c r="AF535" s="411">
        <f t="shared" ref="AF535" si="1587">AF534</f>
        <v>0</v>
      </c>
      <c r="AG535" s="411">
        <f t="shared" ref="AG535" si="1588">AG534</f>
        <v>0</v>
      </c>
      <c r="AH535" s="411">
        <f t="shared" ref="AH535" si="1589">AH534</f>
        <v>0</v>
      </c>
      <c r="AI535" s="411">
        <f t="shared" ref="AI535" si="1590">AI534</f>
        <v>0</v>
      </c>
      <c r="AJ535" s="411">
        <f t="shared" ref="AJ535" si="1591">AJ534</f>
        <v>0</v>
      </c>
      <c r="AK535" s="411">
        <f t="shared" ref="AK535" si="1592">AK534</f>
        <v>0</v>
      </c>
      <c r="AL535" s="411">
        <f t="shared" ref="AL535" si="1593">AL534</f>
        <v>0</v>
      </c>
      <c r="AM535" s="306"/>
    </row>
    <row r="536" spans="1:39"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45" outlineLevel="1">
      <c r="A537" s="532">
        <v>42</v>
      </c>
      <c r="B537" s="428" t="s">
        <v>134</v>
      </c>
      <c r="C537" s="291" t="s">
        <v>25</v>
      </c>
      <c r="D537" s="295">
        <f>SUMIFS('7.  Persistence Report'!AW$27:AW$500,'7.  Persistence Report'!$D$27:$D$500,$B537,'7.  Persistence Report'!$J$27:$J$500,"Current year savings",'7.  Persistence Report'!$H$27:$H$500,"2017")</f>
        <v>0</v>
      </c>
      <c r="E537" s="295">
        <f>SUMIFS('7.  Persistence Report'!AX$27:AX$500,'7.  Persistence Report'!$D$27:$D$500,$B537,'7.  Persistence Report'!$J$27:$J$500,"Current year savings",'7.  Persistence Report'!$H$27:$H$500,"2017")</f>
        <v>0</v>
      </c>
      <c r="F537" s="295">
        <f>SUMIFS('7.  Persistence Report'!AY$27:AY$500,'7.  Persistence Report'!$D$27:$D$500,$B537,'7.  Persistence Report'!$J$27:$J$500,"Current year savings",'7.  Persistence Report'!$H$27:$H$500,"2017")</f>
        <v>0</v>
      </c>
      <c r="G537" s="295">
        <f>SUMIFS('7.  Persistence Report'!AZ$27:AZ$500,'7.  Persistence Report'!$D$27:$D$500,$B537,'7.  Persistence Report'!$J$27:$J$500,"Current year savings",'7.  Persistence Report'!$H$27:$H$500,"2017")</f>
        <v>0</v>
      </c>
      <c r="H537" s="295">
        <f>SUMIFS('7.  Persistence Report'!BA$27:BA$500,'7.  Persistence Report'!$D$27:$D$500,$B537,'7.  Persistence Report'!$J$27:$J$500,"Current year savings",'7.  Persistence Report'!$H$27:$H$500,"2017")</f>
        <v>0</v>
      </c>
      <c r="I537" s="295">
        <f>SUMIFS('7.  Persistence Report'!BB$27:BB$500,'7.  Persistence Report'!$D$27:$D$500,$B537,'7.  Persistence Report'!$J$27:$J$500,"Current year savings",'7.  Persistence Report'!$H$27:$H$500,"2017")</f>
        <v>0</v>
      </c>
      <c r="J537" s="295">
        <f>SUMIFS('7.  Persistence Report'!BC$27:BC$500,'7.  Persistence Report'!$D$27:$D$500,$B537,'7.  Persistence Report'!$J$27:$J$500,"Current year savings",'7.  Persistence Report'!$H$27:$H$500,"2017")</f>
        <v>0</v>
      </c>
      <c r="K537" s="295">
        <f>SUMIFS('7.  Persistence Report'!BD$27:BD$500,'7.  Persistence Report'!$D$27:$D$500,$B537,'7.  Persistence Report'!$J$27:$J$500,"Current year savings",'7.  Persistence Report'!$H$27:$H$500,"2017")</f>
        <v>0</v>
      </c>
      <c r="L537" s="295">
        <f>SUMIFS('7.  Persistence Report'!BE$27:BE$500,'7.  Persistence Report'!$D$27:$D$500,$B537,'7.  Persistence Report'!$J$27:$J$500,"Current year savings",'7.  Persistence Report'!$H$27:$H$500,"2017")</f>
        <v>0</v>
      </c>
      <c r="M537" s="295">
        <f>SUMIFS('7.  Persistence Report'!BF$27:BF$500,'7.  Persistence Report'!$D$27:$D$500,$B537,'7.  Persistence Report'!$J$27:$J$500,"Current year savings",'7.  Persistence Report'!$H$27:$H$500,"2017")</f>
        <v>0</v>
      </c>
      <c r="N537" s="291"/>
      <c r="O537" s="295">
        <f>SUMIFS('7.  Persistence Report'!R$27:R$500,'7.  Persistence Report'!$D$27:$D$500,$B537,'7.  Persistence Report'!$J$27:$J$500,"Current year savings",'7.  Persistence Report'!$H$27:$H$500,"2017")</f>
        <v>0</v>
      </c>
      <c r="P537" s="295">
        <f>SUMIFS('7.  Persistence Report'!S$27:S$500,'7.  Persistence Report'!$D$27:$D$500,$B537,'7.  Persistence Report'!$J$27:$J$500,"Current year savings",'7.  Persistence Report'!$H$27:$H$500,"2017")</f>
        <v>0</v>
      </c>
      <c r="Q537" s="295">
        <f>SUMIFS('7.  Persistence Report'!T$27:T$500,'7.  Persistence Report'!$D$27:$D$500,$B537,'7.  Persistence Report'!$J$27:$J$500,"Current year savings",'7.  Persistence Report'!$H$27:$H$500,"2017")</f>
        <v>0</v>
      </c>
      <c r="R537" s="295">
        <f>SUMIFS('7.  Persistence Report'!U$27:U$500,'7.  Persistence Report'!$D$27:$D$500,$B537,'7.  Persistence Report'!$J$27:$J$500,"Current year savings",'7.  Persistence Report'!$H$27:$H$500,"2017")</f>
        <v>0</v>
      </c>
      <c r="S537" s="295">
        <f>SUMIFS('7.  Persistence Report'!V$27:V$500,'7.  Persistence Report'!$D$27:$D$500,$B537,'7.  Persistence Report'!$J$27:$J$500,"Current year savings",'7.  Persistence Report'!$H$27:$H$500,"2017")</f>
        <v>0</v>
      </c>
      <c r="T537" s="295">
        <f>SUMIFS('7.  Persistence Report'!W$27:W$500,'7.  Persistence Report'!$D$27:$D$500,$B537,'7.  Persistence Report'!$J$27:$J$500,"Current year savings",'7.  Persistence Report'!$H$27:$H$500,"2017")</f>
        <v>0</v>
      </c>
      <c r="U537" s="295">
        <f>SUMIFS('7.  Persistence Report'!X$27:X$500,'7.  Persistence Report'!$D$27:$D$500,$B537,'7.  Persistence Report'!$J$27:$J$500,"Current year savings",'7.  Persistence Report'!$H$27:$H$500,"2017")</f>
        <v>0</v>
      </c>
      <c r="V537" s="295">
        <f>SUMIFS('7.  Persistence Report'!Y$27:Y$500,'7.  Persistence Report'!$D$27:$D$500,$B537,'7.  Persistence Report'!$J$27:$J$500,"Current year savings",'7.  Persistence Report'!$H$27:$H$500,"2017")</f>
        <v>0</v>
      </c>
      <c r="W537" s="295">
        <f>SUMIFS('7.  Persistence Report'!Z$27:Z$500,'7.  Persistence Report'!$D$27:$D$500,$B537,'7.  Persistence Report'!$J$27:$J$500,"Current year savings",'7.  Persistence Report'!$H$27:$H$500,"2017")</f>
        <v>0</v>
      </c>
      <c r="X537" s="295">
        <f>SUMIFS('7.  Persistence Report'!AA$27:AA$500,'7.  Persistence Report'!$D$27:$D$500,$B537,'7.  Persistence Report'!$J$27:$J$500,"Current year savings",'7.  Persistence Report'!$H$27:$H$500,"2017")</f>
        <v>0</v>
      </c>
      <c r="Y537" s="426"/>
      <c r="Z537" s="410"/>
      <c r="AA537" s="410"/>
      <c r="AB537" s="410"/>
      <c r="AC537" s="410"/>
      <c r="AD537" s="410"/>
      <c r="AE537" s="410"/>
      <c r="AF537" s="415"/>
      <c r="AG537" s="415"/>
      <c r="AH537" s="415"/>
      <c r="AI537" s="415"/>
      <c r="AJ537" s="415"/>
      <c r="AK537" s="415"/>
      <c r="AL537" s="415"/>
      <c r="AM537" s="296">
        <f>SUM(Y537:AL537)</f>
        <v>0</v>
      </c>
    </row>
    <row r="538" spans="1:39" outlineLevel="1">
      <c r="A538" s="532"/>
      <c r="B538" s="431" t="s">
        <v>308</v>
      </c>
      <c r="C538" s="291" t="s">
        <v>163</v>
      </c>
      <c r="D538" s="295">
        <f>SUMIFS('7.  Persistence Report'!AW$27:AW$500,'7.  Persistence Report'!$D$27:$D$500,$B537,'7.  Persistence Report'!$J$27:$J$500,"Adjustment",'7.  Persistence Report'!$H$27:$H$500,"2017")</f>
        <v>78800.200000000026</v>
      </c>
      <c r="E538" s="295">
        <f>SUMIFS('7.  Persistence Report'!AX$27:AX$500,'7.  Persistence Report'!$D$27:$D$500,$B537,'7.  Persistence Report'!$J$27:$J$500,"Adjustment",'7.  Persistence Report'!$H$27:$H$500,"2017")</f>
        <v>78800.200000000026</v>
      </c>
      <c r="F538" s="295">
        <f>SUMIFS('7.  Persistence Report'!AY$27:AY$500,'7.  Persistence Report'!$D$27:$D$500,$B537,'7.  Persistence Report'!$J$27:$J$500,"Adjustment",'7.  Persistence Report'!$H$27:$H$500,"2017")</f>
        <v>78800.200000000026</v>
      </c>
      <c r="G538" s="295">
        <f>SUMIFS('7.  Persistence Report'!AZ$27:AZ$500,'7.  Persistence Report'!$D$27:$D$500,$B537,'7.  Persistence Report'!$J$27:$J$500,"Adjustment",'7.  Persistence Report'!$H$27:$H$500,"2017")</f>
        <v>0</v>
      </c>
      <c r="H538" s="295">
        <f>SUMIFS('7.  Persistence Report'!BA$27:BA$500,'7.  Persistence Report'!$D$27:$D$500,$B537,'7.  Persistence Report'!$J$27:$J$500,"Adjustment",'7.  Persistence Report'!$H$27:$H$500,"2017")</f>
        <v>0</v>
      </c>
      <c r="I538" s="295">
        <f>SUMIFS('7.  Persistence Report'!BB$27:BB$500,'7.  Persistence Report'!$D$27:$D$500,$B537,'7.  Persistence Report'!$J$27:$J$500,"Adjustment",'7.  Persistence Report'!$H$27:$H$500,"2017")</f>
        <v>0</v>
      </c>
      <c r="J538" s="295">
        <f>SUMIFS('7.  Persistence Report'!BC$27:BC$500,'7.  Persistence Report'!$D$27:$D$500,$B537,'7.  Persistence Report'!$J$27:$J$500,"Adjustment",'7.  Persistence Report'!$H$27:$H$500,"2017")</f>
        <v>0</v>
      </c>
      <c r="K538" s="295">
        <f>SUMIFS('7.  Persistence Report'!BD$27:BD$500,'7.  Persistence Report'!$D$27:$D$500,$B537,'7.  Persistence Report'!$J$27:$J$500,"Adjustment",'7.  Persistence Report'!$H$27:$H$500,"2017")</f>
        <v>0</v>
      </c>
      <c r="L538" s="295">
        <f>SUMIFS('7.  Persistence Report'!BE$27:BE$500,'7.  Persistence Report'!$D$27:$D$500,$B537,'7.  Persistence Report'!$J$27:$J$500,"Adjustment",'7.  Persistence Report'!$H$27:$H$500,"2017")</f>
        <v>0</v>
      </c>
      <c r="M538" s="295">
        <f>SUMIFS('7.  Persistence Report'!BF$27:BF$500,'7.  Persistence Report'!$D$27:$D$500,$B537,'7.  Persistence Report'!$J$27:$J$500,"Adjustment",'7.  Persistence Report'!$H$27:$H$500,"2017")</f>
        <v>0</v>
      </c>
      <c r="N538" s="468"/>
      <c r="O538" s="295">
        <f>SUMIFS('7.  Persistence Report'!R$27:R$500,'7.  Persistence Report'!$D$27:$D$500,$B537,'7.  Persistence Report'!$J$27:$J$500,"Adjustment",'7.  Persistence Report'!$H$27:$H$500,"2017")</f>
        <v>0</v>
      </c>
      <c r="P538" s="295">
        <f>SUMIFS('7.  Persistence Report'!S$27:S$500,'7.  Persistence Report'!$D$27:$D$500,$B537,'7.  Persistence Report'!$J$27:$J$500,"Adjustment",'7.  Persistence Report'!$H$27:$H$500,"2017")</f>
        <v>0</v>
      </c>
      <c r="Q538" s="295">
        <f>SUMIFS('7.  Persistence Report'!T$27:T$500,'7.  Persistence Report'!$D$27:$D$500,$B537,'7.  Persistence Report'!$J$27:$J$500,"Adjustment",'7.  Persistence Report'!$H$27:$H$500,"2017")</f>
        <v>0</v>
      </c>
      <c r="R538" s="295">
        <f>SUMIFS('7.  Persistence Report'!U$27:U$500,'7.  Persistence Report'!$D$27:$D$500,$B537,'7.  Persistence Report'!$J$27:$J$500,"Adjustment",'7.  Persistence Report'!$H$27:$H$500,"2017")</f>
        <v>0</v>
      </c>
      <c r="S538" s="295">
        <f>SUMIFS('7.  Persistence Report'!V$27:V$500,'7.  Persistence Report'!$D$27:$D$500,$B537,'7.  Persistence Report'!$J$27:$J$500,"Adjustment",'7.  Persistence Report'!$H$27:$H$500,"2017")</f>
        <v>0</v>
      </c>
      <c r="T538" s="295">
        <f>SUMIFS('7.  Persistence Report'!W$27:W$500,'7.  Persistence Report'!$D$27:$D$500,$B537,'7.  Persistence Report'!$J$27:$J$500,"Adjustment",'7.  Persistence Report'!$H$27:$H$500,"2017")</f>
        <v>0</v>
      </c>
      <c r="U538" s="295">
        <f>SUMIFS('7.  Persistence Report'!X$27:X$500,'7.  Persistence Report'!$D$27:$D$500,$B537,'7.  Persistence Report'!$J$27:$J$500,"Adjustment",'7.  Persistence Report'!$H$27:$H$500,"2017")</f>
        <v>0</v>
      </c>
      <c r="V538" s="295">
        <f>SUMIFS('7.  Persistence Report'!Y$27:Y$500,'7.  Persistence Report'!$D$27:$D$500,$B537,'7.  Persistence Report'!$J$27:$J$500,"Adjustment",'7.  Persistence Report'!$H$27:$H$500,"2017")</f>
        <v>0</v>
      </c>
      <c r="W538" s="295">
        <f>SUMIFS('7.  Persistence Report'!Z$27:Z$500,'7.  Persistence Report'!$D$27:$D$500,$B537,'7.  Persistence Report'!$J$27:$J$500,"Adjustment",'7.  Persistence Report'!$H$27:$H$500,"2017")</f>
        <v>0</v>
      </c>
      <c r="X538" s="295">
        <f>SUMIFS('7.  Persistence Report'!AA$27:AA$500,'7.  Persistence Report'!$D$27:$D$500,$B537,'7.  Persistence Report'!$J$27:$J$500,"Adjustment",'7.  Persistence Report'!$H$27:$H$500,"2017")</f>
        <v>0</v>
      </c>
      <c r="Y538" s="411">
        <f>Y537</f>
        <v>0</v>
      </c>
      <c r="Z538" s="411">
        <f t="shared" ref="Z538" si="1594">Z537</f>
        <v>0</v>
      </c>
      <c r="AA538" s="411">
        <f t="shared" ref="AA538" si="1595">AA537</f>
        <v>0</v>
      </c>
      <c r="AB538" s="411">
        <f t="shared" ref="AB538" si="1596">AB537</f>
        <v>0</v>
      </c>
      <c r="AC538" s="411">
        <f t="shared" ref="AC538" si="1597">AC537</f>
        <v>0</v>
      </c>
      <c r="AD538" s="411">
        <f t="shared" ref="AD538" si="1598">AD537</f>
        <v>0</v>
      </c>
      <c r="AE538" s="411">
        <f t="shared" ref="AE538" si="1599">AE537</f>
        <v>0</v>
      </c>
      <c r="AF538" s="411">
        <f t="shared" ref="AF538" si="1600">AF537</f>
        <v>0</v>
      </c>
      <c r="AG538" s="411">
        <f t="shared" ref="AG538" si="1601">AG537</f>
        <v>0</v>
      </c>
      <c r="AH538" s="411">
        <f t="shared" ref="AH538" si="1602">AH537</f>
        <v>0</v>
      </c>
      <c r="AI538" s="411">
        <f t="shared" ref="AI538" si="1603">AI537</f>
        <v>0</v>
      </c>
      <c r="AJ538" s="411">
        <f t="shared" ref="AJ538" si="1604">AJ537</f>
        <v>0</v>
      </c>
      <c r="AK538" s="411">
        <f t="shared" ref="AK538" si="1605">AK537</f>
        <v>0</v>
      </c>
      <c r="AL538" s="411">
        <f t="shared" ref="AL538" si="1606">AL537</f>
        <v>0</v>
      </c>
      <c r="AM538" s="306"/>
    </row>
    <row r="539" spans="1:39"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outlineLevel="1">
      <c r="A540" s="532">
        <v>43</v>
      </c>
      <c r="B540" s="520" t="s">
        <v>732</v>
      </c>
      <c r="C540" s="291" t="s">
        <v>25</v>
      </c>
      <c r="D540" s="295">
        <f>SUMIFS('7.  Persistence Report'!AW$27:AW$500,'7.  Persistence Report'!$D$27:$D$500,$B540,'7.  Persistence Report'!$J$27:$J$500,"Current year savings",'7.  Persistence Report'!$H$27:$H$500,"2017")</f>
        <v>0</v>
      </c>
      <c r="E540" s="295">
        <f>SUMIFS('7.  Persistence Report'!AX$27:AX$500,'7.  Persistence Report'!$D$27:$D$500,$B540,'7.  Persistence Report'!$J$27:$J$500,"Current year savings",'7.  Persistence Report'!$H$27:$H$500,"2017")</f>
        <v>0</v>
      </c>
      <c r="F540" s="295">
        <f>SUMIFS('7.  Persistence Report'!AY$27:AY$500,'7.  Persistence Report'!$D$27:$D$500,$B540,'7.  Persistence Report'!$J$27:$J$500,"Current year savings",'7.  Persistence Report'!$H$27:$H$500,"2017")</f>
        <v>0</v>
      </c>
      <c r="G540" s="295">
        <f>SUMIFS('7.  Persistence Report'!AZ$27:AZ$500,'7.  Persistence Report'!$D$27:$D$500,$B540,'7.  Persistence Report'!$J$27:$J$500,"Current year savings",'7.  Persistence Report'!$H$27:$H$500,"2017")</f>
        <v>0</v>
      </c>
      <c r="H540" s="295">
        <f>SUMIFS('7.  Persistence Report'!BA$27:BA$500,'7.  Persistence Report'!$D$27:$D$500,$B540,'7.  Persistence Report'!$J$27:$J$500,"Current year savings",'7.  Persistence Report'!$H$27:$H$500,"2017")</f>
        <v>0</v>
      </c>
      <c r="I540" s="295">
        <f>SUMIFS('7.  Persistence Report'!BB$27:BB$500,'7.  Persistence Report'!$D$27:$D$500,$B540,'7.  Persistence Report'!$J$27:$J$500,"Current year savings",'7.  Persistence Report'!$H$27:$H$500,"2017")</f>
        <v>0</v>
      </c>
      <c r="J540" s="295">
        <f>SUMIFS('7.  Persistence Report'!BC$27:BC$500,'7.  Persistence Report'!$D$27:$D$500,$B540,'7.  Persistence Report'!$J$27:$J$500,"Current year savings",'7.  Persistence Report'!$H$27:$H$500,"2017")</f>
        <v>0</v>
      </c>
      <c r="K540" s="295">
        <f>SUMIFS('7.  Persistence Report'!BD$27:BD$500,'7.  Persistence Report'!$D$27:$D$500,$B540,'7.  Persistence Report'!$J$27:$J$500,"Current year savings",'7.  Persistence Report'!$H$27:$H$500,"2017")</f>
        <v>0</v>
      </c>
      <c r="L540" s="295">
        <f>SUMIFS('7.  Persistence Report'!BE$27:BE$500,'7.  Persistence Report'!$D$27:$D$500,$B540,'7.  Persistence Report'!$J$27:$J$500,"Current year savings",'7.  Persistence Report'!$H$27:$H$500,"2017")</f>
        <v>0</v>
      </c>
      <c r="M540" s="295">
        <f>SUMIFS('7.  Persistence Report'!BF$27:BF$500,'7.  Persistence Report'!$D$27:$D$500,$B540,'7.  Persistence Report'!$J$27:$J$500,"Current year savings",'7.  Persistence Report'!$H$27:$H$500,"2017")</f>
        <v>0</v>
      </c>
      <c r="N540" s="295">
        <v>12</v>
      </c>
      <c r="O540" s="295">
        <f>SUMIFS('7.  Persistence Report'!R$27:R$500,'7.  Persistence Report'!$D$27:$D$500,$B540,'7.  Persistence Report'!$J$27:$J$500,"Current year savings",'7.  Persistence Report'!$H$27:$H$500,"2017")</f>
        <v>0</v>
      </c>
      <c r="P540" s="295">
        <f>SUMIFS('7.  Persistence Report'!S$27:S$500,'7.  Persistence Report'!$D$27:$D$500,$B540,'7.  Persistence Report'!$J$27:$J$500,"Current year savings",'7.  Persistence Report'!$H$27:$H$500,"2017")</f>
        <v>0</v>
      </c>
      <c r="Q540" s="295">
        <f>SUMIFS('7.  Persistence Report'!T$27:T$500,'7.  Persistence Report'!$D$27:$D$500,$B540,'7.  Persistence Report'!$J$27:$J$500,"Current year savings",'7.  Persistence Report'!$H$27:$H$500,"2017")</f>
        <v>0</v>
      </c>
      <c r="R540" s="295">
        <f>SUMIFS('7.  Persistence Report'!U$27:U$500,'7.  Persistence Report'!$D$27:$D$500,$B540,'7.  Persistence Report'!$J$27:$J$500,"Current year savings",'7.  Persistence Report'!$H$27:$H$500,"2017")</f>
        <v>0</v>
      </c>
      <c r="S540" s="295">
        <f>SUMIFS('7.  Persistence Report'!V$27:V$500,'7.  Persistence Report'!$D$27:$D$500,$B540,'7.  Persistence Report'!$J$27:$J$500,"Current year savings",'7.  Persistence Report'!$H$27:$H$500,"2017")</f>
        <v>0</v>
      </c>
      <c r="T540" s="295">
        <f>SUMIFS('7.  Persistence Report'!W$27:W$500,'7.  Persistence Report'!$D$27:$D$500,$B540,'7.  Persistence Report'!$J$27:$J$500,"Current year savings",'7.  Persistence Report'!$H$27:$H$500,"2017")</f>
        <v>0</v>
      </c>
      <c r="U540" s="295">
        <f>SUMIFS('7.  Persistence Report'!X$27:X$500,'7.  Persistence Report'!$D$27:$D$500,$B540,'7.  Persistence Report'!$J$27:$J$500,"Current year savings",'7.  Persistence Report'!$H$27:$H$500,"2017")</f>
        <v>0</v>
      </c>
      <c r="V540" s="295">
        <f>SUMIFS('7.  Persistence Report'!Y$27:Y$500,'7.  Persistence Report'!$D$27:$D$500,$B540,'7.  Persistence Report'!$J$27:$J$500,"Current year savings",'7.  Persistence Report'!$H$27:$H$500,"2017")</f>
        <v>0</v>
      </c>
      <c r="W540" s="295">
        <f>SUMIFS('7.  Persistence Report'!Z$27:Z$500,'7.  Persistence Report'!$D$27:$D$500,$B540,'7.  Persistence Report'!$J$27:$J$500,"Current year savings",'7.  Persistence Report'!$H$27:$H$500,"2017")</f>
        <v>0</v>
      </c>
      <c r="X540" s="295">
        <f>SUMIFS('7.  Persistence Report'!AA$27:AA$500,'7.  Persistence Report'!$D$27:$D$500,$B540,'7.  Persistence Report'!$J$27:$J$500,"Current year savings",'7.  Persistence Report'!$H$27:$H$500,"2017")</f>
        <v>0</v>
      </c>
      <c r="Y540" s="426">
        <v>1</v>
      </c>
      <c r="Z540" s="410"/>
      <c r="AA540" s="410"/>
      <c r="AB540" s="410"/>
      <c r="AC540" s="410"/>
      <c r="AD540" s="410"/>
      <c r="AE540" s="410"/>
      <c r="AF540" s="415"/>
      <c r="AG540" s="415"/>
      <c r="AH540" s="415"/>
      <c r="AI540" s="415"/>
      <c r="AJ540" s="415"/>
      <c r="AK540" s="415"/>
      <c r="AL540" s="415"/>
      <c r="AM540" s="296">
        <f>SUM(Y540:AL540)</f>
        <v>1</v>
      </c>
    </row>
    <row r="541" spans="1:39" outlineLevel="1">
      <c r="A541" s="532"/>
      <c r="B541" s="431" t="s">
        <v>308</v>
      </c>
      <c r="C541" s="291" t="s">
        <v>163</v>
      </c>
      <c r="D541" s="295">
        <f>SUMIFS('7.  Persistence Report'!AW$27:AW$500,'7.  Persistence Report'!$D$27:$D$500,$B540,'7.  Persistence Report'!$J$27:$J$500,"Adjustment",'7.  Persistence Report'!$H$27:$H$500,"2017")</f>
        <v>68254.109999999986</v>
      </c>
      <c r="E541" s="295">
        <f>SUMIFS('7.  Persistence Report'!AX$27:AX$500,'7.  Persistence Report'!$D$27:$D$500,$B540,'7.  Persistence Report'!$J$27:$J$500,"Adjustment",'7.  Persistence Report'!$H$27:$H$500,"2017")</f>
        <v>68254.109999999986</v>
      </c>
      <c r="F541" s="295">
        <f>SUMIFS('7.  Persistence Report'!AY$27:AY$500,'7.  Persistence Report'!$D$27:$D$500,$B540,'7.  Persistence Report'!$J$27:$J$500,"Adjustment",'7.  Persistence Report'!$H$27:$H$500,"2017")</f>
        <v>68254.109999999986</v>
      </c>
      <c r="G541" s="295">
        <f>SUMIFS('7.  Persistence Report'!AZ$27:AZ$500,'7.  Persistence Report'!$D$27:$D$500,$B540,'7.  Persistence Report'!$J$27:$J$500,"Adjustment",'7.  Persistence Report'!$H$27:$H$500,"2017")</f>
        <v>0</v>
      </c>
      <c r="H541" s="295">
        <f>SUMIFS('7.  Persistence Report'!BA$27:BA$500,'7.  Persistence Report'!$D$27:$D$500,$B540,'7.  Persistence Report'!$J$27:$J$500,"Adjustment",'7.  Persistence Report'!$H$27:$H$500,"2017")</f>
        <v>0</v>
      </c>
      <c r="I541" s="295">
        <f>SUMIFS('7.  Persistence Report'!BB$27:BB$500,'7.  Persistence Report'!$D$27:$D$500,$B540,'7.  Persistence Report'!$J$27:$J$500,"Adjustment",'7.  Persistence Report'!$H$27:$H$500,"2017")</f>
        <v>0</v>
      </c>
      <c r="J541" s="295">
        <f>SUMIFS('7.  Persistence Report'!BC$27:BC$500,'7.  Persistence Report'!$D$27:$D$500,$B540,'7.  Persistence Report'!$J$27:$J$500,"Adjustment",'7.  Persistence Report'!$H$27:$H$500,"2017")</f>
        <v>0</v>
      </c>
      <c r="K541" s="295">
        <f>SUMIFS('7.  Persistence Report'!BD$27:BD$500,'7.  Persistence Report'!$D$27:$D$500,$B540,'7.  Persistence Report'!$J$27:$J$500,"Adjustment",'7.  Persistence Report'!$H$27:$H$500,"2017")</f>
        <v>0</v>
      </c>
      <c r="L541" s="295">
        <f>SUMIFS('7.  Persistence Report'!BE$27:BE$500,'7.  Persistence Report'!$D$27:$D$500,$B540,'7.  Persistence Report'!$J$27:$J$500,"Adjustment",'7.  Persistence Report'!$H$27:$H$500,"2017")</f>
        <v>0</v>
      </c>
      <c r="M541" s="295">
        <f>SUMIFS('7.  Persistence Report'!BF$27:BF$500,'7.  Persistence Report'!$D$27:$D$500,$B540,'7.  Persistence Report'!$J$27:$J$500,"Adjustment",'7.  Persistence Report'!$H$27:$H$500,"2017")</f>
        <v>0</v>
      </c>
      <c r="N541" s="295">
        <f>N540</f>
        <v>12</v>
      </c>
      <c r="O541" s="295">
        <f>SUMIFS('7.  Persistence Report'!R$27:R$500,'7.  Persistence Report'!$D$27:$D$500,$B540,'7.  Persistence Report'!$J$27:$J$500,"Adjustment",'7.  Persistence Report'!$H$27:$H$500,"2017")</f>
        <v>0</v>
      </c>
      <c r="P541" s="295">
        <f>SUMIFS('7.  Persistence Report'!S$27:S$500,'7.  Persistence Report'!$D$27:$D$500,$B540,'7.  Persistence Report'!$J$27:$J$500,"Adjustment",'7.  Persistence Report'!$H$27:$H$500,"2017")</f>
        <v>0</v>
      </c>
      <c r="Q541" s="295">
        <f>SUMIFS('7.  Persistence Report'!T$27:T$500,'7.  Persistence Report'!$D$27:$D$500,$B540,'7.  Persistence Report'!$J$27:$J$500,"Adjustment",'7.  Persistence Report'!$H$27:$H$500,"2017")</f>
        <v>0</v>
      </c>
      <c r="R541" s="295">
        <f>SUMIFS('7.  Persistence Report'!U$27:U$500,'7.  Persistence Report'!$D$27:$D$500,$B540,'7.  Persistence Report'!$J$27:$J$500,"Adjustment",'7.  Persistence Report'!$H$27:$H$500,"2017")</f>
        <v>0</v>
      </c>
      <c r="S541" s="295">
        <f>SUMIFS('7.  Persistence Report'!V$27:V$500,'7.  Persistence Report'!$D$27:$D$500,$B540,'7.  Persistence Report'!$J$27:$J$500,"Adjustment",'7.  Persistence Report'!$H$27:$H$500,"2017")</f>
        <v>0</v>
      </c>
      <c r="T541" s="295">
        <f>SUMIFS('7.  Persistence Report'!W$27:W$500,'7.  Persistence Report'!$D$27:$D$500,$B540,'7.  Persistence Report'!$J$27:$J$500,"Adjustment",'7.  Persistence Report'!$H$27:$H$500,"2017")</f>
        <v>0</v>
      </c>
      <c r="U541" s="295">
        <f>SUMIFS('7.  Persistence Report'!X$27:X$500,'7.  Persistence Report'!$D$27:$D$500,$B540,'7.  Persistence Report'!$J$27:$J$500,"Adjustment",'7.  Persistence Report'!$H$27:$H$500,"2017")</f>
        <v>0</v>
      </c>
      <c r="V541" s="295">
        <f>SUMIFS('7.  Persistence Report'!Y$27:Y$500,'7.  Persistence Report'!$D$27:$D$500,$B540,'7.  Persistence Report'!$J$27:$J$500,"Adjustment",'7.  Persistence Report'!$H$27:$H$500,"2017")</f>
        <v>0</v>
      </c>
      <c r="W541" s="295">
        <f>SUMIFS('7.  Persistence Report'!Z$27:Z$500,'7.  Persistence Report'!$D$27:$D$500,$B540,'7.  Persistence Report'!$J$27:$J$500,"Adjustment",'7.  Persistence Report'!$H$27:$H$500,"2017")</f>
        <v>0</v>
      </c>
      <c r="X541" s="295">
        <f>SUMIFS('7.  Persistence Report'!AA$27:AA$500,'7.  Persistence Report'!$D$27:$D$500,$B540,'7.  Persistence Report'!$J$27:$J$500,"Adjustment",'7.  Persistence Report'!$H$27:$H$500,"2017")</f>
        <v>0</v>
      </c>
      <c r="Y541" s="411">
        <f>Y540</f>
        <v>1</v>
      </c>
      <c r="Z541" s="411">
        <f t="shared" ref="Z541" si="1607">Z540</f>
        <v>0</v>
      </c>
      <c r="AA541" s="411">
        <f t="shared" ref="AA541" si="1608">AA540</f>
        <v>0</v>
      </c>
      <c r="AB541" s="411">
        <f t="shared" ref="AB541" si="1609">AB540</f>
        <v>0</v>
      </c>
      <c r="AC541" s="411">
        <f t="shared" ref="AC541" si="1610">AC540</f>
        <v>0</v>
      </c>
      <c r="AD541" s="411">
        <f t="shared" ref="AD541" si="1611">AD540</f>
        <v>0</v>
      </c>
      <c r="AE541" s="411">
        <f t="shared" ref="AE541" si="1612">AE540</f>
        <v>0</v>
      </c>
      <c r="AF541" s="411">
        <f t="shared" ref="AF541" si="1613">AF540</f>
        <v>0</v>
      </c>
      <c r="AG541" s="411">
        <f t="shared" ref="AG541" si="1614">AG540</f>
        <v>0</v>
      </c>
      <c r="AH541" s="411">
        <f t="shared" ref="AH541" si="1615">AH540</f>
        <v>0</v>
      </c>
      <c r="AI541" s="411">
        <f t="shared" ref="AI541" si="1616">AI540</f>
        <v>0</v>
      </c>
      <c r="AJ541" s="411">
        <f t="shared" ref="AJ541" si="1617">AJ540</f>
        <v>0</v>
      </c>
      <c r="AK541" s="411">
        <f t="shared" ref="AK541" si="1618">AK540</f>
        <v>0</v>
      </c>
      <c r="AL541" s="411">
        <f t="shared" ref="AL541" si="1619">AL540</f>
        <v>0</v>
      </c>
      <c r="AM541" s="306"/>
    </row>
    <row r="542" spans="1:39"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outlineLevel="1">
      <c r="A544" s="532"/>
      <c r="B544" s="431"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0">Z543</f>
        <v>0</v>
      </c>
      <c r="AA544" s="411">
        <f t="shared" ref="AA544" si="1621">AA543</f>
        <v>0</v>
      </c>
      <c r="AB544" s="411">
        <f t="shared" ref="AB544" si="1622">AB543</f>
        <v>0</v>
      </c>
      <c r="AC544" s="411">
        <f t="shared" ref="AC544" si="1623">AC543</f>
        <v>0</v>
      </c>
      <c r="AD544" s="411">
        <f t="shared" ref="AD544" si="1624">AD543</f>
        <v>0</v>
      </c>
      <c r="AE544" s="411">
        <f t="shared" ref="AE544" si="1625">AE543</f>
        <v>0</v>
      </c>
      <c r="AF544" s="411">
        <f t="shared" ref="AF544" si="1626">AF543</f>
        <v>0</v>
      </c>
      <c r="AG544" s="411">
        <f t="shared" ref="AG544" si="1627">AG543</f>
        <v>0</v>
      </c>
      <c r="AH544" s="411">
        <f t="shared" ref="AH544" si="1628">AH543</f>
        <v>0</v>
      </c>
      <c r="AI544" s="411">
        <f t="shared" ref="AI544" si="1629">AI543</f>
        <v>0</v>
      </c>
      <c r="AJ544" s="411">
        <f t="shared" ref="AJ544" si="1630">AJ543</f>
        <v>0</v>
      </c>
      <c r="AK544" s="411">
        <f t="shared" ref="AK544" si="1631">AK543</f>
        <v>0</v>
      </c>
      <c r="AL544" s="411">
        <f t="shared" ref="AL544" si="1632">AL543</f>
        <v>0</v>
      </c>
      <c r="AM544" s="306"/>
    </row>
    <row r="545" spans="1:39"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outlineLevel="1">
      <c r="A547" s="532"/>
      <c r="B547" s="431"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3">Z546</f>
        <v>0</v>
      </c>
      <c r="AA547" s="411">
        <f t="shared" ref="AA547" si="1634">AA546</f>
        <v>0</v>
      </c>
      <c r="AB547" s="411">
        <f t="shared" ref="AB547" si="1635">AB546</f>
        <v>0</v>
      </c>
      <c r="AC547" s="411">
        <f t="shared" ref="AC547" si="1636">AC546</f>
        <v>0</v>
      </c>
      <c r="AD547" s="411">
        <f t="shared" ref="AD547" si="1637">AD546</f>
        <v>0</v>
      </c>
      <c r="AE547" s="411">
        <f t="shared" ref="AE547" si="1638">AE546</f>
        <v>0</v>
      </c>
      <c r="AF547" s="411">
        <f t="shared" ref="AF547" si="1639">AF546</f>
        <v>0</v>
      </c>
      <c r="AG547" s="411">
        <f t="shared" ref="AG547" si="1640">AG546</f>
        <v>0</v>
      </c>
      <c r="AH547" s="411">
        <f t="shared" ref="AH547" si="1641">AH546</f>
        <v>0</v>
      </c>
      <c r="AI547" s="411">
        <f t="shared" ref="AI547" si="1642">AI546</f>
        <v>0</v>
      </c>
      <c r="AJ547" s="411">
        <f t="shared" ref="AJ547" si="1643">AJ546</f>
        <v>0</v>
      </c>
      <c r="AK547" s="411">
        <f t="shared" ref="AK547" si="1644">AK546</f>
        <v>0</v>
      </c>
      <c r="AL547" s="411">
        <f t="shared" ref="AL547" si="1645">AL546</f>
        <v>0</v>
      </c>
      <c r="AM547" s="306"/>
    </row>
    <row r="548" spans="1:39"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outlineLevel="1">
      <c r="A550" s="532"/>
      <c r="B550" s="431"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6">Z549</f>
        <v>0</v>
      </c>
      <c r="AA550" s="411">
        <f t="shared" ref="AA550" si="1647">AA549</f>
        <v>0</v>
      </c>
      <c r="AB550" s="411">
        <f t="shared" ref="AB550" si="1648">AB549</f>
        <v>0</v>
      </c>
      <c r="AC550" s="411">
        <f t="shared" ref="AC550" si="1649">AC549</f>
        <v>0</v>
      </c>
      <c r="AD550" s="411">
        <f t="shared" ref="AD550" si="1650">AD549</f>
        <v>0</v>
      </c>
      <c r="AE550" s="411">
        <f t="shared" ref="AE550" si="1651">AE549</f>
        <v>0</v>
      </c>
      <c r="AF550" s="411">
        <f t="shared" ref="AF550" si="1652">AF549</f>
        <v>0</v>
      </c>
      <c r="AG550" s="411">
        <f t="shared" ref="AG550" si="1653">AG549</f>
        <v>0</v>
      </c>
      <c r="AH550" s="411">
        <f t="shared" ref="AH550" si="1654">AH549</f>
        <v>0</v>
      </c>
      <c r="AI550" s="411">
        <f t="shared" ref="AI550" si="1655">AI549</f>
        <v>0</v>
      </c>
      <c r="AJ550" s="411">
        <f t="shared" ref="AJ550" si="1656">AJ549</f>
        <v>0</v>
      </c>
      <c r="AK550" s="411">
        <f t="shared" ref="AK550" si="1657">AK549</f>
        <v>0</v>
      </c>
      <c r="AL550" s="411">
        <f t="shared" ref="AL550" si="1658">AL549</f>
        <v>0</v>
      </c>
      <c r="AM550" s="306"/>
    </row>
    <row r="551" spans="1:39"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outlineLevel="1">
      <c r="A553" s="532"/>
      <c r="B553" s="431"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59">Z552</f>
        <v>0</v>
      </c>
      <c r="AA553" s="411">
        <f t="shared" ref="AA553" si="1660">AA552</f>
        <v>0</v>
      </c>
      <c r="AB553" s="411">
        <f t="shared" ref="AB553" si="1661">AB552</f>
        <v>0</v>
      </c>
      <c r="AC553" s="411">
        <f t="shared" ref="AC553" si="1662">AC552</f>
        <v>0</v>
      </c>
      <c r="AD553" s="411">
        <f t="shared" ref="AD553" si="1663">AD552</f>
        <v>0</v>
      </c>
      <c r="AE553" s="411">
        <f t="shared" ref="AE553" si="1664">AE552</f>
        <v>0</v>
      </c>
      <c r="AF553" s="411">
        <f t="shared" ref="AF553" si="1665">AF552</f>
        <v>0</v>
      </c>
      <c r="AG553" s="411">
        <f t="shared" ref="AG553" si="1666">AG552</f>
        <v>0</v>
      </c>
      <c r="AH553" s="411">
        <f t="shared" ref="AH553" si="1667">AH552</f>
        <v>0</v>
      </c>
      <c r="AI553" s="411">
        <f t="shared" ref="AI553" si="1668">AI552</f>
        <v>0</v>
      </c>
      <c r="AJ553" s="411">
        <f t="shared" ref="AJ553" si="1669">AJ552</f>
        <v>0</v>
      </c>
      <c r="AK553" s="411">
        <f t="shared" ref="AK553" si="1670">AK552</f>
        <v>0</v>
      </c>
      <c r="AL553" s="411">
        <f t="shared" ref="AL553" si="1671">AL552</f>
        <v>0</v>
      </c>
      <c r="AM553" s="306"/>
    </row>
    <row r="554" spans="1:39"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45"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outlineLevel="1">
      <c r="A556" s="532"/>
      <c r="B556" s="431"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2">Z555</f>
        <v>0</v>
      </c>
      <c r="AA556" s="411">
        <f t="shared" ref="AA556" si="1673">AA555</f>
        <v>0</v>
      </c>
      <c r="AB556" s="411">
        <f t="shared" ref="AB556" si="1674">AB555</f>
        <v>0</v>
      </c>
      <c r="AC556" s="411">
        <f t="shared" ref="AC556" si="1675">AC555</f>
        <v>0</v>
      </c>
      <c r="AD556" s="411">
        <f t="shared" ref="AD556" si="1676">AD555</f>
        <v>0</v>
      </c>
      <c r="AE556" s="411">
        <f t="shared" ref="AE556" si="1677">AE555</f>
        <v>0</v>
      </c>
      <c r="AF556" s="411">
        <f t="shared" ref="AF556" si="1678">AF555</f>
        <v>0</v>
      </c>
      <c r="AG556" s="411">
        <f t="shared" ref="AG556" si="1679">AG555</f>
        <v>0</v>
      </c>
      <c r="AH556" s="411">
        <f t="shared" ref="AH556" si="1680">AH555</f>
        <v>0</v>
      </c>
      <c r="AI556" s="411">
        <f t="shared" ref="AI556" si="1681">AI555</f>
        <v>0</v>
      </c>
      <c r="AJ556" s="411">
        <f t="shared" ref="AJ556" si="1682">AJ555</f>
        <v>0</v>
      </c>
      <c r="AK556" s="411">
        <f t="shared" ref="AK556" si="1683">AK555</f>
        <v>0</v>
      </c>
      <c r="AL556" s="411">
        <f t="shared" ref="AL556" si="1684">AL555</f>
        <v>0</v>
      </c>
      <c r="AM556" s="306"/>
    </row>
    <row r="557" spans="1:39"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outlineLevel="1">
      <c r="A558" s="532">
        <v>49</v>
      </c>
      <c r="B558" s="520" t="s">
        <v>31</v>
      </c>
      <c r="C558" s="291" t="s">
        <v>25</v>
      </c>
      <c r="D558" s="295"/>
      <c r="E558" s="295"/>
      <c r="F558" s="295"/>
      <c r="G558" s="295"/>
      <c r="H558" s="295"/>
      <c r="I558" s="295"/>
      <c r="J558" s="295"/>
      <c r="K558" s="295"/>
      <c r="L558" s="295"/>
      <c r="M558" s="295"/>
      <c r="N558" s="295">
        <v>1</v>
      </c>
      <c r="O558" s="295">
        <f>+'8.  Streetlighting'!F70</f>
        <v>0</v>
      </c>
      <c r="P558" s="295">
        <f>+'8.  Streetlighting'!F71</f>
        <v>0</v>
      </c>
      <c r="Q558" s="295">
        <f>+'8.  Streetlighting'!F72</f>
        <v>0</v>
      </c>
      <c r="R558" s="295">
        <f>+'8.  Streetlighting'!F73</f>
        <v>0</v>
      </c>
      <c r="S558" s="295"/>
      <c r="T558" s="295"/>
      <c r="U558" s="295"/>
      <c r="V558" s="295"/>
      <c r="W558" s="295"/>
      <c r="X558" s="295"/>
      <c r="Y558" s="426"/>
      <c r="Z558" s="410"/>
      <c r="AA558" s="410"/>
      <c r="AB558" s="410"/>
      <c r="AC558" s="410"/>
      <c r="AD558" s="410"/>
      <c r="AE558" s="410">
        <v>1</v>
      </c>
      <c r="AF558" s="415"/>
      <c r="AG558" s="415"/>
      <c r="AH558" s="415"/>
      <c r="AI558" s="415"/>
      <c r="AJ558" s="415"/>
      <c r="AK558" s="415"/>
      <c r="AL558" s="415"/>
      <c r="AM558" s="296">
        <f>SUM(Y558:AL558)</f>
        <v>1</v>
      </c>
    </row>
    <row r="559" spans="1:39" outlineLevel="1">
      <c r="A559" s="532"/>
      <c r="B559" s="431" t="s">
        <v>308</v>
      </c>
      <c r="C559" s="291" t="s">
        <v>163</v>
      </c>
      <c r="D559" s="295"/>
      <c r="E559" s="295"/>
      <c r="F559" s="295"/>
      <c r="G559" s="295"/>
      <c r="H559" s="295"/>
      <c r="I559" s="295"/>
      <c r="J559" s="295"/>
      <c r="K559" s="295"/>
      <c r="L559" s="295"/>
      <c r="M559" s="295"/>
      <c r="N559" s="295">
        <f>N558</f>
        <v>1</v>
      </c>
      <c r="O559" s="295"/>
      <c r="P559" s="295"/>
      <c r="Q559" s="295"/>
      <c r="R559" s="295"/>
      <c r="S559" s="295"/>
      <c r="T559" s="295"/>
      <c r="U559" s="295"/>
      <c r="V559" s="295"/>
      <c r="W559" s="295"/>
      <c r="X559" s="295"/>
      <c r="Y559" s="411">
        <f>Y558</f>
        <v>0</v>
      </c>
      <c r="Z559" s="411">
        <f t="shared" ref="Z559" si="1685">Z558</f>
        <v>0</v>
      </c>
      <c r="AA559" s="411">
        <f t="shared" ref="AA559" si="1686">AA558</f>
        <v>0</v>
      </c>
      <c r="AB559" s="411">
        <f t="shared" ref="AB559" si="1687">AB558</f>
        <v>0</v>
      </c>
      <c r="AC559" s="411">
        <f t="shared" ref="AC559" si="1688">AC558</f>
        <v>0</v>
      </c>
      <c r="AD559" s="411">
        <f t="shared" ref="AD559" si="1689">AD558</f>
        <v>0</v>
      </c>
      <c r="AE559" s="411">
        <f t="shared" ref="AE559" si="1690">AE558</f>
        <v>1</v>
      </c>
      <c r="AF559" s="411">
        <f t="shared" ref="AF559" si="1691">AF558</f>
        <v>0</v>
      </c>
      <c r="AG559" s="411">
        <f t="shared" ref="AG559" si="1692">AG558</f>
        <v>0</v>
      </c>
      <c r="AH559" s="411">
        <f t="shared" ref="AH559" si="1693">AH558</f>
        <v>0</v>
      </c>
      <c r="AI559" s="411">
        <f t="shared" ref="AI559" si="1694">AI558</f>
        <v>0</v>
      </c>
      <c r="AJ559" s="411">
        <f t="shared" ref="AJ559" si="1695">AJ558</f>
        <v>0</v>
      </c>
      <c r="AK559" s="411">
        <f t="shared" ref="AK559" si="1696">AK558</f>
        <v>0</v>
      </c>
      <c r="AL559" s="411">
        <f t="shared" ref="AL559" si="1697">AL558</f>
        <v>0</v>
      </c>
      <c r="AM559" s="306"/>
    </row>
    <row r="560" spans="1:39"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75">
      <c r="B561" s="327" t="s">
        <v>292</v>
      </c>
      <c r="C561" s="329"/>
      <c r="D561" s="329">
        <f>SUM(D404:D559)</f>
        <v>138605896.40585625</v>
      </c>
      <c r="E561" s="329"/>
      <c r="F561" s="329"/>
      <c r="G561" s="329"/>
      <c r="H561" s="329"/>
      <c r="I561" s="329"/>
      <c r="J561" s="329"/>
      <c r="K561" s="329"/>
      <c r="L561" s="329"/>
      <c r="M561" s="329"/>
      <c r="N561" s="329"/>
      <c r="O561" s="329">
        <f>SUM(O404:O559)</f>
        <v>16340.032391835741</v>
      </c>
      <c r="P561" s="329"/>
      <c r="Q561" s="329"/>
      <c r="R561" s="329"/>
      <c r="S561" s="329"/>
      <c r="T561" s="329"/>
      <c r="U561" s="329"/>
      <c r="V561" s="329"/>
      <c r="W561" s="329"/>
      <c r="X561" s="329"/>
      <c r="Y561" s="329">
        <f>IF(Y402="kWh",SUMPRODUCT(D404:D559,Y404:Y559))</f>
        <v>68995683.14186883</v>
      </c>
      <c r="Z561" s="329">
        <f>IF(Z402="kWh",SUMPRODUCT(D404:D559,Z404:Z559))</f>
        <v>12181428.789776072</v>
      </c>
      <c r="AA561" s="329">
        <f>IF(AA402="kw",SUMPRODUCT(N404:N559,O404:O559,AA404:AA559),SUMPRODUCT(D404:D559,AA404:AA559))</f>
        <v>73012.391736516642</v>
      </c>
      <c r="AB561" s="329">
        <f>IF(AB402="kw",SUMPRODUCT(N404:N559,O404:O559,AB404:AB559),SUMPRODUCT(D404:D559,AB404:AB559))</f>
        <v>10807.139067098686</v>
      </c>
      <c r="AC561" s="329">
        <f>IF(AC402="kw",SUMPRODUCT(N404:N559,O404:O559,AC404:AC559),SUMPRODUCT(D404:D559,AC404:AC559))</f>
        <v>12033.375064915486</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75">
      <c r="B562" s="391" t="s">
        <v>293</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0</v>
      </c>
      <c r="Z562" s="392">
        <f>HLOOKUP(Z218,'2. LRAMVA Threshold'!$B$42:$Q$53,9,FALSE)</f>
        <v>0</v>
      </c>
      <c r="AA562" s="392">
        <f>HLOOKUP(AA218,'2. LRAMVA Threshold'!$B$42:$Q$53,9,FALSE)</f>
        <v>0</v>
      </c>
      <c r="AB562" s="392">
        <f>HLOOKUP(AB218,'2. LRAMVA Threshold'!$B$42:$Q$53,9,FALSE)</f>
        <v>0</v>
      </c>
      <c r="AC562" s="392">
        <f>HLOOKUP(AC218,'2. LRAMVA Threshold'!$B$42:$Q$53,9,FALSE)</f>
        <v>0</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c r="B564" s="324" t="s">
        <v>294</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0</v>
      </c>
      <c r="Z564" s="341">
        <f>HLOOKUP(Z$35,'3.  Distribution Rates'!$C$122:$P$133,9,FALSE)</f>
        <v>0</v>
      </c>
      <c r="AA564" s="341">
        <f>HLOOKUP(AA$35,'3.  Distribution Rates'!$C$122:$P$133,9,FALSE)</f>
        <v>0</v>
      </c>
      <c r="AB564" s="341">
        <f>HLOOKUP(AB$35,'3.  Distribution Rates'!$C$122:$P$133,9,FALSE)</f>
        <v>0</v>
      </c>
      <c r="AC564" s="341">
        <f>HLOOKUP(AC$35,'3.  Distribution Rates'!$C$122:$P$133,9,FALSE)</f>
        <v>0</v>
      </c>
      <c r="AD564" s="341">
        <f>HLOOKUP(AD$35,'3.  Distribution Rates'!$C$122:$P$133,9,FALSE)</f>
        <v>0</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c r="B565" s="324" t="s">
        <v>295</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9">
        <f t="shared" ref="AM565:AM571" si="1698">SUM(Y565:AL565)</f>
        <v>0</v>
      </c>
    </row>
    <row r="566" spans="2:39">
      <c r="B566" s="324" t="s">
        <v>296</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9">
        <f t="shared" si="1698"/>
        <v>0</v>
      </c>
    </row>
    <row r="567" spans="2:39">
      <c r="B567" s="324" t="s">
        <v>297</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0</v>
      </c>
      <c r="Z567" s="378">
        <f>'4.  2011-2014 LRAM'!Z398*Z564</f>
        <v>0</v>
      </c>
      <c r="AA567" s="378">
        <f>'4.  2011-2014 LRAM'!AA398*AA564</f>
        <v>0</v>
      </c>
      <c r="AB567" s="378">
        <f>'4.  2011-2014 LRAM'!AB398*AB564</f>
        <v>0</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9">
        <f t="shared" si="1698"/>
        <v>0</v>
      </c>
    </row>
    <row r="568" spans="2:39">
      <c r="B568" s="324" t="s">
        <v>298</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0</v>
      </c>
      <c r="Z568" s="378">
        <f>'4.  2011-2014 LRAM'!Z528*Z564</f>
        <v>0</v>
      </c>
      <c r="AA568" s="378">
        <f>'4.  2011-2014 LRAM'!AA528*AA564</f>
        <v>0</v>
      </c>
      <c r="AB568" s="378">
        <f>'4.  2011-2014 LRAM'!AB528*AB564</f>
        <v>0</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9">
        <f t="shared" si="1698"/>
        <v>0</v>
      </c>
    </row>
    <row r="569" spans="2:39">
      <c r="B569" s="324" t="s">
        <v>299</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Y209*Y564</f>
        <v>0</v>
      </c>
      <c r="Z569" s="378">
        <f t="shared" ref="Z569:AL569" si="1699">Z209*Z564</f>
        <v>0</v>
      </c>
      <c r="AA569" s="378">
        <f t="shared" si="1699"/>
        <v>0</v>
      </c>
      <c r="AB569" s="378">
        <f>AB209*AB564</f>
        <v>0</v>
      </c>
      <c r="AC569" s="378">
        <f t="shared" si="1699"/>
        <v>0</v>
      </c>
      <c r="AD569" s="378">
        <f t="shared" si="1699"/>
        <v>0</v>
      </c>
      <c r="AE569" s="378">
        <f t="shared" si="1699"/>
        <v>0</v>
      </c>
      <c r="AF569" s="378">
        <f t="shared" si="1699"/>
        <v>0</v>
      </c>
      <c r="AG569" s="378">
        <f t="shared" si="1699"/>
        <v>0</v>
      </c>
      <c r="AH569" s="378">
        <f t="shared" si="1699"/>
        <v>0</v>
      </c>
      <c r="AI569" s="378">
        <f t="shared" si="1699"/>
        <v>0</v>
      </c>
      <c r="AJ569" s="378">
        <f t="shared" si="1699"/>
        <v>0</v>
      </c>
      <c r="AK569" s="378">
        <f t="shared" si="1699"/>
        <v>0</v>
      </c>
      <c r="AL569" s="378">
        <f t="shared" si="1699"/>
        <v>0</v>
      </c>
      <c r="AM569" s="629">
        <f t="shared" si="1698"/>
        <v>0</v>
      </c>
    </row>
    <row r="570" spans="2:39">
      <c r="B570" s="324" t="s">
        <v>300</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0</v>
      </c>
      <c r="Z570" s="378">
        <f>Z392*Z564</f>
        <v>0</v>
      </c>
      <c r="AA570" s="378">
        <f t="shared" ref="AA570:AL570" si="1700">AA392*AA564</f>
        <v>0</v>
      </c>
      <c r="AB570" s="378">
        <f>AB392*AB564</f>
        <v>0</v>
      </c>
      <c r="AC570" s="378">
        <f t="shared" si="1700"/>
        <v>0</v>
      </c>
      <c r="AD570" s="378">
        <f t="shared" si="1700"/>
        <v>0</v>
      </c>
      <c r="AE570" s="378">
        <f t="shared" si="1700"/>
        <v>0</v>
      </c>
      <c r="AF570" s="378">
        <f t="shared" si="1700"/>
        <v>0</v>
      </c>
      <c r="AG570" s="378">
        <f t="shared" si="1700"/>
        <v>0</v>
      </c>
      <c r="AH570" s="378">
        <f t="shared" si="1700"/>
        <v>0</v>
      </c>
      <c r="AI570" s="378">
        <f t="shared" si="1700"/>
        <v>0</v>
      </c>
      <c r="AJ570" s="378">
        <f t="shared" si="1700"/>
        <v>0</v>
      </c>
      <c r="AK570" s="378">
        <f t="shared" si="1700"/>
        <v>0</v>
      </c>
      <c r="AL570" s="378">
        <f t="shared" si="1700"/>
        <v>0</v>
      </c>
      <c r="AM570" s="629">
        <f t="shared" si="1698"/>
        <v>0</v>
      </c>
    </row>
    <row r="571" spans="2:39">
      <c r="B571" s="324" t="s">
        <v>301</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0</v>
      </c>
      <c r="Z571" s="378">
        <f t="shared" ref="Z571:AL571" si="1701">Z561*Z564</f>
        <v>0</v>
      </c>
      <c r="AA571" s="378">
        <f t="shared" si="1701"/>
        <v>0</v>
      </c>
      <c r="AB571" s="378">
        <f t="shared" si="1701"/>
        <v>0</v>
      </c>
      <c r="AC571" s="378">
        <f t="shared" si="1701"/>
        <v>0</v>
      </c>
      <c r="AD571" s="378">
        <f t="shared" si="1701"/>
        <v>0</v>
      </c>
      <c r="AE571" s="378">
        <f t="shared" si="1701"/>
        <v>0</v>
      </c>
      <c r="AF571" s="378">
        <f t="shared" si="1701"/>
        <v>0</v>
      </c>
      <c r="AG571" s="378">
        <f t="shared" si="1701"/>
        <v>0</v>
      </c>
      <c r="AH571" s="378">
        <f t="shared" si="1701"/>
        <v>0</v>
      </c>
      <c r="AI571" s="378">
        <f t="shared" si="1701"/>
        <v>0</v>
      </c>
      <c r="AJ571" s="378">
        <f t="shared" si="1701"/>
        <v>0</v>
      </c>
      <c r="AK571" s="378">
        <f t="shared" si="1701"/>
        <v>0</v>
      </c>
      <c r="AL571" s="378">
        <f t="shared" si="1701"/>
        <v>0</v>
      </c>
      <c r="AM571" s="629">
        <f t="shared" si="1698"/>
        <v>0</v>
      </c>
    </row>
    <row r="572" spans="2:39" ht="15.75">
      <c r="B572" s="349" t="s">
        <v>302</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0</v>
      </c>
      <c r="Z572" s="346">
        <f>SUM(Z565:Z571)</f>
        <v>0</v>
      </c>
      <c r="AA572" s="346">
        <f t="shared" ref="AA572:AE572" si="1702">SUM(AA565:AA571)</f>
        <v>0</v>
      </c>
      <c r="AB572" s="346">
        <f t="shared" si="1702"/>
        <v>0</v>
      </c>
      <c r="AC572" s="346">
        <f t="shared" si="1702"/>
        <v>0</v>
      </c>
      <c r="AD572" s="346">
        <f>SUM(AD565:AD571)</f>
        <v>0</v>
      </c>
      <c r="AE572" s="346">
        <f t="shared" si="1702"/>
        <v>0</v>
      </c>
      <c r="AF572" s="346">
        <f>SUM(AF565:AF571)</f>
        <v>0</v>
      </c>
      <c r="AG572" s="346">
        <f>SUM(AG565:AG571)</f>
        <v>0</v>
      </c>
      <c r="AH572" s="346">
        <f t="shared" ref="AH572:AL572" si="1703">SUM(AH565:AH571)</f>
        <v>0</v>
      </c>
      <c r="AI572" s="346">
        <f t="shared" si="1703"/>
        <v>0</v>
      </c>
      <c r="AJ572" s="346">
        <f>SUM(AJ565:AJ571)</f>
        <v>0</v>
      </c>
      <c r="AK572" s="346">
        <f t="shared" si="1703"/>
        <v>0</v>
      </c>
      <c r="AL572" s="346">
        <f t="shared" si="1703"/>
        <v>0</v>
      </c>
      <c r="AM572" s="407">
        <f>SUM(AM565:AM571)</f>
        <v>0</v>
      </c>
    </row>
    <row r="573" spans="2:39" ht="15.75">
      <c r="B573" s="349" t="s">
        <v>303</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0</v>
      </c>
      <c r="Z573" s="347">
        <f t="shared" ref="Z573:AE573" si="1704">Z562*Z564</f>
        <v>0</v>
      </c>
      <c r="AA573" s="347">
        <f t="shared" si="1704"/>
        <v>0</v>
      </c>
      <c r="AB573" s="347">
        <f t="shared" si="1704"/>
        <v>0</v>
      </c>
      <c r="AC573" s="347">
        <f t="shared" si="1704"/>
        <v>0</v>
      </c>
      <c r="AD573" s="347">
        <f>AD562*AD564</f>
        <v>0</v>
      </c>
      <c r="AE573" s="347">
        <f t="shared" si="1704"/>
        <v>0</v>
      </c>
      <c r="AF573" s="347">
        <f>AF562*AF564</f>
        <v>0</v>
      </c>
      <c r="AG573" s="347">
        <f t="shared" ref="AG573:AL573" si="1705">AG562*AG564</f>
        <v>0</v>
      </c>
      <c r="AH573" s="347">
        <f t="shared" si="1705"/>
        <v>0</v>
      </c>
      <c r="AI573" s="347">
        <f t="shared" si="1705"/>
        <v>0</v>
      </c>
      <c r="AJ573" s="347">
        <f>AJ562*AJ564</f>
        <v>0</v>
      </c>
      <c r="AK573" s="347">
        <f>AK562*AK564</f>
        <v>0</v>
      </c>
      <c r="AL573" s="347">
        <f t="shared" si="1705"/>
        <v>0</v>
      </c>
      <c r="AM573" s="407">
        <f>SUM(Y573:AL573)</f>
        <v>0</v>
      </c>
    </row>
    <row r="574" spans="2:39" ht="15.75">
      <c r="B574" s="349" t="s">
        <v>304</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0</v>
      </c>
    </row>
    <row r="575" spans="2:39">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c r="B576" s="439" t="s">
        <v>305</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54545629.11685805</v>
      </c>
      <c r="Z576" s="291">
        <f>SUMPRODUCT(E404:E559,Z404:Z559)</f>
        <v>12152248.80977607</v>
      </c>
      <c r="AA576" s="291">
        <f>IF(AA402="kw",SUMPRODUCT($N$404:$N$559,$P$404:$P$559,AA404:AA559),SUMPRODUCT($E$404:$E$559,AA404:AA559))</f>
        <v>73554.887305353768</v>
      </c>
      <c r="AB576" s="291">
        <f>IF(AB402="kw",SUMPRODUCT($N$404:$N$559,$P$404:$P$559,AB404:AB559),SUMPRODUCT($E$404:$E$559,AB404:AB559))</f>
        <v>10836.107778704076</v>
      </c>
      <c r="AC576" s="291">
        <f>IF(AC402="kw",SUMPRODUCT($N$404:$N$559,$P$404:$P$559,AC404:AC559),SUMPRODUCT($E$404:$E$559,AC404:AC559))</f>
        <v>12141.314601322074</v>
      </c>
      <c r="AD576" s="291">
        <f t="shared" ref="AD576:AL576" si="1706">IF(AD402="kw",SUMPRODUCT($N$404:$N$559,$P$404:$P$559,AD404:AD559),SUMPRODUCT($E$404:$E$559,AD404:AD559))</f>
        <v>0</v>
      </c>
      <c r="AE576" s="291">
        <f t="shared" si="1706"/>
        <v>0</v>
      </c>
      <c r="AF576" s="291">
        <f t="shared" si="1706"/>
        <v>0</v>
      </c>
      <c r="AG576" s="291">
        <f t="shared" si="1706"/>
        <v>0</v>
      </c>
      <c r="AH576" s="291">
        <f t="shared" si="1706"/>
        <v>0</v>
      </c>
      <c r="AI576" s="291">
        <f t="shared" si="1706"/>
        <v>0</v>
      </c>
      <c r="AJ576" s="291">
        <f t="shared" si="1706"/>
        <v>0</v>
      </c>
      <c r="AK576" s="291">
        <f t="shared" si="1706"/>
        <v>0</v>
      </c>
      <c r="AL576" s="291">
        <f t="shared" si="1706"/>
        <v>0</v>
      </c>
      <c r="AM576" s="337"/>
    </row>
    <row r="577" spans="1:39">
      <c r="B577" s="439" t="s">
        <v>306</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54545629.11685805</v>
      </c>
      <c r="Z577" s="291">
        <f>SUMPRODUCT(F404:F559,Z404:Z559)</f>
        <v>12149428.20977607</v>
      </c>
      <c r="AA577" s="291">
        <f t="shared" ref="AA577:AL577" si="1707">IF(AA402="kw",SUMPRODUCT($N$404:$N$559,$Q$404:$Q$559,AA404:AA559),SUMPRODUCT($F$404:$F$559,AA404:AA559))</f>
        <v>73554.887305353768</v>
      </c>
      <c r="AB577" s="291">
        <f t="shared" si="1707"/>
        <v>10836.107778704076</v>
      </c>
      <c r="AC577" s="291">
        <f>IF(AC402="kw",SUMPRODUCT($N$404:$N$559,$Q$404:$Q$559,AC404:AC559),SUMPRODUCT($F$404:$F$559,AC404:AC559))</f>
        <v>12141.314601322074</v>
      </c>
      <c r="AD577" s="291">
        <f t="shared" si="1707"/>
        <v>0</v>
      </c>
      <c r="AE577" s="291">
        <f t="shared" si="1707"/>
        <v>0</v>
      </c>
      <c r="AF577" s="291">
        <f t="shared" si="1707"/>
        <v>0</v>
      </c>
      <c r="AG577" s="291">
        <f t="shared" si="1707"/>
        <v>0</v>
      </c>
      <c r="AH577" s="291">
        <f t="shared" si="1707"/>
        <v>0</v>
      </c>
      <c r="AI577" s="291">
        <f t="shared" si="1707"/>
        <v>0</v>
      </c>
      <c r="AJ577" s="291">
        <f t="shared" si="1707"/>
        <v>0</v>
      </c>
      <c r="AK577" s="291">
        <f t="shared" si="1707"/>
        <v>0</v>
      </c>
      <c r="AL577" s="291">
        <f t="shared" si="1707"/>
        <v>0</v>
      </c>
      <c r="AM577" s="337"/>
    </row>
    <row r="578" spans="1:39">
      <c r="B578" s="440" t="s">
        <v>307</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53541131</v>
      </c>
      <c r="Z578" s="326">
        <f>SUMPRODUCT(G404:G559,Z404:Z559)</f>
        <v>9077300.2800000012</v>
      </c>
      <c r="AA578" s="326">
        <f t="shared" ref="AA578:AL578" si="1708">IF(AA402="kw",SUMPRODUCT($N$404:$N$559,$R$404:$R$559,AA404:AA559),SUMPRODUCT($G$404:$G$559,AA404:AA559))</f>
        <v>58145.627999999997</v>
      </c>
      <c r="AB578" s="326">
        <f t="shared" si="1708"/>
        <v>8497.8120000000017</v>
      </c>
      <c r="AC578" s="326">
        <f>IF(AC402="kw",SUMPRODUCT($N$404:$N$559,$R$404:$R$559,AC404:AC559),SUMPRODUCT($G$404:$G$559,AC404:AC559))</f>
        <v>9954.6</v>
      </c>
      <c r="AD578" s="326">
        <f t="shared" si="1708"/>
        <v>0</v>
      </c>
      <c r="AE578" s="326">
        <f t="shared" si="1708"/>
        <v>0</v>
      </c>
      <c r="AF578" s="326">
        <f t="shared" si="1708"/>
        <v>0</v>
      </c>
      <c r="AG578" s="326">
        <f t="shared" si="1708"/>
        <v>0</v>
      </c>
      <c r="AH578" s="326">
        <f t="shared" si="1708"/>
        <v>0</v>
      </c>
      <c r="AI578" s="326">
        <f t="shared" si="1708"/>
        <v>0</v>
      </c>
      <c r="AJ578" s="326">
        <f t="shared" si="1708"/>
        <v>0</v>
      </c>
      <c r="AK578" s="326">
        <f t="shared" si="1708"/>
        <v>0</v>
      </c>
      <c r="AL578" s="326">
        <f t="shared" si="1708"/>
        <v>0</v>
      </c>
      <c r="AM578" s="386"/>
    </row>
    <row r="579" spans="1:39" ht="22.5" customHeight="1">
      <c r="B579" s="368" t="s">
        <v>592</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75">
      <c r="B582" s="280" t="s">
        <v>309</v>
      </c>
      <c r="C582" s="281"/>
      <c r="D582" s="590" t="s">
        <v>525</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56" t="s">
        <v>211</v>
      </c>
      <c r="C583" s="858" t="s">
        <v>33</v>
      </c>
      <c r="D583" s="284" t="s">
        <v>421</v>
      </c>
      <c r="E583" s="860" t="s">
        <v>209</v>
      </c>
      <c r="F583" s="861"/>
      <c r="G583" s="861"/>
      <c r="H583" s="861"/>
      <c r="I583" s="861"/>
      <c r="J583" s="861"/>
      <c r="K583" s="861"/>
      <c r="L583" s="861"/>
      <c r="M583" s="862"/>
      <c r="N583" s="863" t="s">
        <v>213</v>
      </c>
      <c r="O583" s="284" t="s">
        <v>422</v>
      </c>
      <c r="P583" s="860" t="s">
        <v>212</v>
      </c>
      <c r="Q583" s="861"/>
      <c r="R583" s="861"/>
      <c r="S583" s="861"/>
      <c r="T583" s="861"/>
      <c r="U583" s="861"/>
      <c r="V583" s="861"/>
      <c r="W583" s="861"/>
      <c r="X583" s="862"/>
      <c r="Y583" s="853" t="s">
        <v>243</v>
      </c>
      <c r="Z583" s="854"/>
      <c r="AA583" s="854"/>
      <c r="AB583" s="854"/>
      <c r="AC583" s="854"/>
      <c r="AD583" s="854"/>
      <c r="AE583" s="854"/>
      <c r="AF583" s="854"/>
      <c r="AG583" s="854"/>
      <c r="AH583" s="854"/>
      <c r="AI583" s="854"/>
      <c r="AJ583" s="854"/>
      <c r="AK583" s="854"/>
      <c r="AL583" s="854"/>
      <c r="AM583" s="855"/>
    </row>
    <row r="584" spans="1:39" ht="68.25" customHeight="1">
      <c r="B584" s="857"/>
      <c r="C584" s="859"/>
      <c r="D584" s="285">
        <v>2018</v>
      </c>
      <c r="E584" s="285">
        <v>2019</v>
      </c>
      <c r="F584" s="285">
        <v>2020</v>
      </c>
      <c r="G584" s="285">
        <v>2021</v>
      </c>
      <c r="H584" s="285">
        <v>2022</v>
      </c>
      <c r="I584" s="285">
        <v>2023</v>
      </c>
      <c r="J584" s="285">
        <v>2024</v>
      </c>
      <c r="K584" s="285">
        <v>2025</v>
      </c>
      <c r="L584" s="285">
        <v>2026</v>
      </c>
      <c r="M584" s="285">
        <v>2027</v>
      </c>
      <c r="N584" s="864"/>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TO 1,499 KW</v>
      </c>
      <c r="AB584" s="285" t="str">
        <f>'1.  LRAMVA Summary'!G52</f>
        <v>GS 1,500 TO 4,999</v>
      </c>
      <c r="AC584" s="285" t="str">
        <f>'1.  LRAMVA Summary'!H52</f>
        <v>Large User</v>
      </c>
      <c r="AD584" s="285" t="str">
        <f>'1.  LRAMVA Summary'!I52</f>
        <v>Unmetered Scattered Load</v>
      </c>
      <c r="AE584" s="285" t="str">
        <f>'1.  LRAMVA Summary'!J52</f>
        <v>Street Lighting</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t="str">
        <f>'1.  LRAMVA Summary'!I53</f>
        <v>kWh</v>
      </c>
      <c r="AE585" s="291" t="str">
        <f>'1.  LRAMVA Summary'!J53</f>
        <v>kW</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75" hidden="1" outlineLevel="1">
      <c r="A586" s="532"/>
      <c r="B586" s="504"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idden="1" outlineLevel="1">
      <c r="A587" s="532">
        <v>1</v>
      </c>
      <c r="B587" s="428" t="s">
        <v>95</v>
      </c>
      <c r="C587" s="291" t="s">
        <v>25</v>
      </c>
      <c r="D587" s="295"/>
      <c r="E587" s="295">
        <f>SUMIFS('7.  Persistence Report'!AY$27:AY$500,'7.  Persistence Report'!$D$27:$D$500,$B587,'7.  Persistence Report'!$J$27:$J$500,"Current year savings",'7.  Persistence Report'!$H$27:$H$500,"2018")</f>
        <v>0</v>
      </c>
      <c r="F587" s="295">
        <f>SUMIFS('7.  Persistence Report'!AZ$27:AZ$500,'7.  Persistence Report'!$D$27:$D$500,$B587,'7.  Persistence Report'!$J$27:$J$500,"Current year savings",'7.  Persistence Report'!$H$27:$H$500,"2018")</f>
        <v>0</v>
      </c>
      <c r="G587" s="295">
        <f>SUMIFS('7.  Persistence Report'!BA$27:BA$500,'7.  Persistence Report'!$D$27:$D$500,$B587,'7.  Persistence Report'!$J$27:$J$500,"Current year savings",'7.  Persistence Report'!$H$27:$H$500,"2018")</f>
        <v>0</v>
      </c>
      <c r="H587" s="295">
        <f>SUMIFS('7.  Persistence Report'!BB$27:BB$500,'7.  Persistence Report'!$D$27:$D$500,$B587,'7.  Persistence Report'!$J$27:$J$500,"Current year savings",'7.  Persistence Report'!$H$27:$H$500,"2018")</f>
        <v>0</v>
      </c>
      <c r="I587" s="295">
        <f>SUMIFS('7.  Persistence Report'!BC$27:BC$500,'7.  Persistence Report'!$D$27:$D$500,$B587,'7.  Persistence Report'!$J$27:$J$500,"Current year savings",'7.  Persistence Report'!$H$27:$H$500,"2018")</f>
        <v>0</v>
      </c>
      <c r="J587" s="295">
        <f>SUMIFS('7.  Persistence Report'!BD$27:BD$500,'7.  Persistence Report'!$D$27:$D$500,$B587,'7.  Persistence Report'!$J$27:$J$500,"Current year savings",'7.  Persistence Report'!$H$27:$H$500,"2018")</f>
        <v>0</v>
      </c>
      <c r="K587" s="295">
        <f>SUMIFS('7.  Persistence Report'!BE$27:BE$500,'7.  Persistence Report'!$D$27:$D$500,$B587,'7.  Persistence Report'!$J$27:$J$500,"Current year savings",'7.  Persistence Report'!$H$27:$H$500,"2018")</f>
        <v>0</v>
      </c>
      <c r="L587" s="295">
        <f>SUMIFS('7.  Persistence Report'!BF$27:BF$500,'7.  Persistence Report'!$D$27:$D$500,$B587,'7.  Persistence Report'!$J$27:$J$500,"Current year savings",'7.  Persistence Report'!$H$27:$H$500,"2018")</f>
        <v>0</v>
      </c>
      <c r="M587" s="295">
        <f>SUMIFS('7.  Persistence Report'!BG$27:BG$500,'7.  Persistence Report'!$D$27:$D$500,$B587,'7.  Persistence Report'!$J$27:$J$500,"Current year savings",'7.  Persistence Report'!$H$27:$H$500,"2018")</f>
        <v>0</v>
      </c>
      <c r="N587" s="291"/>
      <c r="O587" s="295">
        <f>SUMIFS('7.  Persistence Report'!S$27:S$500,'7.  Persistence Report'!$D$27:$D$500,$B587,'7.  Persistence Report'!$J$27:$J$500,"Current year savings",'7.  Persistence Report'!$H$27:$H$500,"2018")</f>
        <v>0</v>
      </c>
      <c r="P587" s="295">
        <f>SUMIFS('7.  Persistence Report'!T$27:T$500,'7.  Persistence Report'!$D$27:$D$500,$B587,'7.  Persistence Report'!$J$27:$J$500,"Current year savings",'7.  Persistence Report'!$H$27:$H$500,"2018")</f>
        <v>0</v>
      </c>
      <c r="Q587" s="295">
        <f>SUMIFS('7.  Persistence Report'!U$27:U$500,'7.  Persistence Report'!$D$27:$D$500,$B587,'7.  Persistence Report'!$J$27:$J$500,"Current year savings",'7.  Persistence Report'!$H$27:$H$500,"2018")</f>
        <v>0</v>
      </c>
      <c r="R587" s="295">
        <f>SUMIFS('7.  Persistence Report'!V$27:V$500,'7.  Persistence Report'!$D$27:$D$500,$B587,'7.  Persistence Report'!$J$27:$J$500,"Current year savings",'7.  Persistence Report'!$H$27:$H$500,"2018")</f>
        <v>0</v>
      </c>
      <c r="S587" s="295">
        <f>SUMIFS('7.  Persistence Report'!W$27:W$500,'7.  Persistence Report'!$D$27:$D$500,$B587,'7.  Persistence Report'!$J$27:$J$500,"Current year savings",'7.  Persistence Report'!$H$27:$H$500,"2018")</f>
        <v>0</v>
      </c>
      <c r="T587" s="295">
        <f>SUMIFS('7.  Persistence Report'!X$27:X$500,'7.  Persistence Report'!$D$27:$D$500,$B587,'7.  Persistence Report'!$J$27:$J$500,"Current year savings",'7.  Persistence Report'!$H$27:$H$500,"2018")</f>
        <v>0</v>
      </c>
      <c r="U587" s="295">
        <f>SUMIFS('7.  Persistence Report'!Y$27:Y$500,'7.  Persistence Report'!$D$27:$D$500,$B587,'7.  Persistence Report'!$J$27:$J$500,"Current year savings",'7.  Persistence Report'!$H$27:$H$500,"2018")</f>
        <v>0</v>
      </c>
      <c r="V587" s="295">
        <f>SUMIFS('7.  Persistence Report'!Z$27:Z$500,'7.  Persistence Report'!$D$27:$D$500,$B587,'7.  Persistence Report'!$J$27:$J$500,"Current year savings",'7.  Persistence Report'!$H$27:$H$500,"2018")</f>
        <v>0</v>
      </c>
      <c r="W587" s="295">
        <f>SUMIFS('7.  Persistence Report'!AA$27:AA$500,'7.  Persistence Report'!$D$27:$D$500,$B587,'7.  Persistence Report'!$J$27:$J$500,"Current year savings",'7.  Persistence Report'!$H$27:$H$500,"2018")</f>
        <v>0</v>
      </c>
      <c r="X587" s="295">
        <f>SUMIFS('7.  Persistence Report'!AB$27:AB$500,'7.  Persistence Report'!$D$27:$D$500,$B587,'7.  Persistence Report'!$J$27:$J$500,"Current year savings",'7.  Persistence Report'!$H$27:$H$500,"2018")</f>
        <v>0</v>
      </c>
      <c r="Y587" s="410"/>
      <c r="Z587" s="410"/>
      <c r="AA587" s="410"/>
      <c r="AB587" s="410"/>
      <c r="AC587" s="410"/>
      <c r="AD587" s="410"/>
      <c r="AE587" s="410"/>
      <c r="AF587" s="410"/>
      <c r="AG587" s="410"/>
      <c r="AH587" s="410"/>
      <c r="AI587" s="410"/>
      <c r="AJ587" s="410"/>
      <c r="AK587" s="410"/>
      <c r="AL587" s="410"/>
      <c r="AM587" s="296">
        <f>SUM(Y587:AL587)</f>
        <v>0</v>
      </c>
    </row>
    <row r="588" spans="1:39" hidden="1" outlineLevel="1">
      <c r="A588" s="532"/>
      <c r="B588" s="294" t="s">
        <v>310</v>
      </c>
      <c r="C588" s="291" t="s">
        <v>163</v>
      </c>
      <c r="D588" s="295"/>
      <c r="E588" s="295">
        <f>SUMIFS('7.  Persistence Report'!AY$27:AY$500,'7.  Persistence Report'!$D$27:$D$500,$B587,'7.  Persistence Report'!$J$27:$J$500,"Adjustment",'7.  Persistence Report'!$H$27:$H$500,"2018")</f>
        <v>0</v>
      </c>
      <c r="F588" s="295">
        <f>SUMIFS('7.  Persistence Report'!AZ$27:AZ$500,'7.  Persistence Report'!$D$27:$D$500,$B587,'7.  Persistence Report'!$J$27:$J$500,"Adjustment",'7.  Persistence Report'!$H$27:$H$500,"2018")</f>
        <v>0</v>
      </c>
      <c r="G588" s="295">
        <f>SUMIFS('7.  Persistence Report'!BA$27:BA$500,'7.  Persistence Report'!$D$27:$D$500,$B587,'7.  Persistence Report'!$J$27:$J$500,"Adjustment",'7.  Persistence Report'!$H$27:$H$500,"2018")</f>
        <v>0</v>
      </c>
      <c r="H588" s="295">
        <f>SUMIFS('7.  Persistence Report'!BB$27:BB$500,'7.  Persistence Report'!$D$27:$D$500,$B587,'7.  Persistence Report'!$J$27:$J$500,"Adjustment",'7.  Persistence Report'!$H$27:$H$500,"2018")</f>
        <v>0</v>
      </c>
      <c r="I588" s="295">
        <f>SUMIFS('7.  Persistence Report'!BC$27:BC$500,'7.  Persistence Report'!$D$27:$D$500,$B587,'7.  Persistence Report'!$J$27:$J$500,"Adjustment",'7.  Persistence Report'!$H$27:$H$500,"2018")</f>
        <v>0</v>
      </c>
      <c r="J588" s="295">
        <f>SUMIFS('7.  Persistence Report'!BD$27:BD$500,'7.  Persistence Report'!$D$27:$D$500,$B587,'7.  Persistence Report'!$J$27:$J$500,"Adjustment",'7.  Persistence Report'!$H$27:$H$500,"2018")</f>
        <v>0</v>
      </c>
      <c r="K588" s="295">
        <f>SUMIFS('7.  Persistence Report'!BE$27:BE$500,'7.  Persistence Report'!$D$27:$D$500,$B587,'7.  Persistence Report'!$J$27:$J$500,"Adjustment",'7.  Persistence Report'!$H$27:$H$500,"2018")</f>
        <v>0</v>
      </c>
      <c r="L588" s="295">
        <f>SUMIFS('7.  Persistence Report'!BF$27:BF$500,'7.  Persistence Report'!$D$27:$D$500,$B587,'7.  Persistence Report'!$J$27:$J$500,"Adjustment",'7.  Persistence Report'!$H$27:$H$500,"2018")</f>
        <v>0</v>
      </c>
      <c r="M588" s="295">
        <f>SUMIFS('7.  Persistence Report'!BG$27:BG$500,'7.  Persistence Report'!$D$27:$D$500,$B587,'7.  Persistence Report'!$J$27:$J$500,"Adjustment",'7.  Persistence Report'!$H$27:$H$500,"2018")</f>
        <v>0</v>
      </c>
      <c r="N588" s="468"/>
      <c r="O588" s="295">
        <f>SUMIFS('7.  Persistence Report'!S$27:S$500,'7.  Persistence Report'!$D$27:$D$500,$B587,'7.  Persistence Report'!$J$27:$J$500,"Adjustment",'7.  Persistence Report'!$H$27:$H$500,"2018")</f>
        <v>0</v>
      </c>
      <c r="P588" s="295">
        <f>SUMIFS('7.  Persistence Report'!T$27:T$500,'7.  Persistence Report'!$D$27:$D$500,$B587,'7.  Persistence Report'!$J$27:$J$500,"Adjustment",'7.  Persistence Report'!$H$27:$H$500,"2018")</f>
        <v>0</v>
      </c>
      <c r="Q588" s="295">
        <f>SUMIFS('7.  Persistence Report'!U$27:U$500,'7.  Persistence Report'!$D$27:$D$500,$B587,'7.  Persistence Report'!$J$27:$J$500,"Adjustment",'7.  Persistence Report'!$H$27:$H$500,"2018")</f>
        <v>0</v>
      </c>
      <c r="R588" s="295">
        <f>SUMIFS('7.  Persistence Report'!V$27:V$500,'7.  Persistence Report'!$D$27:$D$500,$B587,'7.  Persistence Report'!$J$27:$J$500,"Adjustment",'7.  Persistence Report'!$H$27:$H$500,"2018")</f>
        <v>0</v>
      </c>
      <c r="S588" s="295">
        <f>SUMIFS('7.  Persistence Report'!W$27:W$500,'7.  Persistence Report'!$D$27:$D$500,$B587,'7.  Persistence Report'!$J$27:$J$500,"Adjustment",'7.  Persistence Report'!$H$27:$H$500,"2018")</f>
        <v>0</v>
      </c>
      <c r="T588" s="295">
        <f>SUMIFS('7.  Persistence Report'!X$27:X$500,'7.  Persistence Report'!$D$27:$D$500,$B587,'7.  Persistence Report'!$J$27:$J$500,"Adjustment",'7.  Persistence Report'!$H$27:$H$500,"2018")</f>
        <v>0</v>
      </c>
      <c r="U588" s="295">
        <f>SUMIFS('7.  Persistence Report'!Y$27:Y$500,'7.  Persistence Report'!$D$27:$D$500,$B587,'7.  Persistence Report'!$J$27:$J$500,"Adjustment",'7.  Persistence Report'!$H$27:$H$500,"2018")</f>
        <v>0</v>
      </c>
      <c r="V588" s="295">
        <f>SUMIFS('7.  Persistence Report'!Z$27:Z$500,'7.  Persistence Report'!$D$27:$D$500,$B587,'7.  Persistence Report'!$J$27:$J$500,"Adjustment",'7.  Persistence Report'!$H$27:$H$500,"2018")</f>
        <v>0</v>
      </c>
      <c r="W588" s="295">
        <f>SUMIFS('7.  Persistence Report'!AA$27:AA$500,'7.  Persistence Report'!$D$27:$D$500,$B587,'7.  Persistence Report'!$J$27:$J$500,"Adjustment",'7.  Persistence Report'!$H$27:$H$500,"2018")</f>
        <v>0</v>
      </c>
      <c r="X588" s="295">
        <f>SUMIFS('7.  Persistence Report'!AB$27:AB$500,'7.  Persistence Report'!$D$27:$D$500,$B587,'7.  Persistence Report'!$J$27:$J$500,"Adjustment",'7.  Persistence Report'!$H$27:$H$500,"2018")</f>
        <v>0</v>
      </c>
      <c r="Y588" s="411">
        <f>Y587</f>
        <v>0</v>
      </c>
      <c r="Z588" s="411">
        <f t="shared" ref="Z588" si="1709">Z587</f>
        <v>0</v>
      </c>
      <c r="AA588" s="411">
        <f t="shared" ref="AA588" si="1710">AA587</f>
        <v>0</v>
      </c>
      <c r="AB588" s="411">
        <f t="shared" ref="AB588" si="1711">AB587</f>
        <v>0</v>
      </c>
      <c r="AC588" s="411">
        <f t="shared" ref="AC588" si="1712">AC587</f>
        <v>0</v>
      </c>
      <c r="AD588" s="411">
        <f t="shared" ref="AD588" si="1713">AD587</f>
        <v>0</v>
      </c>
      <c r="AE588" s="411">
        <f t="shared" ref="AE588" si="1714">AE587</f>
        <v>0</v>
      </c>
      <c r="AF588" s="411">
        <f t="shared" ref="AF588" si="1715">AF587</f>
        <v>0</v>
      </c>
      <c r="AG588" s="411">
        <f t="shared" ref="AG588" si="1716">AG587</f>
        <v>0</v>
      </c>
      <c r="AH588" s="411">
        <f t="shared" ref="AH588" si="1717">AH587</f>
        <v>0</v>
      </c>
      <c r="AI588" s="411">
        <f t="shared" ref="AI588" si="1718">AI587</f>
        <v>0</v>
      </c>
      <c r="AJ588" s="411">
        <f t="shared" ref="AJ588" si="1719">AJ587</f>
        <v>0</v>
      </c>
      <c r="AK588" s="411">
        <f t="shared" ref="AK588" si="1720">AK587</f>
        <v>0</v>
      </c>
      <c r="AL588" s="411">
        <f t="shared" ref="AL588" si="1721">AL587</f>
        <v>0</v>
      </c>
      <c r="AM588" s="297"/>
    </row>
    <row r="589" spans="1:39" ht="15.75" hidden="1"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idden="1"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idden="1" outlineLevel="1">
      <c r="A591" s="532"/>
      <c r="B591" s="294" t="s">
        <v>310</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2">Z590</f>
        <v>0</v>
      </c>
      <c r="AA591" s="411">
        <f t="shared" ref="AA591" si="1723">AA590</f>
        <v>0</v>
      </c>
      <c r="AB591" s="411">
        <f t="shared" ref="AB591" si="1724">AB590</f>
        <v>0</v>
      </c>
      <c r="AC591" s="411">
        <f t="shared" ref="AC591" si="1725">AC590</f>
        <v>0</v>
      </c>
      <c r="AD591" s="411">
        <f t="shared" ref="AD591" si="1726">AD590</f>
        <v>0</v>
      </c>
      <c r="AE591" s="411">
        <f t="shared" ref="AE591" si="1727">AE590</f>
        <v>0</v>
      </c>
      <c r="AF591" s="411">
        <f t="shared" ref="AF591" si="1728">AF590</f>
        <v>0</v>
      </c>
      <c r="AG591" s="411">
        <f t="shared" ref="AG591" si="1729">AG590</f>
        <v>0</v>
      </c>
      <c r="AH591" s="411">
        <f t="shared" ref="AH591" si="1730">AH590</f>
        <v>0</v>
      </c>
      <c r="AI591" s="411">
        <f t="shared" ref="AI591" si="1731">AI590</f>
        <v>0</v>
      </c>
      <c r="AJ591" s="411">
        <f t="shared" ref="AJ591" si="1732">AJ590</f>
        <v>0</v>
      </c>
      <c r="AK591" s="411">
        <f t="shared" ref="AK591" si="1733">AK590</f>
        <v>0</v>
      </c>
      <c r="AL591" s="411">
        <f t="shared" ref="AL591" si="1734">AL590</f>
        <v>0</v>
      </c>
      <c r="AM591" s="297"/>
    </row>
    <row r="592" spans="1:39" ht="15.75" hidden="1"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idden="1"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idden="1" outlineLevel="1">
      <c r="A594" s="532"/>
      <c r="B594" s="294" t="s">
        <v>310</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5">Z593</f>
        <v>0</v>
      </c>
      <c r="AA594" s="411">
        <f t="shared" ref="AA594" si="1736">AA593</f>
        <v>0</v>
      </c>
      <c r="AB594" s="411">
        <f t="shared" ref="AB594" si="1737">AB593</f>
        <v>0</v>
      </c>
      <c r="AC594" s="411">
        <f t="shared" ref="AC594" si="1738">AC593</f>
        <v>0</v>
      </c>
      <c r="AD594" s="411">
        <f t="shared" ref="AD594" si="1739">AD593</f>
        <v>0</v>
      </c>
      <c r="AE594" s="411">
        <f t="shared" ref="AE594" si="1740">AE593</f>
        <v>0</v>
      </c>
      <c r="AF594" s="411">
        <f t="shared" ref="AF594" si="1741">AF593</f>
        <v>0</v>
      </c>
      <c r="AG594" s="411">
        <f t="shared" ref="AG594" si="1742">AG593</f>
        <v>0</v>
      </c>
      <c r="AH594" s="411">
        <f t="shared" ref="AH594" si="1743">AH593</f>
        <v>0</v>
      </c>
      <c r="AI594" s="411">
        <f t="shared" ref="AI594" si="1744">AI593</f>
        <v>0</v>
      </c>
      <c r="AJ594" s="411">
        <f t="shared" ref="AJ594" si="1745">AJ593</f>
        <v>0</v>
      </c>
      <c r="AK594" s="411">
        <f t="shared" ref="AK594" si="1746">AK593</f>
        <v>0</v>
      </c>
      <c r="AL594" s="411">
        <f t="shared" ref="AL594" si="1747">AL593</f>
        <v>0</v>
      </c>
      <c r="AM594" s="297"/>
    </row>
    <row r="595" spans="1:39" hidden="1"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idden="1" outlineLevel="1">
      <c r="A596" s="532">
        <v>4</v>
      </c>
      <c r="B596" s="520" t="s">
        <v>682</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idden="1" outlineLevel="1">
      <c r="A597" s="532"/>
      <c r="B597" s="294" t="s">
        <v>310</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48">Z596</f>
        <v>0</v>
      </c>
      <c r="AA597" s="411">
        <f t="shared" ref="AA597" si="1749">AA596</f>
        <v>0</v>
      </c>
      <c r="AB597" s="411">
        <f t="shared" ref="AB597" si="1750">AB596</f>
        <v>0</v>
      </c>
      <c r="AC597" s="411">
        <f t="shared" ref="AC597" si="1751">AC596</f>
        <v>0</v>
      </c>
      <c r="AD597" s="411">
        <f t="shared" ref="AD597" si="1752">AD596</f>
        <v>0</v>
      </c>
      <c r="AE597" s="411">
        <f t="shared" ref="AE597" si="1753">AE596</f>
        <v>0</v>
      </c>
      <c r="AF597" s="411">
        <f t="shared" ref="AF597" si="1754">AF596</f>
        <v>0</v>
      </c>
      <c r="AG597" s="411">
        <f t="shared" ref="AG597" si="1755">AG596</f>
        <v>0</v>
      </c>
      <c r="AH597" s="411">
        <f t="shared" ref="AH597" si="1756">AH596</f>
        <v>0</v>
      </c>
      <c r="AI597" s="411">
        <f t="shared" ref="AI597" si="1757">AI596</f>
        <v>0</v>
      </c>
      <c r="AJ597" s="411">
        <f t="shared" ref="AJ597" si="1758">AJ596</f>
        <v>0</v>
      </c>
      <c r="AK597" s="411">
        <f t="shared" ref="AK597" si="1759">AK596</f>
        <v>0</v>
      </c>
      <c r="AL597" s="411">
        <f t="shared" ref="AL597" si="1760">AL596</f>
        <v>0</v>
      </c>
      <c r="AM597" s="297"/>
    </row>
    <row r="598" spans="1:39" hidden="1"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hidden="1"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idden="1" outlineLevel="1">
      <c r="A600" s="532"/>
      <c r="B600" s="294" t="s">
        <v>310</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1">Z599</f>
        <v>0</v>
      </c>
      <c r="AA600" s="411">
        <f t="shared" ref="AA600" si="1762">AA599</f>
        <v>0</v>
      </c>
      <c r="AB600" s="411">
        <f t="shared" ref="AB600" si="1763">AB599</f>
        <v>0</v>
      </c>
      <c r="AC600" s="411">
        <f t="shared" ref="AC600" si="1764">AC599</f>
        <v>0</v>
      </c>
      <c r="AD600" s="411">
        <f t="shared" ref="AD600" si="1765">AD599</f>
        <v>0</v>
      </c>
      <c r="AE600" s="411">
        <f t="shared" ref="AE600" si="1766">AE599</f>
        <v>0</v>
      </c>
      <c r="AF600" s="411">
        <f t="shared" ref="AF600" si="1767">AF599</f>
        <v>0</v>
      </c>
      <c r="AG600" s="411">
        <f t="shared" ref="AG600" si="1768">AG599</f>
        <v>0</v>
      </c>
      <c r="AH600" s="411">
        <f t="shared" ref="AH600" si="1769">AH599</f>
        <v>0</v>
      </c>
      <c r="AI600" s="411">
        <f t="shared" ref="AI600" si="1770">AI599</f>
        <v>0</v>
      </c>
      <c r="AJ600" s="411">
        <f t="shared" ref="AJ600" si="1771">AJ599</f>
        <v>0</v>
      </c>
      <c r="AK600" s="411">
        <f t="shared" ref="AK600" si="1772">AK599</f>
        <v>0</v>
      </c>
      <c r="AL600" s="411">
        <f t="shared" ref="AL600" si="1773">AL599</f>
        <v>0</v>
      </c>
      <c r="AM600" s="297"/>
    </row>
    <row r="601" spans="1:39" hidden="1"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75" hidden="1" outlineLevel="1">
      <c r="A602" s="532"/>
      <c r="B602" s="319" t="s">
        <v>497</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idden="1"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idden="1" outlineLevel="1">
      <c r="A604" s="532"/>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4">Z603</f>
        <v>0</v>
      </c>
      <c r="AA604" s="411">
        <f t="shared" ref="AA604" si="1775">AA603</f>
        <v>0</v>
      </c>
      <c r="AB604" s="411">
        <f t="shared" ref="AB604" si="1776">AB603</f>
        <v>0</v>
      </c>
      <c r="AC604" s="411">
        <f t="shared" ref="AC604" si="1777">AC603</f>
        <v>0</v>
      </c>
      <c r="AD604" s="411">
        <f t="shared" ref="AD604" si="1778">AD603</f>
        <v>0</v>
      </c>
      <c r="AE604" s="411">
        <f t="shared" ref="AE604" si="1779">AE603</f>
        <v>0</v>
      </c>
      <c r="AF604" s="411">
        <f t="shared" ref="AF604" si="1780">AF603</f>
        <v>0</v>
      </c>
      <c r="AG604" s="411">
        <f t="shared" ref="AG604" si="1781">AG603</f>
        <v>0</v>
      </c>
      <c r="AH604" s="411">
        <f t="shared" ref="AH604" si="1782">AH603</f>
        <v>0</v>
      </c>
      <c r="AI604" s="411">
        <f t="shared" ref="AI604" si="1783">AI603</f>
        <v>0</v>
      </c>
      <c r="AJ604" s="411">
        <f t="shared" ref="AJ604" si="1784">AJ603</f>
        <v>0</v>
      </c>
      <c r="AK604" s="411">
        <f t="shared" ref="AK604" si="1785">AK603</f>
        <v>0</v>
      </c>
      <c r="AL604" s="411">
        <f t="shared" ref="AL604" si="1786">AL603</f>
        <v>0</v>
      </c>
      <c r="AM604" s="311"/>
    </row>
    <row r="605" spans="1:39" hidden="1"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hidden="1"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idden="1" outlineLevel="1">
      <c r="A607" s="532"/>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87">Z606</f>
        <v>0</v>
      </c>
      <c r="AA607" s="411">
        <f t="shared" ref="AA607" si="1788">AA606</f>
        <v>0</v>
      </c>
      <c r="AB607" s="411">
        <f t="shared" ref="AB607" si="1789">AB606</f>
        <v>0</v>
      </c>
      <c r="AC607" s="411">
        <f t="shared" ref="AC607" si="1790">AC606</f>
        <v>0</v>
      </c>
      <c r="AD607" s="411">
        <f t="shared" ref="AD607" si="1791">AD606</f>
        <v>0</v>
      </c>
      <c r="AE607" s="411">
        <f t="shared" ref="AE607" si="1792">AE606</f>
        <v>0</v>
      </c>
      <c r="AF607" s="411">
        <f t="shared" ref="AF607" si="1793">AF606</f>
        <v>0</v>
      </c>
      <c r="AG607" s="411">
        <f t="shared" ref="AG607" si="1794">AG606</f>
        <v>0</v>
      </c>
      <c r="AH607" s="411">
        <f t="shared" ref="AH607" si="1795">AH606</f>
        <v>0</v>
      </c>
      <c r="AI607" s="411">
        <f t="shared" ref="AI607" si="1796">AI606</f>
        <v>0</v>
      </c>
      <c r="AJ607" s="411">
        <f t="shared" ref="AJ607" si="1797">AJ606</f>
        <v>0</v>
      </c>
      <c r="AK607" s="411">
        <f t="shared" ref="AK607" si="1798">AK606</f>
        <v>0</v>
      </c>
      <c r="AL607" s="411">
        <f t="shared" ref="AL607" si="1799">AL606</f>
        <v>0</v>
      </c>
      <c r="AM607" s="311"/>
    </row>
    <row r="608" spans="1:39" hidden="1"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hidden="1"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idden="1" outlineLevel="1">
      <c r="A610" s="532"/>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0">Z609</f>
        <v>0</v>
      </c>
      <c r="AA610" s="411">
        <f t="shared" ref="AA610" si="1801">AA609</f>
        <v>0</v>
      </c>
      <c r="AB610" s="411">
        <f t="shared" ref="AB610" si="1802">AB609</f>
        <v>0</v>
      </c>
      <c r="AC610" s="411">
        <f t="shared" ref="AC610" si="1803">AC609</f>
        <v>0</v>
      </c>
      <c r="AD610" s="411">
        <f t="shared" ref="AD610" si="1804">AD609</f>
        <v>0</v>
      </c>
      <c r="AE610" s="411">
        <f t="shared" ref="AE610" si="1805">AE609</f>
        <v>0</v>
      </c>
      <c r="AF610" s="411">
        <f t="shared" ref="AF610" si="1806">AF609</f>
        <v>0</v>
      </c>
      <c r="AG610" s="411">
        <f t="shared" ref="AG610" si="1807">AG609</f>
        <v>0</v>
      </c>
      <c r="AH610" s="411">
        <f t="shared" ref="AH610" si="1808">AH609</f>
        <v>0</v>
      </c>
      <c r="AI610" s="411">
        <f t="shared" ref="AI610" si="1809">AI609</f>
        <v>0</v>
      </c>
      <c r="AJ610" s="411">
        <f t="shared" ref="AJ610" si="1810">AJ609</f>
        <v>0</v>
      </c>
      <c r="AK610" s="411">
        <f t="shared" ref="AK610" si="1811">AK609</f>
        <v>0</v>
      </c>
      <c r="AL610" s="411">
        <f t="shared" ref="AL610" si="1812">AL609</f>
        <v>0</v>
      </c>
      <c r="AM610" s="311"/>
    </row>
    <row r="611" spans="1:39" hidden="1"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hidden="1"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idden="1" outlineLevel="1">
      <c r="A613" s="532"/>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3">Z612</f>
        <v>0</v>
      </c>
      <c r="AA613" s="411">
        <f t="shared" ref="AA613" si="1814">AA612</f>
        <v>0</v>
      </c>
      <c r="AB613" s="411">
        <f t="shared" ref="AB613" si="1815">AB612</f>
        <v>0</v>
      </c>
      <c r="AC613" s="411">
        <f t="shared" ref="AC613" si="1816">AC612</f>
        <v>0</v>
      </c>
      <c r="AD613" s="411">
        <f t="shared" ref="AD613" si="1817">AD612</f>
        <v>0</v>
      </c>
      <c r="AE613" s="411">
        <f t="shared" ref="AE613" si="1818">AE612</f>
        <v>0</v>
      </c>
      <c r="AF613" s="411">
        <f t="shared" ref="AF613" si="1819">AF612</f>
        <v>0</v>
      </c>
      <c r="AG613" s="411">
        <f t="shared" ref="AG613" si="1820">AG612</f>
        <v>0</v>
      </c>
      <c r="AH613" s="411">
        <f t="shared" ref="AH613" si="1821">AH612</f>
        <v>0</v>
      </c>
      <c r="AI613" s="411">
        <f t="shared" ref="AI613" si="1822">AI612</f>
        <v>0</v>
      </c>
      <c r="AJ613" s="411">
        <f t="shared" ref="AJ613" si="1823">AJ612</f>
        <v>0</v>
      </c>
      <c r="AK613" s="411">
        <f t="shared" ref="AK613" si="1824">AK612</f>
        <v>0</v>
      </c>
      <c r="AL613" s="411">
        <f t="shared" ref="AL613" si="1825">AL612</f>
        <v>0</v>
      </c>
      <c r="AM613" s="311"/>
    </row>
    <row r="614" spans="1:39" hidden="1"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hidden="1"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idden="1" outlineLevel="1">
      <c r="A616" s="532"/>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6">Z615</f>
        <v>0</v>
      </c>
      <c r="AA616" s="411">
        <f t="shared" ref="AA616" si="1827">AA615</f>
        <v>0</v>
      </c>
      <c r="AB616" s="411">
        <f t="shared" ref="AB616" si="1828">AB615</f>
        <v>0</v>
      </c>
      <c r="AC616" s="411">
        <f t="shared" ref="AC616" si="1829">AC615</f>
        <v>0</v>
      </c>
      <c r="AD616" s="411">
        <f t="shared" ref="AD616" si="1830">AD615</f>
        <v>0</v>
      </c>
      <c r="AE616" s="411">
        <f t="shared" ref="AE616" si="1831">AE615</f>
        <v>0</v>
      </c>
      <c r="AF616" s="411">
        <f t="shared" ref="AF616" si="1832">AF615</f>
        <v>0</v>
      </c>
      <c r="AG616" s="411">
        <f t="shared" ref="AG616" si="1833">AG615</f>
        <v>0</v>
      </c>
      <c r="AH616" s="411">
        <f t="shared" ref="AH616" si="1834">AH615</f>
        <v>0</v>
      </c>
      <c r="AI616" s="411">
        <f t="shared" ref="AI616" si="1835">AI615</f>
        <v>0</v>
      </c>
      <c r="AJ616" s="411">
        <f t="shared" ref="AJ616" si="1836">AJ615</f>
        <v>0</v>
      </c>
      <c r="AK616" s="411">
        <f t="shared" ref="AK616" si="1837">AK615</f>
        <v>0</v>
      </c>
      <c r="AL616" s="411">
        <f t="shared" ref="AL616" si="1838">AL615</f>
        <v>0</v>
      </c>
      <c r="AM616" s="311"/>
    </row>
    <row r="617" spans="1:39" hidden="1"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75" hidden="1"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hidden="1"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idden="1" outlineLevel="1">
      <c r="A620" s="532"/>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39">Z619</f>
        <v>0</v>
      </c>
      <c r="AA620" s="411">
        <f t="shared" ref="AA620" si="1840">AA619</f>
        <v>0</v>
      </c>
      <c r="AB620" s="411">
        <f t="shared" ref="AB620" si="1841">AB619</f>
        <v>0</v>
      </c>
      <c r="AC620" s="411">
        <f t="shared" ref="AC620" si="1842">AC619</f>
        <v>0</v>
      </c>
      <c r="AD620" s="411">
        <f t="shared" ref="AD620" si="1843">AD619</f>
        <v>0</v>
      </c>
      <c r="AE620" s="411">
        <f t="shared" ref="AE620" si="1844">AE619</f>
        <v>0</v>
      </c>
      <c r="AF620" s="411">
        <f t="shared" ref="AF620" si="1845">AF619</f>
        <v>0</v>
      </c>
      <c r="AG620" s="411">
        <f t="shared" ref="AG620" si="1846">AG619</f>
        <v>0</v>
      </c>
      <c r="AH620" s="411">
        <f t="shared" ref="AH620" si="1847">AH619</f>
        <v>0</v>
      </c>
      <c r="AI620" s="411">
        <f t="shared" ref="AI620" si="1848">AI619</f>
        <v>0</v>
      </c>
      <c r="AJ620" s="411">
        <f t="shared" ref="AJ620" si="1849">AJ619</f>
        <v>0</v>
      </c>
      <c r="AK620" s="411">
        <f t="shared" ref="AK620" si="1850">AK619</f>
        <v>0</v>
      </c>
      <c r="AL620" s="411">
        <f t="shared" ref="AL620" si="1851">AL619</f>
        <v>0</v>
      </c>
      <c r="AM620" s="297"/>
    </row>
    <row r="621" spans="1:39" hidden="1"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45" hidden="1"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idden="1" outlineLevel="1">
      <c r="A623" s="532"/>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2">Z622</f>
        <v>0</v>
      </c>
      <c r="AA623" s="411">
        <f t="shared" ref="AA623" si="1853">AA622</f>
        <v>0</v>
      </c>
      <c r="AB623" s="411">
        <f t="shared" ref="AB623" si="1854">AB622</f>
        <v>0</v>
      </c>
      <c r="AC623" s="411">
        <f t="shared" ref="AC623" si="1855">AC622</f>
        <v>0</v>
      </c>
      <c r="AD623" s="411">
        <f t="shared" ref="AD623" si="1856">AD622</f>
        <v>0</v>
      </c>
      <c r="AE623" s="411">
        <f t="shared" ref="AE623" si="1857">AE622</f>
        <v>0</v>
      </c>
      <c r="AF623" s="411">
        <f t="shared" ref="AF623" si="1858">AF622</f>
        <v>0</v>
      </c>
      <c r="AG623" s="411">
        <f t="shared" ref="AG623" si="1859">AG622</f>
        <v>0</v>
      </c>
      <c r="AH623" s="411">
        <f t="shared" ref="AH623" si="1860">AH622</f>
        <v>0</v>
      </c>
      <c r="AI623" s="411">
        <f t="shared" ref="AI623" si="1861">AI622</f>
        <v>0</v>
      </c>
      <c r="AJ623" s="411">
        <f t="shared" ref="AJ623" si="1862">AJ622</f>
        <v>0</v>
      </c>
      <c r="AK623" s="411">
        <f t="shared" ref="AK623" si="1863">AK622</f>
        <v>0</v>
      </c>
      <c r="AL623" s="411">
        <f t="shared" ref="AL623" si="1864">AL622</f>
        <v>0</v>
      </c>
      <c r="AM623" s="297"/>
    </row>
    <row r="624" spans="1:39" hidden="1"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hidden="1"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idden="1" outlineLevel="1">
      <c r="A626" s="532"/>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5">Z625</f>
        <v>0</v>
      </c>
      <c r="AA626" s="411">
        <f t="shared" ref="AA626" si="1866">AA625</f>
        <v>0</v>
      </c>
      <c r="AB626" s="411">
        <f t="shared" ref="AB626" si="1867">AB625</f>
        <v>0</v>
      </c>
      <c r="AC626" s="411">
        <f t="shared" ref="AC626" si="1868">AC625</f>
        <v>0</v>
      </c>
      <c r="AD626" s="411">
        <f t="shared" ref="AD626" si="1869">AD625</f>
        <v>0</v>
      </c>
      <c r="AE626" s="411">
        <f t="shared" ref="AE626" si="1870">AE625</f>
        <v>0</v>
      </c>
      <c r="AF626" s="411">
        <f t="shared" ref="AF626" si="1871">AF625</f>
        <v>0</v>
      </c>
      <c r="AG626" s="411">
        <f t="shared" ref="AG626" si="1872">AG625</f>
        <v>0</v>
      </c>
      <c r="AH626" s="411">
        <f t="shared" ref="AH626" si="1873">AH625</f>
        <v>0</v>
      </c>
      <c r="AI626" s="411">
        <f t="shared" ref="AI626" si="1874">AI625</f>
        <v>0</v>
      </c>
      <c r="AJ626" s="411">
        <f t="shared" ref="AJ626" si="1875">AJ625</f>
        <v>0</v>
      </c>
      <c r="AK626" s="411">
        <f t="shared" ref="AK626" si="1876">AK625</f>
        <v>0</v>
      </c>
      <c r="AL626" s="411">
        <f t="shared" ref="AL626" si="1877">AL625</f>
        <v>0</v>
      </c>
      <c r="AM626" s="306"/>
    </row>
    <row r="627" spans="1:40" hidden="1"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75" hidden="1"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idden="1"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idden="1" outlineLevel="1">
      <c r="A630" s="532"/>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78">Z629</f>
        <v>0</v>
      </c>
      <c r="AA630" s="411">
        <f t="shared" ref="AA630" si="1879">AA629</f>
        <v>0</v>
      </c>
      <c r="AB630" s="411">
        <f t="shared" ref="AB630" si="1880">AB629</f>
        <v>0</v>
      </c>
      <c r="AC630" s="411">
        <f t="shared" ref="AC630" si="1881">AC629</f>
        <v>0</v>
      </c>
      <c r="AD630" s="411">
        <f t="shared" ref="AD630" si="1882">AD629</f>
        <v>0</v>
      </c>
      <c r="AE630" s="411">
        <f t="shared" ref="AE630" si="1883">AE629</f>
        <v>0</v>
      </c>
      <c r="AF630" s="411">
        <f t="shared" ref="AF630" si="1884">AF629</f>
        <v>0</v>
      </c>
      <c r="AG630" s="411">
        <f t="shared" ref="AG630" si="1885">AG629</f>
        <v>0</v>
      </c>
      <c r="AH630" s="411">
        <f t="shared" ref="AH630" si="1886">AH629</f>
        <v>0</v>
      </c>
      <c r="AI630" s="411">
        <f t="shared" ref="AI630" si="1887">AI629</f>
        <v>0</v>
      </c>
      <c r="AJ630" s="411">
        <f t="shared" ref="AJ630" si="1888">AJ629</f>
        <v>0</v>
      </c>
      <c r="AK630" s="411">
        <f t="shared" ref="AK630" si="1889">AK629</f>
        <v>0</v>
      </c>
      <c r="AL630" s="411">
        <f t="shared" ref="AL630" si="1890">AL629</f>
        <v>0</v>
      </c>
      <c r="AM630" s="516"/>
      <c r="AN630" s="630"/>
    </row>
    <row r="631" spans="1:40" hidden="1"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75" hidden="1" outlineLevel="1">
      <c r="A632" s="532"/>
      <c r="B632" s="288" t="s">
        <v>489</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hidden="1" outlineLevel="1">
      <c r="A633" s="532">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idden="1" outlineLevel="1">
      <c r="A634" s="532"/>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1">Z633</f>
        <v>0</v>
      </c>
      <c r="AA634" s="411">
        <f t="shared" si="1891"/>
        <v>0</v>
      </c>
      <c r="AB634" s="411">
        <f t="shared" si="1891"/>
        <v>0</v>
      </c>
      <c r="AC634" s="411">
        <f t="shared" si="1891"/>
        <v>0</v>
      </c>
      <c r="AD634" s="411">
        <f t="shared" si="1891"/>
        <v>0</v>
      </c>
      <c r="AE634" s="411">
        <f t="shared" si="1891"/>
        <v>0</v>
      </c>
      <c r="AF634" s="411">
        <f t="shared" si="1891"/>
        <v>0</v>
      </c>
      <c r="AG634" s="411">
        <f t="shared" si="1891"/>
        <v>0</v>
      </c>
      <c r="AH634" s="411">
        <f t="shared" si="1891"/>
        <v>0</v>
      </c>
      <c r="AI634" s="411">
        <f t="shared" si="1891"/>
        <v>0</v>
      </c>
      <c r="AJ634" s="411">
        <f t="shared" si="1891"/>
        <v>0</v>
      </c>
      <c r="AK634" s="411">
        <f t="shared" si="1891"/>
        <v>0</v>
      </c>
      <c r="AL634" s="411">
        <f t="shared" si="1891"/>
        <v>0</v>
      </c>
      <c r="AM634" s="297"/>
    </row>
    <row r="635" spans="1:40" hidden="1"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idden="1" outlineLevel="1">
      <c r="A636" s="532">
        <v>16</v>
      </c>
      <c r="B636" s="324"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idden="1" outlineLevel="1">
      <c r="A637" s="532"/>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2">Z636</f>
        <v>0</v>
      </c>
      <c r="AA637" s="411">
        <f t="shared" si="1892"/>
        <v>0</v>
      </c>
      <c r="AB637" s="411">
        <f t="shared" si="1892"/>
        <v>0</v>
      </c>
      <c r="AC637" s="411">
        <f t="shared" si="1892"/>
        <v>0</v>
      </c>
      <c r="AD637" s="411">
        <f t="shared" si="1892"/>
        <v>0</v>
      </c>
      <c r="AE637" s="411">
        <f t="shared" si="1892"/>
        <v>0</v>
      </c>
      <c r="AF637" s="411">
        <f t="shared" si="1892"/>
        <v>0</v>
      </c>
      <c r="AG637" s="411">
        <f t="shared" si="1892"/>
        <v>0</v>
      </c>
      <c r="AH637" s="411">
        <f t="shared" si="1892"/>
        <v>0</v>
      </c>
      <c r="AI637" s="411">
        <f t="shared" si="1892"/>
        <v>0</v>
      </c>
      <c r="AJ637" s="411">
        <f t="shared" si="1892"/>
        <v>0</v>
      </c>
      <c r="AK637" s="411">
        <f t="shared" si="1892"/>
        <v>0</v>
      </c>
      <c r="AL637" s="411">
        <f t="shared" si="1892"/>
        <v>0</v>
      </c>
      <c r="AM637" s="297"/>
    </row>
    <row r="638" spans="1:40" s="283" customFormat="1" hidden="1"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75" hidden="1" outlineLevel="1">
      <c r="A639" s="532"/>
      <c r="B639" s="519" t="s">
        <v>495</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idden="1"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idden="1" outlineLevel="1">
      <c r="A641" s="532"/>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3">Z640</f>
        <v>0</v>
      </c>
      <c r="AA641" s="411">
        <f t="shared" si="1893"/>
        <v>0</v>
      </c>
      <c r="AB641" s="411">
        <f t="shared" si="1893"/>
        <v>0</v>
      </c>
      <c r="AC641" s="411">
        <f t="shared" si="1893"/>
        <v>0</v>
      </c>
      <c r="AD641" s="411">
        <f t="shared" si="1893"/>
        <v>0</v>
      </c>
      <c r="AE641" s="411">
        <f t="shared" si="1893"/>
        <v>0</v>
      </c>
      <c r="AF641" s="411">
        <f t="shared" si="1893"/>
        <v>0</v>
      </c>
      <c r="AG641" s="411">
        <f t="shared" si="1893"/>
        <v>0</v>
      </c>
      <c r="AH641" s="411">
        <f t="shared" si="1893"/>
        <v>0</v>
      </c>
      <c r="AI641" s="411">
        <f t="shared" si="1893"/>
        <v>0</v>
      </c>
      <c r="AJ641" s="411">
        <f t="shared" si="1893"/>
        <v>0</v>
      </c>
      <c r="AK641" s="411">
        <f t="shared" si="1893"/>
        <v>0</v>
      </c>
      <c r="AL641" s="411">
        <f t="shared" si="1893"/>
        <v>0</v>
      </c>
      <c r="AM641" s="306"/>
    </row>
    <row r="642" spans="1:39" hidden="1"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idden="1"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idden="1" outlineLevel="1">
      <c r="A644" s="532"/>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4">Z643</f>
        <v>0</v>
      </c>
      <c r="AA644" s="411">
        <f t="shared" si="1894"/>
        <v>0</v>
      </c>
      <c r="AB644" s="411">
        <f t="shared" si="1894"/>
        <v>0</v>
      </c>
      <c r="AC644" s="411">
        <f t="shared" si="1894"/>
        <v>0</v>
      </c>
      <c r="AD644" s="411">
        <f t="shared" si="1894"/>
        <v>0</v>
      </c>
      <c r="AE644" s="411">
        <f t="shared" si="1894"/>
        <v>0</v>
      </c>
      <c r="AF644" s="411">
        <f t="shared" si="1894"/>
        <v>0</v>
      </c>
      <c r="AG644" s="411">
        <f t="shared" si="1894"/>
        <v>0</v>
      </c>
      <c r="AH644" s="411">
        <f t="shared" si="1894"/>
        <v>0</v>
      </c>
      <c r="AI644" s="411">
        <f t="shared" si="1894"/>
        <v>0</v>
      </c>
      <c r="AJ644" s="411">
        <f t="shared" si="1894"/>
        <v>0</v>
      </c>
      <c r="AK644" s="411">
        <f t="shared" si="1894"/>
        <v>0</v>
      </c>
      <c r="AL644" s="411">
        <f t="shared" si="1894"/>
        <v>0</v>
      </c>
      <c r="AM644" s="306"/>
    </row>
    <row r="645" spans="1:39" hidden="1"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idden="1"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idden="1" outlineLevel="1">
      <c r="A647" s="532"/>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5">Z646</f>
        <v>0</v>
      </c>
      <c r="AA647" s="411">
        <f t="shared" si="1895"/>
        <v>0</v>
      </c>
      <c r="AB647" s="411">
        <f t="shared" si="1895"/>
        <v>0</v>
      </c>
      <c r="AC647" s="411">
        <f t="shared" si="1895"/>
        <v>0</v>
      </c>
      <c r="AD647" s="411">
        <f t="shared" si="1895"/>
        <v>0</v>
      </c>
      <c r="AE647" s="411">
        <f t="shared" si="1895"/>
        <v>0</v>
      </c>
      <c r="AF647" s="411">
        <f t="shared" si="1895"/>
        <v>0</v>
      </c>
      <c r="AG647" s="411">
        <f t="shared" si="1895"/>
        <v>0</v>
      </c>
      <c r="AH647" s="411">
        <f t="shared" si="1895"/>
        <v>0</v>
      </c>
      <c r="AI647" s="411">
        <f t="shared" si="1895"/>
        <v>0</v>
      </c>
      <c r="AJ647" s="411">
        <f t="shared" si="1895"/>
        <v>0</v>
      </c>
      <c r="AK647" s="411">
        <f t="shared" si="1895"/>
        <v>0</v>
      </c>
      <c r="AL647" s="411">
        <f t="shared" si="1895"/>
        <v>0</v>
      </c>
      <c r="AM647" s="297"/>
    </row>
    <row r="648" spans="1:39" hidden="1"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idden="1"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idden="1" outlineLevel="1">
      <c r="A650" s="532"/>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6">Z649</f>
        <v>0</v>
      </c>
      <c r="AA650" s="411">
        <f t="shared" si="1896"/>
        <v>0</v>
      </c>
      <c r="AB650" s="411">
        <f t="shared" si="1896"/>
        <v>0</v>
      </c>
      <c r="AC650" s="411">
        <f t="shared" si="1896"/>
        <v>0</v>
      </c>
      <c r="AD650" s="411">
        <f t="shared" si="1896"/>
        <v>0</v>
      </c>
      <c r="AE650" s="411">
        <f t="shared" si="1896"/>
        <v>0</v>
      </c>
      <c r="AF650" s="411">
        <f t="shared" si="1896"/>
        <v>0</v>
      </c>
      <c r="AG650" s="411">
        <f t="shared" si="1896"/>
        <v>0</v>
      </c>
      <c r="AH650" s="411">
        <f t="shared" si="1896"/>
        <v>0</v>
      </c>
      <c r="AI650" s="411">
        <f t="shared" si="1896"/>
        <v>0</v>
      </c>
      <c r="AJ650" s="411">
        <f t="shared" si="1896"/>
        <v>0</v>
      </c>
      <c r="AK650" s="411">
        <f t="shared" si="1896"/>
        <v>0</v>
      </c>
      <c r="AL650" s="411">
        <f t="shared" si="1896"/>
        <v>0</v>
      </c>
      <c r="AM650" s="306"/>
    </row>
    <row r="651" spans="1:39" ht="15.75" hidden="1"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75" hidden="1" outlineLevel="1">
      <c r="A652" s="532"/>
      <c r="B652" s="518" t="s">
        <v>502</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75" hidden="1" outlineLevel="1">
      <c r="A653" s="532"/>
      <c r="B653" s="504" t="s">
        <v>498</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idden="1"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hidden="1" outlineLevel="1">
      <c r="A655" s="532"/>
      <c r="B655" s="294" t="s">
        <v>310</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897">Z654</f>
        <v>0</v>
      </c>
      <c r="AA655" s="411">
        <f t="shared" ref="AA655" si="1898">AA654</f>
        <v>0</v>
      </c>
      <c r="AB655" s="411">
        <f t="shared" ref="AB655" si="1899">AB654</f>
        <v>0</v>
      </c>
      <c r="AC655" s="411">
        <f t="shared" ref="AC655" si="1900">AC654</f>
        <v>0</v>
      </c>
      <c r="AD655" s="411">
        <f t="shared" ref="AD655" si="1901">AD654</f>
        <v>0</v>
      </c>
      <c r="AE655" s="411">
        <f t="shared" ref="AE655" si="1902">AE654</f>
        <v>0</v>
      </c>
      <c r="AF655" s="411">
        <f t="shared" ref="AF655" si="1903">AF654</f>
        <v>0</v>
      </c>
      <c r="AG655" s="411">
        <f t="shared" ref="AG655" si="1904">AG654</f>
        <v>0</v>
      </c>
      <c r="AH655" s="411">
        <f t="shared" ref="AH655" si="1905">AH654</f>
        <v>0</v>
      </c>
      <c r="AI655" s="411">
        <f t="shared" ref="AI655" si="1906">AI654</f>
        <v>0</v>
      </c>
      <c r="AJ655" s="411">
        <f t="shared" ref="AJ655" si="1907">AJ654</f>
        <v>0</v>
      </c>
      <c r="AK655" s="411">
        <f t="shared" ref="AK655" si="1908">AK654</f>
        <v>0</v>
      </c>
      <c r="AL655" s="411">
        <f t="shared" ref="AL655" si="1909">AL654</f>
        <v>0</v>
      </c>
      <c r="AM655" s="306"/>
    </row>
    <row r="656" spans="1:39" hidden="1"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hidden="1" outlineLevel="1">
      <c r="A657" s="532">
        <v>22</v>
      </c>
      <c r="B657" s="428" t="s">
        <v>114</v>
      </c>
      <c r="C657" s="291" t="s">
        <v>25</v>
      </c>
      <c r="D657" s="295"/>
      <c r="E657" s="295"/>
      <c r="F657" s="295"/>
      <c r="G657" s="295"/>
      <c r="H657" s="295"/>
      <c r="I657" s="295"/>
      <c r="J657" s="295"/>
      <c r="K657" s="295"/>
      <c r="L657" s="295"/>
      <c r="M657" s="295"/>
      <c r="N657" s="291"/>
      <c r="O657" s="295"/>
      <c r="P657" s="295"/>
      <c r="Q657" s="295"/>
      <c r="R657" s="295"/>
      <c r="S657" s="295"/>
      <c r="T657" s="295"/>
      <c r="U657" s="295"/>
      <c r="V657" s="295"/>
      <c r="W657" s="295"/>
      <c r="X657" s="295"/>
      <c r="Y657" s="410"/>
      <c r="Z657" s="410"/>
      <c r="AA657" s="410"/>
      <c r="AB657" s="410"/>
      <c r="AC657" s="410"/>
      <c r="AD657" s="410"/>
      <c r="AE657" s="410"/>
      <c r="AF657" s="410"/>
      <c r="AG657" s="410"/>
      <c r="AH657" s="410"/>
      <c r="AI657" s="410"/>
      <c r="AJ657" s="410"/>
      <c r="AK657" s="410"/>
      <c r="AL657" s="410"/>
      <c r="AM657" s="296">
        <f>SUM(Y657:AL657)</f>
        <v>0</v>
      </c>
    </row>
    <row r="658" spans="1:39" hidden="1" outlineLevel="1">
      <c r="A658" s="532"/>
      <c r="B658" s="294" t="s">
        <v>310</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0</v>
      </c>
      <c r="Z658" s="411">
        <f t="shared" ref="Z658" si="1910">Z657</f>
        <v>0</v>
      </c>
      <c r="AA658" s="411">
        <f t="shared" ref="AA658" si="1911">AA657</f>
        <v>0</v>
      </c>
      <c r="AB658" s="411">
        <f t="shared" ref="AB658" si="1912">AB657</f>
        <v>0</v>
      </c>
      <c r="AC658" s="411">
        <f t="shared" ref="AC658" si="1913">AC657</f>
        <v>0</v>
      </c>
      <c r="AD658" s="411">
        <f t="shared" ref="AD658" si="1914">AD657</f>
        <v>0</v>
      </c>
      <c r="AE658" s="411">
        <f t="shared" ref="AE658" si="1915">AE657</f>
        <v>0</v>
      </c>
      <c r="AF658" s="411">
        <f t="shared" ref="AF658" si="1916">AF657</f>
        <v>0</v>
      </c>
      <c r="AG658" s="411">
        <f t="shared" ref="AG658" si="1917">AG657</f>
        <v>0</v>
      </c>
      <c r="AH658" s="411">
        <f t="shared" ref="AH658" si="1918">AH657</f>
        <v>0</v>
      </c>
      <c r="AI658" s="411">
        <f t="shared" ref="AI658" si="1919">AI657</f>
        <v>0</v>
      </c>
      <c r="AJ658" s="411">
        <f t="shared" ref="AJ658" si="1920">AJ657</f>
        <v>0</v>
      </c>
      <c r="AK658" s="411">
        <f t="shared" ref="AK658" si="1921">AK657</f>
        <v>0</v>
      </c>
      <c r="AL658" s="411">
        <f t="shared" ref="AL658" si="1922">AL657</f>
        <v>0</v>
      </c>
      <c r="AM658" s="306"/>
    </row>
    <row r="659" spans="1:39" hidden="1"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hidden="1"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hidden="1" outlineLevel="1">
      <c r="A661" s="532"/>
      <c r="B661" s="294" t="s">
        <v>310</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3">Z660</f>
        <v>0</v>
      </c>
      <c r="AA661" s="411">
        <f t="shared" ref="AA661" si="1924">AA660</f>
        <v>0</v>
      </c>
      <c r="AB661" s="411">
        <f t="shared" ref="AB661" si="1925">AB660</f>
        <v>0</v>
      </c>
      <c r="AC661" s="411">
        <f t="shared" ref="AC661" si="1926">AC660</f>
        <v>0</v>
      </c>
      <c r="AD661" s="411">
        <f t="shared" ref="AD661" si="1927">AD660</f>
        <v>0</v>
      </c>
      <c r="AE661" s="411">
        <f t="shared" ref="AE661" si="1928">AE660</f>
        <v>0</v>
      </c>
      <c r="AF661" s="411">
        <f t="shared" ref="AF661" si="1929">AF660</f>
        <v>0</v>
      </c>
      <c r="AG661" s="411">
        <f t="shared" ref="AG661" si="1930">AG660</f>
        <v>0</v>
      </c>
      <c r="AH661" s="411">
        <f t="shared" ref="AH661" si="1931">AH660</f>
        <v>0</v>
      </c>
      <c r="AI661" s="411">
        <f t="shared" ref="AI661" si="1932">AI660</f>
        <v>0</v>
      </c>
      <c r="AJ661" s="411">
        <f t="shared" ref="AJ661" si="1933">AJ660</f>
        <v>0</v>
      </c>
      <c r="AK661" s="411">
        <f t="shared" ref="AK661" si="1934">AK660</f>
        <v>0</v>
      </c>
      <c r="AL661" s="411">
        <f t="shared" ref="AL661" si="1935">AL660</f>
        <v>0</v>
      </c>
      <c r="AM661" s="306"/>
    </row>
    <row r="662" spans="1:39" hidden="1"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30" hidden="1"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hidden="1" outlineLevel="1">
      <c r="A664" s="532"/>
      <c r="B664" s="294" t="s">
        <v>310</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6">Z663</f>
        <v>0</v>
      </c>
      <c r="AA664" s="411">
        <f t="shared" ref="AA664" si="1937">AA663</f>
        <v>0</v>
      </c>
      <c r="AB664" s="411">
        <f t="shared" ref="AB664" si="1938">AB663</f>
        <v>0</v>
      </c>
      <c r="AC664" s="411">
        <f t="shared" ref="AC664" si="1939">AC663</f>
        <v>0</v>
      </c>
      <c r="AD664" s="411">
        <f t="shared" ref="AD664" si="1940">AD663</f>
        <v>0</v>
      </c>
      <c r="AE664" s="411">
        <f t="shared" ref="AE664" si="1941">AE663</f>
        <v>0</v>
      </c>
      <c r="AF664" s="411">
        <f t="shared" ref="AF664" si="1942">AF663</f>
        <v>0</v>
      </c>
      <c r="AG664" s="411">
        <f t="shared" ref="AG664" si="1943">AG663</f>
        <v>0</v>
      </c>
      <c r="AH664" s="411">
        <f t="shared" ref="AH664" si="1944">AH663</f>
        <v>0</v>
      </c>
      <c r="AI664" s="411">
        <f t="shared" ref="AI664" si="1945">AI663</f>
        <v>0</v>
      </c>
      <c r="AJ664" s="411">
        <f t="shared" ref="AJ664" si="1946">AJ663</f>
        <v>0</v>
      </c>
      <c r="AK664" s="411">
        <f t="shared" ref="AK664" si="1947">AK663</f>
        <v>0</v>
      </c>
      <c r="AL664" s="411">
        <f t="shared" ref="AL664" si="1948">AL663</f>
        <v>0</v>
      </c>
      <c r="AM664" s="306"/>
    </row>
    <row r="665" spans="1:39" hidden="1"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75" hidden="1" outlineLevel="1">
      <c r="A666" s="532"/>
      <c r="B666" s="288" t="s">
        <v>499</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idden="1"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idden="1" outlineLevel="1">
      <c r="A668" s="532"/>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49">Z667</f>
        <v>0</v>
      </c>
      <c r="AA668" s="411">
        <f t="shared" ref="AA668" si="1950">AA667</f>
        <v>0</v>
      </c>
      <c r="AB668" s="411">
        <f t="shared" ref="AB668" si="1951">AB667</f>
        <v>0</v>
      </c>
      <c r="AC668" s="411">
        <f t="shared" ref="AC668" si="1952">AC667</f>
        <v>0</v>
      </c>
      <c r="AD668" s="411">
        <f t="shared" ref="AD668" si="1953">AD667</f>
        <v>0</v>
      </c>
      <c r="AE668" s="411">
        <f t="shared" ref="AE668" si="1954">AE667</f>
        <v>0</v>
      </c>
      <c r="AF668" s="411">
        <f t="shared" ref="AF668" si="1955">AF667</f>
        <v>0</v>
      </c>
      <c r="AG668" s="411">
        <f t="shared" ref="AG668" si="1956">AG667</f>
        <v>0</v>
      </c>
      <c r="AH668" s="411">
        <f t="shared" ref="AH668" si="1957">AH667</f>
        <v>0</v>
      </c>
      <c r="AI668" s="411">
        <f t="shared" ref="AI668" si="1958">AI667</f>
        <v>0</v>
      </c>
      <c r="AJ668" s="411">
        <f t="shared" ref="AJ668" si="1959">AJ667</f>
        <v>0</v>
      </c>
      <c r="AK668" s="411">
        <f t="shared" ref="AK668" si="1960">AK667</f>
        <v>0</v>
      </c>
      <c r="AL668" s="411">
        <f t="shared" ref="AL668" si="1961">AL667</f>
        <v>0</v>
      </c>
      <c r="AM668" s="306"/>
    </row>
    <row r="669" spans="1:39" hidden="1"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idden="1" outlineLevel="1">
      <c r="A670" s="532">
        <v>26</v>
      </c>
      <c r="B670" s="428" t="s">
        <v>118</v>
      </c>
      <c r="C670" s="291" t="s">
        <v>25</v>
      </c>
      <c r="D670" s="295"/>
      <c r="E670" s="295"/>
      <c r="F670" s="295"/>
      <c r="G670" s="295"/>
      <c r="H670" s="295"/>
      <c r="I670" s="295"/>
      <c r="J670" s="295"/>
      <c r="K670" s="295"/>
      <c r="L670" s="295"/>
      <c r="M670" s="295"/>
      <c r="N670" s="295">
        <v>12</v>
      </c>
      <c r="O670" s="295"/>
      <c r="P670" s="295"/>
      <c r="Q670" s="295"/>
      <c r="R670" s="295"/>
      <c r="S670" s="295"/>
      <c r="T670" s="295"/>
      <c r="U670" s="295"/>
      <c r="V670" s="295"/>
      <c r="W670" s="295"/>
      <c r="X670" s="295"/>
      <c r="Y670" s="426"/>
      <c r="Z670" s="410"/>
      <c r="AA670" s="410"/>
      <c r="AB670" s="410"/>
      <c r="AC670" s="410"/>
      <c r="AD670" s="410"/>
      <c r="AE670" s="410"/>
      <c r="AF670" s="415"/>
      <c r="AG670" s="415"/>
      <c r="AH670" s="415"/>
      <c r="AI670" s="415"/>
      <c r="AJ670" s="415"/>
      <c r="AK670" s="415"/>
      <c r="AL670" s="415"/>
      <c r="AM670" s="296">
        <f>SUM(Y670:AL670)</f>
        <v>0</v>
      </c>
    </row>
    <row r="671" spans="1:39" hidden="1" outlineLevel="1">
      <c r="A671" s="532"/>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2">Z670</f>
        <v>0</v>
      </c>
      <c r="AA671" s="411">
        <f t="shared" ref="AA671" si="1963">AA670</f>
        <v>0</v>
      </c>
      <c r="AB671" s="411">
        <f t="shared" ref="AB671" si="1964">AB670</f>
        <v>0</v>
      </c>
      <c r="AC671" s="411">
        <f t="shared" ref="AC671" si="1965">AC670</f>
        <v>0</v>
      </c>
      <c r="AD671" s="411">
        <f t="shared" ref="AD671" si="1966">AD670</f>
        <v>0</v>
      </c>
      <c r="AE671" s="411">
        <f t="shared" ref="AE671" si="1967">AE670</f>
        <v>0</v>
      </c>
      <c r="AF671" s="411">
        <f t="shared" ref="AF671" si="1968">AF670</f>
        <v>0</v>
      </c>
      <c r="AG671" s="411">
        <f t="shared" ref="AG671" si="1969">AG670</f>
        <v>0</v>
      </c>
      <c r="AH671" s="411">
        <f t="shared" ref="AH671" si="1970">AH670</f>
        <v>0</v>
      </c>
      <c r="AI671" s="411">
        <f t="shared" ref="AI671" si="1971">AI670</f>
        <v>0</v>
      </c>
      <c r="AJ671" s="411">
        <f t="shared" ref="AJ671" si="1972">AJ670</f>
        <v>0</v>
      </c>
      <c r="AK671" s="411">
        <f t="shared" ref="AK671" si="1973">AK670</f>
        <v>0</v>
      </c>
      <c r="AL671" s="411">
        <f t="shared" ref="AL671" si="1974">AL670</f>
        <v>0</v>
      </c>
      <c r="AM671" s="306"/>
    </row>
    <row r="672" spans="1:39" hidden="1"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hidden="1" outlineLevel="1">
      <c r="A673" s="532">
        <v>27</v>
      </c>
      <c r="B673" s="428" t="s">
        <v>119</v>
      </c>
      <c r="C673" s="291" t="s">
        <v>25</v>
      </c>
      <c r="D673" s="295"/>
      <c r="E673" s="295"/>
      <c r="F673" s="295"/>
      <c r="G673" s="295"/>
      <c r="H673" s="295"/>
      <c r="I673" s="295"/>
      <c r="J673" s="295"/>
      <c r="K673" s="295"/>
      <c r="L673" s="295"/>
      <c r="M673" s="295"/>
      <c r="N673" s="295">
        <v>12</v>
      </c>
      <c r="O673" s="295"/>
      <c r="P673" s="295"/>
      <c r="Q673" s="295"/>
      <c r="R673" s="295"/>
      <c r="S673" s="295"/>
      <c r="T673" s="295"/>
      <c r="U673" s="295"/>
      <c r="V673" s="295"/>
      <c r="W673" s="295"/>
      <c r="X673" s="295"/>
      <c r="Y673" s="426"/>
      <c r="Z673" s="410"/>
      <c r="AA673" s="410"/>
      <c r="AB673" s="410"/>
      <c r="AC673" s="410"/>
      <c r="AD673" s="410"/>
      <c r="AE673" s="410"/>
      <c r="AF673" s="415"/>
      <c r="AG673" s="415"/>
      <c r="AH673" s="415"/>
      <c r="AI673" s="415"/>
      <c r="AJ673" s="415"/>
      <c r="AK673" s="415"/>
      <c r="AL673" s="415"/>
      <c r="AM673" s="296">
        <f>SUM(Y673:AL673)</f>
        <v>0</v>
      </c>
    </row>
    <row r="674" spans="1:39" hidden="1" outlineLevel="1">
      <c r="A674" s="532"/>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5">Z673</f>
        <v>0</v>
      </c>
      <c r="AA674" s="411">
        <f t="shared" ref="AA674" si="1976">AA673</f>
        <v>0</v>
      </c>
      <c r="AB674" s="411">
        <f t="shared" ref="AB674" si="1977">AB673</f>
        <v>0</v>
      </c>
      <c r="AC674" s="411">
        <f t="shared" ref="AC674" si="1978">AC673</f>
        <v>0</v>
      </c>
      <c r="AD674" s="411">
        <f t="shared" ref="AD674" si="1979">AD673</f>
        <v>0</v>
      </c>
      <c r="AE674" s="411">
        <f t="shared" ref="AE674" si="1980">AE673</f>
        <v>0</v>
      </c>
      <c r="AF674" s="411">
        <f t="shared" ref="AF674" si="1981">AF673</f>
        <v>0</v>
      </c>
      <c r="AG674" s="411">
        <f t="shared" ref="AG674" si="1982">AG673</f>
        <v>0</v>
      </c>
      <c r="AH674" s="411">
        <f t="shared" ref="AH674" si="1983">AH673</f>
        <v>0</v>
      </c>
      <c r="AI674" s="411">
        <f t="shared" ref="AI674" si="1984">AI673</f>
        <v>0</v>
      </c>
      <c r="AJ674" s="411">
        <f t="shared" ref="AJ674" si="1985">AJ673</f>
        <v>0</v>
      </c>
      <c r="AK674" s="411">
        <f t="shared" ref="AK674" si="1986">AK673</f>
        <v>0</v>
      </c>
      <c r="AL674" s="411">
        <f t="shared" ref="AL674" si="1987">AL673</f>
        <v>0</v>
      </c>
      <c r="AM674" s="306"/>
    </row>
    <row r="675" spans="1:39" hidden="1"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hidden="1"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hidden="1" outlineLevel="1">
      <c r="A677" s="532"/>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88">Z676</f>
        <v>0</v>
      </c>
      <c r="AA677" s="411">
        <f t="shared" ref="AA677" si="1989">AA676</f>
        <v>0</v>
      </c>
      <c r="AB677" s="411">
        <f t="shared" ref="AB677" si="1990">AB676</f>
        <v>0</v>
      </c>
      <c r="AC677" s="411">
        <f t="shared" ref="AC677" si="1991">AC676</f>
        <v>0</v>
      </c>
      <c r="AD677" s="411">
        <f t="shared" ref="AD677" si="1992">AD676</f>
        <v>0</v>
      </c>
      <c r="AE677" s="411">
        <f t="shared" ref="AE677" si="1993">AE676</f>
        <v>0</v>
      </c>
      <c r="AF677" s="411">
        <f t="shared" ref="AF677" si="1994">AF676</f>
        <v>0</v>
      </c>
      <c r="AG677" s="411">
        <f t="shared" ref="AG677" si="1995">AG676</f>
        <v>0</v>
      </c>
      <c r="AH677" s="411">
        <f t="shared" ref="AH677" si="1996">AH676</f>
        <v>0</v>
      </c>
      <c r="AI677" s="411">
        <f t="shared" ref="AI677" si="1997">AI676</f>
        <v>0</v>
      </c>
      <c r="AJ677" s="411">
        <f t="shared" ref="AJ677" si="1998">AJ676</f>
        <v>0</v>
      </c>
      <c r="AK677" s="411">
        <f t="shared" ref="AK677" si="1999">AK676</f>
        <v>0</v>
      </c>
      <c r="AL677" s="411">
        <f t="shared" ref="AL677" si="2000">AL676</f>
        <v>0</v>
      </c>
      <c r="AM677" s="306"/>
    </row>
    <row r="678" spans="1:39" hidden="1"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hidden="1"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idden="1" outlineLevel="1">
      <c r="A680" s="532"/>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1">Z679</f>
        <v>0</v>
      </c>
      <c r="AA680" s="411">
        <f t="shared" ref="AA680" si="2002">AA679</f>
        <v>0</v>
      </c>
      <c r="AB680" s="411">
        <f t="shared" ref="AB680" si="2003">AB679</f>
        <v>0</v>
      </c>
      <c r="AC680" s="411">
        <f t="shared" ref="AC680" si="2004">AC679</f>
        <v>0</v>
      </c>
      <c r="AD680" s="411">
        <f t="shared" ref="AD680" si="2005">AD679</f>
        <v>0</v>
      </c>
      <c r="AE680" s="411">
        <f t="shared" ref="AE680" si="2006">AE679</f>
        <v>0</v>
      </c>
      <c r="AF680" s="411">
        <f t="shared" ref="AF680" si="2007">AF679</f>
        <v>0</v>
      </c>
      <c r="AG680" s="411">
        <f t="shared" ref="AG680" si="2008">AG679</f>
        <v>0</v>
      </c>
      <c r="AH680" s="411">
        <f t="shared" ref="AH680" si="2009">AH679</f>
        <v>0</v>
      </c>
      <c r="AI680" s="411">
        <f t="shared" ref="AI680" si="2010">AI679</f>
        <v>0</v>
      </c>
      <c r="AJ680" s="411">
        <f t="shared" ref="AJ680" si="2011">AJ679</f>
        <v>0</v>
      </c>
      <c r="AK680" s="411">
        <f t="shared" ref="AK680" si="2012">AK679</f>
        <v>0</v>
      </c>
      <c r="AL680" s="411">
        <f t="shared" ref="AL680" si="2013">AL679</f>
        <v>0</v>
      </c>
      <c r="AM680" s="306"/>
    </row>
    <row r="681" spans="1:39" hidden="1"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hidden="1"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idden="1" outlineLevel="1">
      <c r="A683" s="532"/>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4">Z682</f>
        <v>0</v>
      </c>
      <c r="AA683" s="411">
        <f t="shared" ref="AA683" si="2015">AA682</f>
        <v>0</v>
      </c>
      <c r="AB683" s="411">
        <f t="shared" ref="AB683" si="2016">AB682</f>
        <v>0</v>
      </c>
      <c r="AC683" s="411">
        <f t="shared" ref="AC683" si="2017">AC682</f>
        <v>0</v>
      </c>
      <c r="AD683" s="411">
        <f t="shared" ref="AD683" si="2018">AD682</f>
        <v>0</v>
      </c>
      <c r="AE683" s="411">
        <f t="shared" ref="AE683" si="2019">AE682</f>
        <v>0</v>
      </c>
      <c r="AF683" s="411">
        <f t="shared" ref="AF683" si="2020">AF682</f>
        <v>0</v>
      </c>
      <c r="AG683" s="411">
        <f t="shared" ref="AG683" si="2021">AG682</f>
        <v>0</v>
      </c>
      <c r="AH683" s="411">
        <f t="shared" ref="AH683" si="2022">AH682</f>
        <v>0</v>
      </c>
      <c r="AI683" s="411">
        <f t="shared" ref="AI683" si="2023">AI682</f>
        <v>0</v>
      </c>
      <c r="AJ683" s="411">
        <f t="shared" ref="AJ683" si="2024">AJ682</f>
        <v>0</v>
      </c>
      <c r="AK683" s="411">
        <f t="shared" ref="AK683" si="2025">AK682</f>
        <v>0</v>
      </c>
      <c r="AL683" s="411">
        <f t="shared" ref="AL683" si="2026">AL682</f>
        <v>0</v>
      </c>
      <c r="AM683" s="306"/>
    </row>
    <row r="684" spans="1:39" hidden="1"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hidden="1"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idden="1" outlineLevel="1">
      <c r="A686" s="532"/>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27">Z685</f>
        <v>0</v>
      </c>
      <c r="AA686" s="411">
        <f t="shared" ref="AA686" si="2028">AA685</f>
        <v>0</v>
      </c>
      <c r="AB686" s="411">
        <f t="shared" ref="AB686" si="2029">AB685</f>
        <v>0</v>
      </c>
      <c r="AC686" s="411">
        <f t="shared" ref="AC686" si="2030">AC685</f>
        <v>0</v>
      </c>
      <c r="AD686" s="411">
        <f t="shared" ref="AD686" si="2031">AD685</f>
        <v>0</v>
      </c>
      <c r="AE686" s="411">
        <f t="shared" ref="AE686" si="2032">AE685</f>
        <v>0</v>
      </c>
      <c r="AF686" s="411">
        <f t="shared" ref="AF686" si="2033">AF685</f>
        <v>0</v>
      </c>
      <c r="AG686" s="411">
        <f t="shared" ref="AG686" si="2034">AG685</f>
        <v>0</v>
      </c>
      <c r="AH686" s="411">
        <f t="shared" ref="AH686" si="2035">AH685</f>
        <v>0</v>
      </c>
      <c r="AI686" s="411">
        <f t="shared" ref="AI686" si="2036">AI685</f>
        <v>0</v>
      </c>
      <c r="AJ686" s="411">
        <f t="shared" ref="AJ686" si="2037">AJ685</f>
        <v>0</v>
      </c>
      <c r="AK686" s="411">
        <f t="shared" ref="AK686" si="2038">AK685</f>
        <v>0</v>
      </c>
      <c r="AL686" s="411">
        <f t="shared" ref="AL686" si="2039">AL685</f>
        <v>0</v>
      </c>
      <c r="AM686" s="306"/>
    </row>
    <row r="687" spans="1:39" hidden="1"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30" hidden="1"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idden="1" outlineLevel="1">
      <c r="A689" s="532"/>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0">Z688</f>
        <v>0</v>
      </c>
      <c r="AA689" s="411">
        <f t="shared" ref="AA689" si="2041">AA688</f>
        <v>0</v>
      </c>
      <c r="AB689" s="411">
        <f t="shared" ref="AB689" si="2042">AB688</f>
        <v>0</v>
      </c>
      <c r="AC689" s="411">
        <f t="shared" ref="AC689" si="2043">AC688</f>
        <v>0</v>
      </c>
      <c r="AD689" s="411">
        <f t="shared" ref="AD689" si="2044">AD688</f>
        <v>0</v>
      </c>
      <c r="AE689" s="411">
        <f t="shared" ref="AE689" si="2045">AE688</f>
        <v>0</v>
      </c>
      <c r="AF689" s="411">
        <f t="shared" ref="AF689" si="2046">AF688</f>
        <v>0</v>
      </c>
      <c r="AG689" s="411">
        <f t="shared" ref="AG689" si="2047">AG688</f>
        <v>0</v>
      </c>
      <c r="AH689" s="411">
        <f t="shared" ref="AH689" si="2048">AH688</f>
        <v>0</v>
      </c>
      <c r="AI689" s="411">
        <f t="shared" ref="AI689" si="2049">AI688</f>
        <v>0</v>
      </c>
      <c r="AJ689" s="411">
        <f t="shared" ref="AJ689" si="2050">AJ688</f>
        <v>0</v>
      </c>
      <c r="AK689" s="411">
        <f t="shared" ref="AK689" si="2051">AK688</f>
        <v>0</v>
      </c>
      <c r="AL689" s="411">
        <f t="shared" ref="AL689" si="2052">AL688</f>
        <v>0</v>
      </c>
      <c r="AM689" s="306"/>
    </row>
    <row r="690" spans="1:39" hidden="1"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75" hidden="1" outlineLevel="1">
      <c r="A691" s="532"/>
      <c r="B691" s="288" t="s">
        <v>500</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idden="1" outlineLevel="1">
      <c r="A692" s="532">
        <v>33</v>
      </c>
      <c r="B692" s="428"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426"/>
      <c r="Z692" s="410"/>
      <c r="AA692" s="410"/>
      <c r="AB692" s="410"/>
      <c r="AC692" s="410"/>
      <c r="AD692" s="410"/>
      <c r="AE692" s="410"/>
      <c r="AF692" s="415"/>
      <c r="AG692" s="415"/>
      <c r="AH692" s="415"/>
      <c r="AI692" s="415"/>
      <c r="AJ692" s="415"/>
      <c r="AK692" s="415"/>
      <c r="AL692" s="415"/>
      <c r="AM692" s="296">
        <f>SUM(Y692:AL692)</f>
        <v>0</v>
      </c>
    </row>
    <row r="693" spans="1:39" hidden="1" outlineLevel="1">
      <c r="A693" s="532"/>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3">Z692</f>
        <v>0</v>
      </c>
      <c r="AA693" s="411">
        <f t="shared" ref="AA693" si="2054">AA692</f>
        <v>0</v>
      </c>
      <c r="AB693" s="411">
        <f t="shared" ref="AB693" si="2055">AB692</f>
        <v>0</v>
      </c>
      <c r="AC693" s="411">
        <f t="shared" ref="AC693" si="2056">AC692</f>
        <v>0</v>
      </c>
      <c r="AD693" s="411">
        <f t="shared" ref="AD693" si="2057">AD692</f>
        <v>0</v>
      </c>
      <c r="AE693" s="411">
        <f t="shared" ref="AE693" si="2058">AE692</f>
        <v>0</v>
      </c>
      <c r="AF693" s="411">
        <f t="shared" ref="AF693" si="2059">AF692</f>
        <v>0</v>
      </c>
      <c r="AG693" s="411">
        <f t="shared" ref="AG693" si="2060">AG692</f>
        <v>0</v>
      </c>
      <c r="AH693" s="411">
        <f t="shared" ref="AH693" si="2061">AH692</f>
        <v>0</v>
      </c>
      <c r="AI693" s="411">
        <f t="shared" ref="AI693" si="2062">AI692</f>
        <v>0</v>
      </c>
      <c r="AJ693" s="411">
        <f t="shared" ref="AJ693" si="2063">AJ692</f>
        <v>0</v>
      </c>
      <c r="AK693" s="411">
        <f t="shared" ref="AK693" si="2064">AK692</f>
        <v>0</v>
      </c>
      <c r="AL693" s="411">
        <f t="shared" ref="AL693" si="2065">AL692</f>
        <v>0</v>
      </c>
      <c r="AM693" s="306"/>
    </row>
    <row r="694" spans="1:39" hidden="1"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idden="1"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idden="1" outlineLevel="1">
      <c r="A696" s="532"/>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6">Z695</f>
        <v>0</v>
      </c>
      <c r="AA696" s="411">
        <f t="shared" ref="AA696" si="2067">AA695</f>
        <v>0</v>
      </c>
      <c r="AB696" s="411">
        <f t="shared" ref="AB696" si="2068">AB695</f>
        <v>0</v>
      </c>
      <c r="AC696" s="411">
        <f t="shared" ref="AC696" si="2069">AC695</f>
        <v>0</v>
      </c>
      <c r="AD696" s="411">
        <f t="shared" ref="AD696" si="2070">AD695</f>
        <v>0</v>
      </c>
      <c r="AE696" s="411">
        <f t="shared" ref="AE696" si="2071">AE695</f>
        <v>0</v>
      </c>
      <c r="AF696" s="411">
        <f t="shared" ref="AF696" si="2072">AF695</f>
        <v>0</v>
      </c>
      <c r="AG696" s="411">
        <f t="shared" ref="AG696" si="2073">AG695</f>
        <v>0</v>
      </c>
      <c r="AH696" s="411">
        <f t="shared" ref="AH696" si="2074">AH695</f>
        <v>0</v>
      </c>
      <c r="AI696" s="411">
        <f t="shared" ref="AI696" si="2075">AI695</f>
        <v>0</v>
      </c>
      <c r="AJ696" s="411">
        <f t="shared" ref="AJ696" si="2076">AJ695</f>
        <v>0</v>
      </c>
      <c r="AK696" s="411">
        <f t="shared" ref="AK696" si="2077">AK695</f>
        <v>0</v>
      </c>
      <c r="AL696" s="411">
        <f t="shared" ref="AL696" si="2078">AL695</f>
        <v>0</v>
      </c>
      <c r="AM696" s="306"/>
    </row>
    <row r="697" spans="1:39" hidden="1"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idden="1"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idden="1" outlineLevel="1">
      <c r="A699" s="532"/>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79">Z698</f>
        <v>0</v>
      </c>
      <c r="AA699" s="411">
        <f t="shared" ref="AA699" si="2080">AA698</f>
        <v>0</v>
      </c>
      <c r="AB699" s="411">
        <f t="shared" ref="AB699" si="2081">AB698</f>
        <v>0</v>
      </c>
      <c r="AC699" s="411">
        <f t="shared" ref="AC699" si="2082">AC698</f>
        <v>0</v>
      </c>
      <c r="AD699" s="411">
        <f t="shared" ref="AD699" si="2083">AD698</f>
        <v>0</v>
      </c>
      <c r="AE699" s="411">
        <f t="shared" ref="AE699" si="2084">AE698</f>
        <v>0</v>
      </c>
      <c r="AF699" s="411">
        <f t="shared" ref="AF699" si="2085">AF698</f>
        <v>0</v>
      </c>
      <c r="AG699" s="411">
        <f t="shared" ref="AG699" si="2086">AG698</f>
        <v>0</v>
      </c>
      <c r="AH699" s="411">
        <f t="shared" ref="AH699" si="2087">AH698</f>
        <v>0</v>
      </c>
      <c r="AI699" s="411">
        <f t="shared" ref="AI699" si="2088">AI698</f>
        <v>0</v>
      </c>
      <c r="AJ699" s="411">
        <f t="shared" ref="AJ699" si="2089">AJ698</f>
        <v>0</v>
      </c>
      <c r="AK699" s="411">
        <f t="shared" ref="AK699" si="2090">AK698</f>
        <v>0</v>
      </c>
      <c r="AL699" s="411">
        <f t="shared" ref="AL699" si="2091">AL698</f>
        <v>0</v>
      </c>
      <c r="AM699" s="306"/>
    </row>
    <row r="700" spans="1:39" hidden="1"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75" hidden="1" outlineLevel="1">
      <c r="A701" s="532"/>
      <c r="B701" s="504" t="s">
        <v>498</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idden="1" outlineLevel="1">
      <c r="A702" s="532">
        <v>36</v>
      </c>
      <c r="B702" s="428" t="s">
        <v>713</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idden="1" outlineLevel="1">
      <c r="A703" s="532"/>
      <c r="B703" s="431" t="s">
        <v>308</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2">Z702</f>
        <v>0</v>
      </c>
      <c r="AA703" s="411">
        <f t="shared" ref="AA703" si="2093">AA702</f>
        <v>0</v>
      </c>
      <c r="AB703" s="411">
        <f t="shared" ref="AB703" si="2094">AB702</f>
        <v>0</v>
      </c>
      <c r="AC703" s="411">
        <f t="shared" ref="AC703" si="2095">AC702</f>
        <v>0</v>
      </c>
      <c r="AD703" s="411">
        <f t="shared" ref="AD703" si="2096">AD702</f>
        <v>0</v>
      </c>
      <c r="AE703" s="411">
        <f t="shared" ref="AE703" si="2097">AE702</f>
        <v>0</v>
      </c>
      <c r="AF703" s="411">
        <f t="shared" ref="AF703" si="2098">AF702</f>
        <v>0</v>
      </c>
      <c r="AG703" s="411">
        <f t="shared" ref="AG703" si="2099">AG702</f>
        <v>0</v>
      </c>
      <c r="AH703" s="411">
        <f t="shared" ref="AH703" si="2100">AH702</f>
        <v>0</v>
      </c>
      <c r="AI703" s="411">
        <f t="shared" ref="AI703" si="2101">AI702</f>
        <v>0</v>
      </c>
      <c r="AJ703" s="411">
        <f t="shared" ref="AJ703" si="2102">AJ702</f>
        <v>0</v>
      </c>
      <c r="AK703" s="411">
        <f t="shared" ref="AK703" si="2103">AK702</f>
        <v>0</v>
      </c>
      <c r="AL703" s="411">
        <f t="shared" ref="AL703" si="2104">AL702</f>
        <v>0</v>
      </c>
      <c r="AM703" s="306"/>
    </row>
    <row r="704" spans="1:39" ht="15.75" hidden="1" outlineLevel="1">
      <c r="A704" s="532"/>
      <c r="B704" s="504"/>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hidden="1" outlineLevel="1">
      <c r="A705" s="532">
        <v>37</v>
      </c>
      <c r="B705" s="428" t="s">
        <v>712</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idden="1" outlineLevel="1">
      <c r="A706" s="532"/>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5">Z705</f>
        <v>0</v>
      </c>
      <c r="AA706" s="411">
        <f t="shared" ref="AA706" si="2106">AA705</f>
        <v>0</v>
      </c>
      <c r="AB706" s="411">
        <f t="shared" ref="AB706" si="2107">AB705</f>
        <v>0</v>
      </c>
      <c r="AC706" s="411">
        <f t="shared" ref="AC706" si="2108">AC705</f>
        <v>0</v>
      </c>
      <c r="AD706" s="411">
        <f t="shared" ref="AD706" si="2109">AD705</f>
        <v>0</v>
      </c>
      <c r="AE706" s="411">
        <f t="shared" ref="AE706" si="2110">AE705</f>
        <v>0</v>
      </c>
      <c r="AF706" s="411">
        <f t="shared" ref="AF706" si="2111">AF705</f>
        <v>0</v>
      </c>
      <c r="AG706" s="411">
        <f t="shared" ref="AG706" si="2112">AG705</f>
        <v>0</v>
      </c>
      <c r="AH706" s="411">
        <f t="shared" ref="AH706" si="2113">AH705</f>
        <v>0</v>
      </c>
      <c r="AI706" s="411">
        <f t="shared" ref="AI706" si="2114">AI705</f>
        <v>0</v>
      </c>
      <c r="AJ706" s="411">
        <f t="shared" ref="AJ706" si="2115">AJ705</f>
        <v>0</v>
      </c>
      <c r="AK706" s="411">
        <f t="shared" ref="AK706" si="2116">AK705</f>
        <v>0</v>
      </c>
      <c r="AL706" s="411">
        <f t="shared" ref="AL706" si="2117">AL705</f>
        <v>0</v>
      </c>
      <c r="AM706" s="306"/>
    </row>
    <row r="707" spans="1:39" ht="15.75" hidden="1" outlineLevel="1">
      <c r="A707" s="532"/>
      <c r="B707" s="504" t="s">
        <v>501</v>
      </c>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idden="1"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idden="1" outlineLevel="1">
      <c r="A709" s="532"/>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18">Z708</f>
        <v>0</v>
      </c>
      <c r="AA709" s="411">
        <f t="shared" ref="AA709" si="2119">AA708</f>
        <v>0</v>
      </c>
      <c r="AB709" s="411">
        <f t="shared" ref="AB709" si="2120">AB708</f>
        <v>0</v>
      </c>
      <c r="AC709" s="411">
        <f t="shared" ref="AC709" si="2121">AC708</f>
        <v>0</v>
      </c>
      <c r="AD709" s="411">
        <f t="shared" ref="AD709" si="2122">AD708</f>
        <v>0</v>
      </c>
      <c r="AE709" s="411">
        <f t="shared" ref="AE709" si="2123">AE708</f>
        <v>0</v>
      </c>
      <c r="AF709" s="411">
        <f t="shared" ref="AF709" si="2124">AF708</f>
        <v>0</v>
      </c>
      <c r="AG709" s="411">
        <f t="shared" ref="AG709" si="2125">AG708</f>
        <v>0</v>
      </c>
      <c r="AH709" s="411">
        <f t="shared" ref="AH709" si="2126">AH708</f>
        <v>0</v>
      </c>
      <c r="AI709" s="411">
        <f t="shared" ref="AI709" si="2127">AI708</f>
        <v>0</v>
      </c>
      <c r="AJ709" s="411">
        <f t="shared" ref="AJ709" si="2128">AJ708</f>
        <v>0</v>
      </c>
      <c r="AK709" s="411">
        <f t="shared" ref="AK709" si="2129">AK708</f>
        <v>0</v>
      </c>
      <c r="AL709" s="411">
        <f t="shared" ref="AL709" si="2130">AL708</f>
        <v>0</v>
      </c>
      <c r="AM709" s="306"/>
    </row>
    <row r="710" spans="1:39" hidden="1"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hidden="1"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idden="1" outlineLevel="1">
      <c r="A712" s="532"/>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1">Z711</f>
        <v>0</v>
      </c>
      <c r="AA712" s="411">
        <f t="shared" ref="AA712" si="2132">AA711</f>
        <v>0</v>
      </c>
      <c r="AB712" s="411">
        <f t="shared" ref="AB712" si="2133">AB711</f>
        <v>0</v>
      </c>
      <c r="AC712" s="411">
        <f t="shared" ref="AC712" si="2134">AC711</f>
        <v>0</v>
      </c>
      <c r="AD712" s="411">
        <f t="shared" ref="AD712" si="2135">AD711</f>
        <v>0</v>
      </c>
      <c r="AE712" s="411">
        <f t="shared" ref="AE712" si="2136">AE711</f>
        <v>0</v>
      </c>
      <c r="AF712" s="411">
        <f t="shared" ref="AF712" si="2137">AF711</f>
        <v>0</v>
      </c>
      <c r="AG712" s="411">
        <f t="shared" ref="AG712" si="2138">AG711</f>
        <v>0</v>
      </c>
      <c r="AH712" s="411">
        <f t="shared" ref="AH712" si="2139">AH711</f>
        <v>0</v>
      </c>
      <c r="AI712" s="411">
        <f t="shared" ref="AI712" si="2140">AI711</f>
        <v>0</v>
      </c>
      <c r="AJ712" s="411">
        <f t="shared" ref="AJ712" si="2141">AJ711</f>
        <v>0</v>
      </c>
      <c r="AK712" s="411">
        <f t="shared" ref="AK712" si="2142">AK711</f>
        <v>0</v>
      </c>
      <c r="AL712" s="411">
        <f t="shared" ref="AL712" si="2143">AL711</f>
        <v>0</v>
      </c>
      <c r="AM712" s="306"/>
    </row>
    <row r="713" spans="1:39" hidden="1"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hidden="1"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idden="1" outlineLevel="1">
      <c r="A715" s="532"/>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4">Z714</f>
        <v>0</v>
      </c>
      <c r="AA715" s="411">
        <f t="shared" ref="AA715" si="2145">AA714</f>
        <v>0</v>
      </c>
      <c r="AB715" s="411">
        <f t="shared" ref="AB715" si="2146">AB714</f>
        <v>0</v>
      </c>
      <c r="AC715" s="411">
        <f t="shared" ref="AC715" si="2147">AC714</f>
        <v>0</v>
      </c>
      <c r="AD715" s="411">
        <f t="shared" ref="AD715" si="2148">AD714</f>
        <v>0</v>
      </c>
      <c r="AE715" s="411">
        <f t="shared" ref="AE715" si="2149">AE714</f>
        <v>0</v>
      </c>
      <c r="AF715" s="411">
        <f t="shared" ref="AF715" si="2150">AF714</f>
        <v>0</v>
      </c>
      <c r="AG715" s="411">
        <f t="shared" ref="AG715" si="2151">AG714</f>
        <v>0</v>
      </c>
      <c r="AH715" s="411">
        <f t="shared" ref="AH715" si="2152">AH714</f>
        <v>0</v>
      </c>
      <c r="AI715" s="411">
        <f t="shared" ref="AI715" si="2153">AI714</f>
        <v>0</v>
      </c>
      <c r="AJ715" s="411">
        <f t="shared" ref="AJ715" si="2154">AJ714</f>
        <v>0</v>
      </c>
      <c r="AK715" s="411">
        <f t="shared" ref="AK715" si="2155">AK714</f>
        <v>0</v>
      </c>
      <c r="AL715" s="411">
        <f t="shared" ref="AL715" si="2156">AL714</f>
        <v>0</v>
      </c>
      <c r="AM715" s="306"/>
    </row>
    <row r="716" spans="1:39" hidden="1"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hidden="1"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idden="1" outlineLevel="1">
      <c r="A718" s="532"/>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57">Z717</f>
        <v>0</v>
      </c>
      <c r="AA718" s="411">
        <f t="shared" ref="AA718" si="2158">AA717</f>
        <v>0</v>
      </c>
      <c r="AB718" s="411">
        <f t="shared" ref="AB718" si="2159">AB717</f>
        <v>0</v>
      </c>
      <c r="AC718" s="411">
        <f t="shared" ref="AC718" si="2160">AC717</f>
        <v>0</v>
      </c>
      <c r="AD718" s="411">
        <f t="shared" ref="AD718" si="2161">AD717</f>
        <v>0</v>
      </c>
      <c r="AE718" s="411">
        <f t="shared" ref="AE718" si="2162">AE717</f>
        <v>0</v>
      </c>
      <c r="AF718" s="411">
        <f t="shared" ref="AF718" si="2163">AF717</f>
        <v>0</v>
      </c>
      <c r="AG718" s="411">
        <f t="shared" ref="AG718" si="2164">AG717</f>
        <v>0</v>
      </c>
      <c r="AH718" s="411">
        <f t="shared" ref="AH718" si="2165">AH717</f>
        <v>0</v>
      </c>
      <c r="AI718" s="411">
        <f t="shared" ref="AI718" si="2166">AI717</f>
        <v>0</v>
      </c>
      <c r="AJ718" s="411">
        <f t="shared" ref="AJ718" si="2167">AJ717</f>
        <v>0</v>
      </c>
      <c r="AK718" s="411">
        <f t="shared" ref="AK718" si="2168">AK717</f>
        <v>0</v>
      </c>
      <c r="AL718" s="411">
        <f t="shared" ref="AL718" si="2169">AL717</f>
        <v>0</v>
      </c>
      <c r="AM718" s="306"/>
    </row>
    <row r="719" spans="1:39" hidden="1"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45" hidden="1"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idden="1" outlineLevel="1">
      <c r="A721" s="532"/>
      <c r="B721" s="294" t="s">
        <v>310</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0">Z720</f>
        <v>0</v>
      </c>
      <c r="AA721" s="411">
        <f t="shared" ref="AA721" si="2171">AA720</f>
        <v>0</v>
      </c>
      <c r="AB721" s="411">
        <f t="shared" ref="AB721" si="2172">AB720</f>
        <v>0</v>
      </c>
      <c r="AC721" s="411">
        <f t="shared" ref="AC721" si="2173">AC720</f>
        <v>0</v>
      </c>
      <c r="AD721" s="411">
        <f t="shared" ref="AD721" si="2174">AD720</f>
        <v>0</v>
      </c>
      <c r="AE721" s="411">
        <f t="shared" ref="AE721" si="2175">AE720</f>
        <v>0</v>
      </c>
      <c r="AF721" s="411">
        <f t="shared" ref="AF721" si="2176">AF720</f>
        <v>0</v>
      </c>
      <c r="AG721" s="411">
        <f t="shared" ref="AG721" si="2177">AG720</f>
        <v>0</v>
      </c>
      <c r="AH721" s="411">
        <f t="shared" ref="AH721" si="2178">AH720</f>
        <v>0</v>
      </c>
      <c r="AI721" s="411">
        <f t="shared" ref="AI721" si="2179">AI720</f>
        <v>0</v>
      </c>
      <c r="AJ721" s="411">
        <f t="shared" ref="AJ721" si="2180">AJ720</f>
        <v>0</v>
      </c>
      <c r="AK721" s="411">
        <f t="shared" ref="AK721" si="2181">AK720</f>
        <v>0</v>
      </c>
      <c r="AL721" s="411">
        <f t="shared" ref="AL721" si="2182">AL720</f>
        <v>0</v>
      </c>
      <c r="AM721" s="306"/>
    </row>
    <row r="722" spans="1:39" hidden="1"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30" hidden="1"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idden="1" outlineLevel="1">
      <c r="A724" s="532"/>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3">Z723</f>
        <v>0</v>
      </c>
      <c r="AA724" s="411">
        <f t="shared" ref="AA724" si="2184">AA723</f>
        <v>0</v>
      </c>
      <c r="AB724" s="411">
        <f t="shared" ref="AB724" si="2185">AB723</f>
        <v>0</v>
      </c>
      <c r="AC724" s="411">
        <f t="shared" ref="AC724" si="2186">AC723</f>
        <v>0</v>
      </c>
      <c r="AD724" s="411">
        <f t="shared" ref="AD724" si="2187">AD723</f>
        <v>0</v>
      </c>
      <c r="AE724" s="411">
        <f t="shared" ref="AE724" si="2188">AE723</f>
        <v>0</v>
      </c>
      <c r="AF724" s="411">
        <f t="shared" ref="AF724" si="2189">AF723</f>
        <v>0</v>
      </c>
      <c r="AG724" s="411">
        <f t="shared" ref="AG724" si="2190">AG723</f>
        <v>0</v>
      </c>
      <c r="AH724" s="411">
        <f t="shared" ref="AH724" si="2191">AH723</f>
        <v>0</v>
      </c>
      <c r="AI724" s="411">
        <f t="shared" ref="AI724" si="2192">AI723</f>
        <v>0</v>
      </c>
      <c r="AJ724" s="411">
        <f t="shared" ref="AJ724" si="2193">AJ723</f>
        <v>0</v>
      </c>
      <c r="AK724" s="411">
        <f t="shared" ref="AK724" si="2194">AK723</f>
        <v>0</v>
      </c>
      <c r="AL724" s="411">
        <f t="shared" ref="AL724" si="2195">AL723</f>
        <v>0</v>
      </c>
      <c r="AM724" s="306"/>
    </row>
    <row r="725" spans="1:39" hidden="1"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hidden="1"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idden="1" outlineLevel="1">
      <c r="A727" s="532"/>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6">Z726</f>
        <v>0</v>
      </c>
      <c r="AA727" s="411">
        <f t="shared" ref="AA727" si="2197">AA726</f>
        <v>0</v>
      </c>
      <c r="AB727" s="411">
        <f t="shared" ref="AB727" si="2198">AB726</f>
        <v>0</v>
      </c>
      <c r="AC727" s="411">
        <f t="shared" ref="AC727" si="2199">AC726</f>
        <v>0</v>
      </c>
      <c r="AD727" s="411">
        <f t="shared" ref="AD727" si="2200">AD726</f>
        <v>0</v>
      </c>
      <c r="AE727" s="411">
        <f t="shared" ref="AE727" si="2201">AE726</f>
        <v>0</v>
      </c>
      <c r="AF727" s="411">
        <f t="shared" ref="AF727" si="2202">AF726</f>
        <v>0</v>
      </c>
      <c r="AG727" s="411">
        <f t="shared" ref="AG727" si="2203">AG726</f>
        <v>0</v>
      </c>
      <c r="AH727" s="411">
        <f t="shared" ref="AH727" si="2204">AH726</f>
        <v>0</v>
      </c>
      <c r="AI727" s="411">
        <f t="shared" ref="AI727" si="2205">AI726</f>
        <v>0</v>
      </c>
      <c r="AJ727" s="411">
        <f t="shared" ref="AJ727" si="2206">AJ726</f>
        <v>0</v>
      </c>
      <c r="AK727" s="411">
        <f t="shared" ref="AK727" si="2207">AK726</f>
        <v>0</v>
      </c>
      <c r="AL727" s="411">
        <f t="shared" ref="AL727" si="2208">AL726</f>
        <v>0</v>
      </c>
      <c r="AM727" s="306"/>
    </row>
    <row r="728" spans="1:39" hidden="1"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hidden="1"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hidden="1" outlineLevel="1">
      <c r="A730" s="532"/>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09">Z729</f>
        <v>0</v>
      </c>
      <c r="AA730" s="411">
        <f t="shared" ref="AA730" si="2210">AA729</f>
        <v>0</v>
      </c>
      <c r="AB730" s="411">
        <f t="shared" ref="AB730" si="2211">AB729</f>
        <v>0</v>
      </c>
      <c r="AC730" s="411">
        <f t="shared" ref="AC730" si="2212">AC729</f>
        <v>0</v>
      </c>
      <c r="AD730" s="411">
        <f t="shared" ref="AD730" si="2213">AD729</f>
        <v>0</v>
      </c>
      <c r="AE730" s="411">
        <f t="shared" ref="AE730" si="2214">AE729</f>
        <v>0</v>
      </c>
      <c r="AF730" s="411">
        <f t="shared" ref="AF730" si="2215">AF729</f>
        <v>0</v>
      </c>
      <c r="AG730" s="411">
        <f t="shared" ref="AG730" si="2216">AG729</f>
        <v>0</v>
      </c>
      <c r="AH730" s="411">
        <f t="shared" ref="AH730" si="2217">AH729</f>
        <v>0</v>
      </c>
      <c r="AI730" s="411">
        <f t="shared" ref="AI730" si="2218">AI729</f>
        <v>0</v>
      </c>
      <c r="AJ730" s="411">
        <f t="shared" ref="AJ730" si="2219">AJ729</f>
        <v>0</v>
      </c>
      <c r="AK730" s="411">
        <f t="shared" ref="AK730" si="2220">AK729</f>
        <v>0</v>
      </c>
      <c r="AL730" s="411">
        <f t="shared" ref="AL730" si="2221">AL729</f>
        <v>0</v>
      </c>
      <c r="AM730" s="306"/>
    </row>
    <row r="731" spans="1:39" hidden="1"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hidden="1"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hidden="1" outlineLevel="1">
      <c r="A733" s="532"/>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2">Z732</f>
        <v>0</v>
      </c>
      <c r="AA733" s="411">
        <f t="shared" ref="AA733" si="2223">AA732</f>
        <v>0</v>
      </c>
      <c r="AB733" s="411">
        <f t="shared" ref="AB733" si="2224">AB732</f>
        <v>0</v>
      </c>
      <c r="AC733" s="411">
        <f t="shared" ref="AC733" si="2225">AC732</f>
        <v>0</v>
      </c>
      <c r="AD733" s="411">
        <f t="shared" ref="AD733" si="2226">AD732</f>
        <v>0</v>
      </c>
      <c r="AE733" s="411">
        <f t="shared" ref="AE733" si="2227">AE732</f>
        <v>0</v>
      </c>
      <c r="AF733" s="411">
        <f t="shared" ref="AF733" si="2228">AF732</f>
        <v>0</v>
      </c>
      <c r="AG733" s="411">
        <f t="shared" ref="AG733" si="2229">AG732</f>
        <v>0</v>
      </c>
      <c r="AH733" s="411">
        <f t="shared" ref="AH733" si="2230">AH732</f>
        <v>0</v>
      </c>
      <c r="AI733" s="411">
        <f t="shared" ref="AI733" si="2231">AI732</f>
        <v>0</v>
      </c>
      <c r="AJ733" s="411">
        <f t="shared" ref="AJ733" si="2232">AJ732</f>
        <v>0</v>
      </c>
      <c r="AK733" s="411">
        <f t="shared" ref="AK733" si="2233">AK732</f>
        <v>0</v>
      </c>
      <c r="AL733" s="411">
        <f t="shared" ref="AL733" si="2234">AL732</f>
        <v>0</v>
      </c>
      <c r="AM733" s="306"/>
    </row>
    <row r="734" spans="1:39" hidden="1"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hidden="1"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idden="1" outlineLevel="1">
      <c r="A736" s="532"/>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5">Z735</f>
        <v>0</v>
      </c>
      <c r="AA736" s="411">
        <f t="shared" ref="AA736" si="2236">AA735</f>
        <v>0</v>
      </c>
      <c r="AB736" s="411">
        <f t="shared" ref="AB736" si="2237">AB735</f>
        <v>0</v>
      </c>
      <c r="AC736" s="411">
        <f t="shared" ref="AC736" si="2238">AC735</f>
        <v>0</v>
      </c>
      <c r="AD736" s="411">
        <f t="shared" ref="AD736" si="2239">AD735</f>
        <v>0</v>
      </c>
      <c r="AE736" s="411">
        <f t="shared" ref="AE736" si="2240">AE735</f>
        <v>0</v>
      </c>
      <c r="AF736" s="411">
        <f t="shared" ref="AF736" si="2241">AF735</f>
        <v>0</v>
      </c>
      <c r="AG736" s="411">
        <f t="shared" ref="AG736" si="2242">AG735</f>
        <v>0</v>
      </c>
      <c r="AH736" s="411">
        <f t="shared" ref="AH736" si="2243">AH735</f>
        <v>0</v>
      </c>
      <c r="AI736" s="411">
        <f t="shared" ref="AI736" si="2244">AI735</f>
        <v>0</v>
      </c>
      <c r="AJ736" s="411">
        <f t="shared" ref="AJ736" si="2245">AJ735</f>
        <v>0</v>
      </c>
      <c r="AK736" s="411">
        <f t="shared" ref="AK736" si="2246">AK735</f>
        <v>0</v>
      </c>
      <c r="AL736" s="411">
        <f t="shared" ref="AL736" si="2247">AL735</f>
        <v>0</v>
      </c>
      <c r="AM736" s="306"/>
    </row>
    <row r="737" spans="1:40" hidden="1"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45" hidden="1"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idden="1" outlineLevel="1">
      <c r="A739" s="532"/>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48">Z738</f>
        <v>0</v>
      </c>
      <c r="AA739" s="411">
        <f t="shared" ref="AA739" si="2249">AA738</f>
        <v>0</v>
      </c>
      <c r="AB739" s="411">
        <f t="shared" ref="AB739" si="2250">AB738</f>
        <v>0</v>
      </c>
      <c r="AC739" s="411">
        <f t="shared" ref="AC739" si="2251">AC738</f>
        <v>0</v>
      </c>
      <c r="AD739" s="411">
        <f t="shared" ref="AD739" si="2252">AD738</f>
        <v>0</v>
      </c>
      <c r="AE739" s="411">
        <f t="shared" ref="AE739" si="2253">AE738</f>
        <v>0</v>
      </c>
      <c r="AF739" s="411">
        <f t="shared" ref="AF739" si="2254">AF738</f>
        <v>0</v>
      </c>
      <c r="AG739" s="411">
        <f t="shared" ref="AG739" si="2255">AG738</f>
        <v>0</v>
      </c>
      <c r="AH739" s="411">
        <f t="shared" ref="AH739" si="2256">AH738</f>
        <v>0</v>
      </c>
      <c r="AI739" s="411">
        <f t="shared" ref="AI739" si="2257">AI738</f>
        <v>0</v>
      </c>
      <c r="AJ739" s="411">
        <f t="shared" ref="AJ739" si="2258">AJ738</f>
        <v>0</v>
      </c>
      <c r="AK739" s="411">
        <f t="shared" ref="AK739" si="2259">AK738</f>
        <v>0</v>
      </c>
      <c r="AL739" s="411">
        <f t="shared" ref="AL739" si="2260">AL738</f>
        <v>0</v>
      </c>
      <c r="AM739" s="306"/>
    </row>
    <row r="740" spans="1:40" hidden="1"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hidden="1"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idden="1" outlineLevel="1">
      <c r="A742" s="532"/>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1">Z741</f>
        <v>0</v>
      </c>
      <c r="AA742" s="411">
        <f t="shared" ref="AA742" si="2262">AA741</f>
        <v>0</v>
      </c>
      <c r="AB742" s="411">
        <f t="shared" ref="AB742" si="2263">AB741</f>
        <v>0</v>
      </c>
      <c r="AC742" s="411">
        <f t="shared" ref="AC742" si="2264">AC741</f>
        <v>0</v>
      </c>
      <c r="AD742" s="411">
        <f t="shared" ref="AD742" si="2265">AD741</f>
        <v>0</v>
      </c>
      <c r="AE742" s="411">
        <f t="shared" ref="AE742" si="2266">AE741</f>
        <v>0</v>
      </c>
      <c r="AF742" s="411">
        <f t="shared" ref="AF742" si="2267">AF741</f>
        <v>0</v>
      </c>
      <c r="AG742" s="411">
        <f t="shared" ref="AG742" si="2268">AG741</f>
        <v>0</v>
      </c>
      <c r="AH742" s="411">
        <f t="shared" ref="AH742" si="2269">AH741</f>
        <v>0</v>
      </c>
      <c r="AI742" s="411">
        <f t="shared" ref="AI742" si="2270">AI741</f>
        <v>0</v>
      </c>
      <c r="AJ742" s="411">
        <f t="shared" ref="AJ742" si="2271">AJ741</f>
        <v>0</v>
      </c>
      <c r="AK742" s="411">
        <f t="shared" ref="AK742" si="2272">AK741</f>
        <v>0</v>
      </c>
      <c r="AL742" s="411">
        <f t="shared" ref="AL742" si="2273">AL741</f>
        <v>0</v>
      </c>
      <c r="AM742" s="306"/>
    </row>
    <row r="743" spans="1:40" hidden="1"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75" collapsed="1">
      <c r="B744" s="327" t="s">
        <v>311</v>
      </c>
      <c r="C744" s="329"/>
      <c r="D744" s="329">
        <f>SUM(D587:D742)</f>
        <v>0</v>
      </c>
      <c r="E744" s="329"/>
      <c r="F744" s="329"/>
      <c r="G744" s="329"/>
      <c r="H744" s="329"/>
      <c r="I744" s="329"/>
      <c r="J744" s="329"/>
      <c r="K744" s="329"/>
      <c r="L744" s="329"/>
      <c r="M744" s="329"/>
      <c r="N744" s="329"/>
      <c r="O744" s="329">
        <f>SUM(O587:O742)</f>
        <v>0</v>
      </c>
      <c r="P744" s="329"/>
      <c r="Q744" s="329"/>
      <c r="R744" s="329"/>
      <c r="S744" s="329"/>
      <c r="T744" s="329"/>
      <c r="U744" s="329"/>
      <c r="V744" s="329"/>
      <c r="W744" s="329"/>
      <c r="X744" s="329"/>
      <c r="Y744" s="329">
        <f>IF(Y585="kWh",SUMPRODUCT(D587:D742,Y587:Y742))</f>
        <v>0</v>
      </c>
      <c r="Z744" s="329">
        <f>IF(Z585="kWh",SUMPRODUCT(D587:D742,Z587:Z742))</f>
        <v>0</v>
      </c>
      <c r="AA744" s="329">
        <f>IF(AA585="kw",SUMPRODUCT(N587:N742,O587:O742,AA587:AA742),SUMPRODUCT(D587:D742,AA587:AA742))</f>
        <v>0</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75">
      <c r="B745" s="391" t="s">
        <v>312</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0</v>
      </c>
      <c r="Z745" s="392">
        <f>HLOOKUP(Z401,'2. LRAMVA Threshold'!$B$42:$Q$53,10,FALSE)</f>
        <v>0</v>
      </c>
      <c r="AA745" s="392">
        <f>HLOOKUP(AA401,'2. LRAMVA Threshold'!$B$42:$Q$53,10,FALSE)</f>
        <v>0</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c r="B747" s="324" t="s">
        <v>313</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0</v>
      </c>
      <c r="Z747" s="341">
        <f>HLOOKUP(Z$35,'3.  Distribution Rates'!$C$122:$P$133,10,FALSE)</f>
        <v>0</v>
      </c>
      <c r="AA747" s="341">
        <f>HLOOKUP(AA$35,'3.  Distribution Rates'!$C$122:$P$133,10,FALSE)</f>
        <v>0</v>
      </c>
      <c r="AB747" s="341">
        <f>HLOOKUP(AB$35,'3.  Distribution Rates'!$C$122:$P$133,10,FALSE)</f>
        <v>0</v>
      </c>
      <c r="AC747" s="341">
        <f>HLOOKUP(AC$35,'3.  Distribution Rates'!$C$122:$P$133,10,FALSE)</f>
        <v>0</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c r="B748" s="324" t="s">
        <v>314</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9">
        <f t="shared" ref="AM748:AM755" si="2274">SUM(Y748:AL748)</f>
        <v>0</v>
      </c>
      <c r="AN748" s="443"/>
    </row>
    <row r="749" spans="1:40">
      <c r="B749" s="324" t="s">
        <v>315</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9">
        <f t="shared" si="2274"/>
        <v>0</v>
      </c>
      <c r="AN749" s="443"/>
    </row>
    <row r="750" spans="1:40">
      <c r="B750" s="324" t="s">
        <v>316</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0</v>
      </c>
      <c r="Z750" s="378">
        <f>'4.  2011-2014 LRAM'!Z399*Z747</f>
        <v>0</v>
      </c>
      <c r="AA750" s="378">
        <f>'4.  2011-2014 LRAM'!AA399*AA747</f>
        <v>0</v>
      </c>
      <c r="AB750" s="378">
        <f>'4.  2011-2014 LRAM'!AB399*AB747</f>
        <v>0</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9">
        <f t="shared" si="2274"/>
        <v>0</v>
      </c>
      <c r="AN750" s="443"/>
    </row>
    <row r="751" spans="1:40">
      <c r="B751" s="324" t="s">
        <v>317</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0</v>
      </c>
      <c r="Z751" s="378">
        <f>'4.  2011-2014 LRAM'!Z529*Z747</f>
        <v>0</v>
      </c>
      <c r="AA751" s="378">
        <f>'4.  2011-2014 LRAM'!AA529*AA747</f>
        <v>0</v>
      </c>
      <c r="AB751" s="378">
        <f>'4.  2011-2014 LRAM'!AB529*AB747</f>
        <v>0</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9">
        <f t="shared" si="2274"/>
        <v>0</v>
      </c>
      <c r="AN751" s="443"/>
    </row>
    <row r="752" spans="1:40">
      <c r="B752" s="324" t="s">
        <v>318</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75">Y210*Y747</f>
        <v>0</v>
      </c>
      <c r="Z752" s="378">
        <f t="shared" si="2275"/>
        <v>0</v>
      </c>
      <c r="AA752" s="378">
        <f t="shared" si="2275"/>
        <v>0</v>
      </c>
      <c r="AB752" s="378">
        <f t="shared" si="2275"/>
        <v>0</v>
      </c>
      <c r="AC752" s="378">
        <f t="shared" si="2275"/>
        <v>0</v>
      </c>
      <c r="AD752" s="378">
        <f t="shared" si="2275"/>
        <v>0</v>
      </c>
      <c r="AE752" s="378">
        <f t="shared" si="2275"/>
        <v>0</v>
      </c>
      <c r="AF752" s="378">
        <f t="shared" si="2275"/>
        <v>0</v>
      </c>
      <c r="AG752" s="378">
        <f t="shared" si="2275"/>
        <v>0</v>
      </c>
      <c r="AH752" s="378">
        <f t="shared" si="2275"/>
        <v>0</v>
      </c>
      <c r="AI752" s="378">
        <f t="shared" si="2275"/>
        <v>0</v>
      </c>
      <c r="AJ752" s="378">
        <f t="shared" si="2275"/>
        <v>0</v>
      </c>
      <c r="AK752" s="378">
        <f t="shared" si="2275"/>
        <v>0</v>
      </c>
      <c r="AL752" s="378">
        <f t="shared" si="2275"/>
        <v>0</v>
      </c>
      <c r="AM752" s="629">
        <f t="shared" si="2274"/>
        <v>0</v>
      </c>
      <c r="AN752" s="443"/>
    </row>
    <row r="753" spans="1:40">
      <c r="B753" s="324" t="s">
        <v>319</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6">Y393*Y747</f>
        <v>0</v>
      </c>
      <c r="Z753" s="378">
        <f t="shared" si="2276"/>
        <v>0</v>
      </c>
      <c r="AA753" s="378">
        <f t="shared" si="2276"/>
        <v>0</v>
      </c>
      <c r="AB753" s="378">
        <f t="shared" si="2276"/>
        <v>0</v>
      </c>
      <c r="AC753" s="378">
        <f t="shared" si="2276"/>
        <v>0</v>
      </c>
      <c r="AD753" s="378">
        <f t="shared" si="2276"/>
        <v>0</v>
      </c>
      <c r="AE753" s="378">
        <f t="shared" si="2276"/>
        <v>0</v>
      </c>
      <c r="AF753" s="378">
        <f t="shared" si="2276"/>
        <v>0</v>
      </c>
      <c r="AG753" s="378">
        <f t="shared" si="2276"/>
        <v>0</v>
      </c>
      <c r="AH753" s="378">
        <f t="shared" si="2276"/>
        <v>0</v>
      </c>
      <c r="AI753" s="378">
        <f t="shared" si="2276"/>
        <v>0</v>
      </c>
      <c r="AJ753" s="378">
        <f t="shared" si="2276"/>
        <v>0</v>
      </c>
      <c r="AK753" s="378">
        <f t="shared" si="2276"/>
        <v>0</v>
      </c>
      <c r="AL753" s="378">
        <f t="shared" si="2276"/>
        <v>0</v>
      </c>
      <c r="AM753" s="629">
        <f t="shared" si="2274"/>
        <v>0</v>
      </c>
      <c r="AN753" s="443"/>
    </row>
    <row r="754" spans="1:40">
      <c r="B754" s="324" t="s">
        <v>320</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7">Y576*Y747</f>
        <v>0</v>
      </c>
      <c r="Z754" s="378">
        <f t="shared" si="2277"/>
        <v>0</v>
      </c>
      <c r="AA754" s="378">
        <f t="shared" si="2277"/>
        <v>0</v>
      </c>
      <c r="AB754" s="378">
        <f t="shared" si="2277"/>
        <v>0</v>
      </c>
      <c r="AC754" s="378">
        <f t="shared" si="2277"/>
        <v>0</v>
      </c>
      <c r="AD754" s="378">
        <f t="shared" si="2277"/>
        <v>0</v>
      </c>
      <c r="AE754" s="378">
        <f t="shared" si="2277"/>
        <v>0</v>
      </c>
      <c r="AF754" s="378">
        <f t="shared" si="2277"/>
        <v>0</v>
      </c>
      <c r="AG754" s="378">
        <f t="shared" si="2277"/>
        <v>0</v>
      </c>
      <c r="AH754" s="378">
        <f t="shared" si="2277"/>
        <v>0</v>
      </c>
      <c r="AI754" s="378">
        <f t="shared" si="2277"/>
        <v>0</v>
      </c>
      <c r="AJ754" s="378">
        <f t="shared" si="2277"/>
        <v>0</v>
      </c>
      <c r="AK754" s="378">
        <f t="shared" si="2277"/>
        <v>0</v>
      </c>
      <c r="AL754" s="378">
        <f t="shared" si="2277"/>
        <v>0</v>
      </c>
      <c r="AM754" s="629">
        <f t="shared" si="2274"/>
        <v>0</v>
      </c>
      <c r="AN754" s="443"/>
    </row>
    <row r="755" spans="1:40">
      <c r="B755" s="324" t="s">
        <v>321</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0</v>
      </c>
      <c r="Z755" s="378">
        <f t="shared" ref="Z755:AL755" si="2278">Z744*Z747</f>
        <v>0</v>
      </c>
      <c r="AA755" s="378">
        <f t="shared" si="2278"/>
        <v>0</v>
      </c>
      <c r="AB755" s="378">
        <f t="shared" si="2278"/>
        <v>0</v>
      </c>
      <c r="AC755" s="378">
        <f t="shared" si="2278"/>
        <v>0</v>
      </c>
      <c r="AD755" s="378">
        <f t="shared" si="2278"/>
        <v>0</v>
      </c>
      <c r="AE755" s="378">
        <f t="shared" si="2278"/>
        <v>0</v>
      </c>
      <c r="AF755" s="378">
        <f t="shared" si="2278"/>
        <v>0</v>
      </c>
      <c r="AG755" s="378">
        <f t="shared" si="2278"/>
        <v>0</v>
      </c>
      <c r="AH755" s="378">
        <f t="shared" si="2278"/>
        <v>0</v>
      </c>
      <c r="AI755" s="378">
        <f t="shared" si="2278"/>
        <v>0</v>
      </c>
      <c r="AJ755" s="378">
        <f t="shared" si="2278"/>
        <v>0</v>
      </c>
      <c r="AK755" s="378">
        <f t="shared" si="2278"/>
        <v>0</v>
      </c>
      <c r="AL755" s="378">
        <f t="shared" si="2278"/>
        <v>0</v>
      </c>
      <c r="AM755" s="629">
        <f t="shared" si="2274"/>
        <v>0</v>
      </c>
      <c r="AN755" s="443"/>
    </row>
    <row r="756" spans="1:40" ht="15.75">
      <c r="B756" s="349" t="s">
        <v>322</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0</v>
      </c>
      <c r="Z756" s="346">
        <f>SUM(Z748:Z755)</f>
        <v>0</v>
      </c>
      <c r="AA756" s="346">
        <f t="shared" ref="AA756:AE756" si="2279">SUM(AA748:AA755)</f>
        <v>0</v>
      </c>
      <c r="AB756" s="346">
        <f t="shared" si="2279"/>
        <v>0</v>
      </c>
      <c r="AC756" s="346">
        <f t="shared" si="2279"/>
        <v>0</v>
      </c>
      <c r="AD756" s="346">
        <f t="shared" si="2279"/>
        <v>0</v>
      </c>
      <c r="AE756" s="346">
        <f t="shared" si="2279"/>
        <v>0</v>
      </c>
      <c r="AF756" s="346">
        <f t="shared" ref="AF756:AL756" si="2280">SUM(AF748:AF755)</f>
        <v>0</v>
      </c>
      <c r="AG756" s="346">
        <f t="shared" si="2280"/>
        <v>0</v>
      </c>
      <c r="AH756" s="346">
        <f t="shared" si="2280"/>
        <v>0</v>
      </c>
      <c r="AI756" s="346">
        <f t="shared" si="2280"/>
        <v>0</v>
      </c>
      <c r="AJ756" s="346">
        <f t="shared" si="2280"/>
        <v>0</v>
      </c>
      <c r="AK756" s="346">
        <f t="shared" si="2280"/>
        <v>0</v>
      </c>
      <c r="AL756" s="346">
        <f t="shared" si="2280"/>
        <v>0</v>
      </c>
      <c r="AM756" s="407">
        <f>SUM(AM748:AM755)</f>
        <v>0</v>
      </c>
      <c r="AN756" s="443"/>
    </row>
    <row r="757" spans="1:40" ht="15.75">
      <c r="B757" s="349" t="s">
        <v>323</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0</v>
      </c>
      <c r="Z757" s="347">
        <f t="shared" ref="Z757:AE757" si="2281">Z745*Z747</f>
        <v>0</v>
      </c>
      <c r="AA757" s="347">
        <f t="shared" si="2281"/>
        <v>0</v>
      </c>
      <c r="AB757" s="347">
        <f t="shared" si="2281"/>
        <v>0</v>
      </c>
      <c r="AC757" s="347">
        <f t="shared" si="2281"/>
        <v>0</v>
      </c>
      <c r="AD757" s="347">
        <f t="shared" si="2281"/>
        <v>0</v>
      </c>
      <c r="AE757" s="347">
        <f t="shared" si="2281"/>
        <v>0</v>
      </c>
      <c r="AF757" s="347">
        <f t="shared" ref="AF757:AL757" si="2282">AF745*AF747</f>
        <v>0</v>
      </c>
      <c r="AG757" s="347">
        <f t="shared" si="2282"/>
        <v>0</v>
      </c>
      <c r="AH757" s="347">
        <f t="shared" si="2282"/>
        <v>0</v>
      </c>
      <c r="AI757" s="347">
        <f t="shared" si="2282"/>
        <v>0</v>
      </c>
      <c r="AJ757" s="347">
        <f t="shared" si="2282"/>
        <v>0</v>
      </c>
      <c r="AK757" s="347">
        <f t="shared" si="2282"/>
        <v>0</v>
      </c>
      <c r="AL757" s="347">
        <f t="shared" si="2282"/>
        <v>0</v>
      </c>
      <c r="AM757" s="407">
        <f>SUM(Y757:AL757)</f>
        <v>0</v>
      </c>
      <c r="AN757" s="443"/>
    </row>
    <row r="758" spans="1:40" ht="15.75">
      <c r="B758" s="349" t="s">
        <v>324</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0</v>
      </c>
      <c r="AN758" s="443"/>
    </row>
    <row r="759" spans="1:40">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c r="B760" s="439" t="s">
        <v>325</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0</v>
      </c>
      <c r="Z760" s="291">
        <f>SUMPRODUCT(E587:E742,Z587:Z742)</f>
        <v>0</v>
      </c>
      <c r="AA760" s="291">
        <f t="shared" ref="AA760:AL760" si="2283">IF(AA585="kw",SUMPRODUCT($N$587:$N$742,$P$587:$P$742,AA587:AA742),SUMPRODUCT($E$587:$E$742,AA587:AA742))</f>
        <v>0</v>
      </c>
      <c r="AB760" s="291">
        <f t="shared" si="2283"/>
        <v>0</v>
      </c>
      <c r="AC760" s="291">
        <f t="shared" si="2283"/>
        <v>0</v>
      </c>
      <c r="AD760" s="291">
        <f t="shared" si="2283"/>
        <v>0</v>
      </c>
      <c r="AE760" s="291">
        <f t="shared" si="2283"/>
        <v>0</v>
      </c>
      <c r="AF760" s="291">
        <f t="shared" si="2283"/>
        <v>0</v>
      </c>
      <c r="AG760" s="291">
        <f t="shared" si="2283"/>
        <v>0</v>
      </c>
      <c r="AH760" s="291">
        <f t="shared" si="2283"/>
        <v>0</v>
      </c>
      <c r="AI760" s="291">
        <f t="shared" si="2283"/>
        <v>0</v>
      </c>
      <c r="AJ760" s="291">
        <f t="shared" si="2283"/>
        <v>0</v>
      </c>
      <c r="AK760" s="291">
        <f t="shared" si="2283"/>
        <v>0</v>
      </c>
      <c r="AL760" s="291">
        <f t="shared" si="2283"/>
        <v>0</v>
      </c>
      <c r="AM760" s="337"/>
    </row>
    <row r="761" spans="1:40">
      <c r="B761" s="440" t="s">
        <v>326</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0</v>
      </c>
      <c r="Z761" s="326">
        <f>SUMPRODUCT(F587:F742,Z587:Z742)</f>
        <v>0</v>
      </c>
      <c r="AA761" s="326">
        <f t="shared" ref="AA761:AL761" si="2284">IF(AA585="kw",SUMPRODUCT($N$587:$N$742,$Q$587:$Q$742,AA587:AA742),SUMPRODUCT($F$587:$F$742,AA587:AA742))</f>
        <v>0</v>
      </c>
      <c r="AB761" s="326">
        <f t="shared" si="2284"/>
        <v>0</v>
      </c>
      <c r="AC761" s="326">
        <f t="shared" si="2284"/>
        <v>0</v>
      </c>
      <c r="AD761" s="326">
        <f t="shared" si="2284"/>
        <v>0</v>
      </c>
      <c r="AE761" s="326">
        <f t="shared" si="2284"/>
        <v>0</v>
      </c>
      <c r="AF761" s="326">
        <f t="shared" si="2284"/>
        <v>0</v>
      </c>
      <c r="AG761" s="326">
        <f t="shared" si="2284"/>
        <v>0</v>
      </c>
      <c r="AH761" s="326">
        <f t="shared" si="2284"/>
        <v>0</v>
      </c>
      <c r="AI761" s="326">
        <f t="shared" si="2284"/>
        <v>0</v>
      </c>
      <c r="AJ761" s="326">
        <f t="shared" si="2284"/>
        <v>0</v>
      </c>
      <c r="AK761" s="326">
        <f t="shared" si="2284"/>
        <v>0</v>
      </c>
      <c r="AL761" s="326">
        <f t="shared" si="2284"/>
        <v>0</v>
      </c>
      <c r="AM761" s="386"/>
    </row>
    <row r="762" spans="1:40" ht="20.25" customHeight="1">
      <c r="B762" s="368" t="s">
        <v>592</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75">
      <c r="B765" s="280" t="s">
        <v>327</v>
      </c>
      <c r="C765" s="281"/>
      <c r="D765" s="590" t="s">
        <v>525</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56" t="s">
        <v>211</v>
      </c>
      <c r="C766" s="858" t="s">
        <v>33</v>
      </c>
      <c r="D766" s="284" t="s">
        <v>421</v>
      </c>
      <c r="E766" s="860" t="s">
        <v>209</v>
      </c>
      <c r="F766" s="861"/>
      <c r="G766" s="861"/>
      <c r="H766" s="861"/>
      <c r="I766" s="861"/>
      <c r="J766" s="861"/>
      <c r="K766" s="861"/>
      <c r="L766" s="861"/>
      <c r="M766" s="862"/>
      <c r="N766" s="863" t="s">
        <v>213</v>
      </c>
      <c r="O766" s="284" t="s">
        <v>422</v>
      </c>
      <c r="P766" s="860" t="s">
        <v>212</v>
      </c>
      <c r="Q766" s="861"/>
      <c r="R766" s="861"/>
      <c r="S766" s="861"/>
      <c r="T766" s="861"/>
      <c r="U766" s="861"/>
      <c r="V766" s="861"/>
      <c r="W766" s="861"/>
      <c r="X766" s="862"/>
      <c r="Y766" s="853" t="s">
        <v>243</v>
      </c>
      <c r="Z766" s="854"/>
      <c r="AA766" s="854"/>
      <c r="AB766" s="854"/>
      <c r="AC766" s="854"/>
      <c r="AD766" s="854"/>
      <c r="AE766" s="854"/>
      <c r="AF766" s="854"/>
      <c r="AG766" s="854"/>
      <c r="AH766" s="854"/>
      <c r="AI766" s="854"/>
      <c r="AJ766" s="854"/>
      <c r="AK766" s="854"/>
      <c r="AL766" s="854"/>
      <c r="AM766" s="855"/>
    </row>
    <row r="767" spans="1:40" ht="65.25" customHeight="1">
      <c r="B767" s="857"/>
      <c r="C767" s="859"/>
      <c r="D767" s="285">
        <v>2019</v>
      </c>
      <c r="E767" s="285">
        <v>2020</v>
      </c>
      <c r="F767" s="285">
        <v>2021</v>
      </c>
      <c r="G767" s="285">
        <v>2022</v>
      </c>
      <c r="H767" s="285">
        <v>2023</v>
      </c>
      <c r="I767" s="285">
        <v>2024</v>
      </c>
      <c r="J767" s="285">
        <v>2025</v>
      </c>
      <c r="K767" s="285">
        <v>2026</v>
      </c>
      <c r="L767" s="285">
        <v>2027</v>
      </c>
      <c r="M767" s="285">
        <v>2028</v>
      </c>
      <c r="N767" s="864"/>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TO 1,499 KW</v>
      </c>
      <c r="AB767" s="285" t="str">
        <f>'1.  LRAMVA Summary'!G52</f>
        <v>GS 1,500 TO 4,999</v>
      </c>
      <c r="AC767" s="285" t="str">
        <f>'1.  LRAMVA Summary'!H52</f>
        <v>Large User</v>
      </c>
      <c r="AD767" s="285" t="str">
        <f>'1.  LRAMVA Summary'!I52</f>
        <v>Unmetered Scattered Load</v>
      </c>
      <c r="AE767" s="285" t="str">
        <f>'1.  LRAMVA Summary'!J52</f>
        <v>Street Lighting</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t="str">
        <f>'1.  LRAMVA Summary'!I53</f>
        <v>kWh</v>
      </c>
      <c r="AE768" s="291" t="str">
        <f>'1.  LRAMVA Summary'!J53</f>
        <v>kW</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75" hidden="1" outlineLevel="1">
      <c r="A769" s="532"/>
      <c r="B769" s="504"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idden="1"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idden="1" outlineLevel="1">
      <c r="A771" s="532"/>
      <c r="B771" s="294" t="s">
        <v>342</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5">Z770</f>
        <v>0</v>
      </c>
      <c r="AA771" s="411">
        <f t="shared" ref="AA771" si="2286">AA770</f>
        <v>0</v>
      </c>
      <c r="AB771" s="411">
        <f t="shared" ref="AB771" si="2287">AB770</f>
        <v>0</v>
      </c>
      <c r="AC771" s="411">
        <f t="shared" ref="AC771" si="2288">AC770</f>
        <v>0</v>
      </c>
      <c r="AD771" s="411">
        <f t="shared" ref="AD771" si="2289">AD770</f>
        <v>0</v>
      </c>
      <c r="AE771" s="411">
        <f t="shared" ref="AE771" si="2290">AE770</f>
        <v>0</v>
      </c>
      <c r="AF771" s="411">
        <f t="shared" ref="AF771" si="2291">AF770</f>
        <v>0</v>
      </c>
      <c r="AG771" s="411">
        <f t="shared" ref="AG771" si="2292">AG770</f>
        <v>0</v>
      </c>
      <c r="AH771" s="411">
        <f t="shared" ref="AH771" si="2293">AH770</f>
        <v>0</v>
      </c>
      <c r="AI771" s="411">
        <f t="shared" ref="AI771" si="2294">AI770</f>
        <v>0</v>
      </c>
      <c r="AJ771" s="411">
        <f t="shared" ref="AJ771" si="2295">AJ770</f>
        <v>0</v>
      </c>
      <c r="AK771" s="411">
        <f t="shared" ref="AK771" si="2296">AK770</f>
        <v>0</v>
      </c>
      <c r="AL771" s="411">
        <f t="shared" ref="AL771" si="2297">AL770</f>
        <v>0</v>
      </c>
      <c r="AM771" s="297"/>
    </row>
    <row r="772" spans="1:39" ht="15.75" hidden="1"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idden="1"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idden="1" outlineLevel="1">
      <c r="A774" s="532"/>
      <c r="B774" s="294" t="s">
        <v>342</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298">Z773</f>
        <v>0</v>
      </c>
      <c r="AA774" s="411">
        <f t="shared" ref="AA774" si="2299">AA773</f>
        <v>0</v>
      </c>
      <c r="AB774" s="411">
        <f t="shared" ref="AB774" si="2300">AB773</f>
        <v>0</v>
      </c>
      <c r="AC774" s="411">
        <f t="shared" ref="AC774" si="2301">AC773</f>
        <v>0</v>
      </c>
      <c r="AD774" s="411">
        <f t="shared" ref="AD774" si="2302">AD773</f>
        <v>0</v>
      </c>
      <c r="AE774" s="411">
        <f t="shared" ref="AE774" si="2303">AE773</f>
        <v>0</v>
      </c>
      <c r="AF774" s="411">
        <f t="shared" ref="AF774" si="2304">AF773</f>
        <v>0</v>
      </c>
      <c r="AG774" s="411">
        <f t="shared" ref="AG774" si="2305">AG773</f>
        <v>0</v>
      </c>
      <c r="AH774" s="411">
        <f t="shared" ref="AH774" si="2306">AH773</f>
        <v>0</v>
      </c>
      <c r="AI774" s="411">
        <f t="shared" ref="AI774" si="2307">AI773</f>
        <v>0</v>
      </c>
      <c r="AJ774" s="411">
        <f t="shared" ref="AJ774" si="2308">AJ773</f>
        <v>0</v>
      </c>
      <c r="AK774" s="411">
        <f t="shared" ref="AK774" si="2309">AK773</f>
        <v>0</v>
      </c>
      <c r="AL774" s="411">
        <f t="shared" ref="AL774" si="2310">AL773</f>
        <v>0</v>
      </c>
      <c r="AM774" s="297"/>
    </row>
    <row r="775" spans="1:39" ht="15.75" hidden="1"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idden="1"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idden="1" outlineLevel="1">
      <c r="A777" s="532"/>
      <c r="B777" s="294" t="s">
        <v>342</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11">Z776</f>
        <v>0</v>
      </c>
      <c r="AA777" s="411">
        <f t="shared" ref="AA777" si="2312">AA776</f>
        <v>0</v>
      </c>
      <c r="AB777" s="411">
        <f t="shared" ref="AB777" si="2313">AB776</f>
        <v>0</v>
      </c>
      <c r="AC777" s="411">
        <f t="shared" ref="AC777" si="2314">AC776</f>
        <v>0</v>
      </c>
      <c r="AD777" s="411">
        <f t="shared" ref="AD777" si="2315">AD776</f>
        <v>0</v>
      </c>
      <c r="AE777" s="411">
        <f t="shared" ref="AE777" si="2316">AE776</f>
        <v>0</v>
      </c>
      <c r="AF777" s="411">
        <f t="shared" ref="AF777" si="2317">AF776</f>
        <v>0</v>
      </c>
      <c r="AG777" s="411">
        <f t="shared" ref="AG777" si="2318">AG776</f>
        <v>0</v>
      </c>
      <c r="AH777" s="411">
        <f t="shared" ref="AH777" si="2319">AH776</f>
        <v>0</v>
      </c>
      <c r="AI777" s="411">
        <f t="shared" ref="AI777" si="2320">AI776</f>
        <v>0</v>
      </c>
      <c r="AJ777" s="411">
        <f t="shared" ref="AJ777" si="2321">AJ776</f>
        <v>0</v>
      </c>
      <c r="AK777" s="411">
        <f t="shared" ref="AK777" si="2322">AK776</f>
        <v>0</v>
      </c>
      <c r="AL777" s="411">
        <f t="shared" ref="AL777" si="2323">AL776</f>
        <v>0</v>
      </c>
      <c r="AM777" s="297"/>
    </row>
    <row r="778" spans="1:39" hidden="1"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idden="1" outlineLevel="1">
      <c r="A779" s="532">
        <v>4</v>
      </c>
      <c r="B779" s="520" t="s">
        <v>682</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idden="1" outlineLevel="1">
      <c r="A780" s="532"/>
      <c r="B780" s="294" t="s">
        <v>342</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4">Z779</f>
        <v>0</v>
      </c>
      <c r="AA780" s="411">
        <f t="shared" ref="AA780" si="2325">AA779</f>
        <v>0</v>
      </c>
      <c r="AB780" s="411">
        <f t="shared" ref="AB780" si="2326">AB779</f>
        <v>0</v>
      </c>
      <c r="AC780" s="411">
        <f t="shared" ref="AC780" si="2327">AC779</f>
        <v>0</v>
      </c>
      <c r="AD780" s="411">
        <f t="shared" ref="AD780" si="2328">AD779</f>
        <v>0</v>
      </c>
      <c r="AE780" s="411">
        <f t="shared" ref="AE780" si="2329">AE779</f>
        <v>0</v>
      </c>
      <c r="AF780" s="411">
        <f t="shared" ref="AF780" si="2330">AF779</f>
        <v>0</v>
      </c>
      <c r="AG780" s="411">
        <f t="shared" ref="AG780" si="2331">AG779</f>
        <v>0</v>
      </c>
      <c r="AH780" s="411">
        <f t="shared" ref="AH780" si="2332">AH779</f>
        <v>0</v>
      </c>
      <c r="AI780" s="411">
        <f t="shared" ref="AI780" si="2333">AI779</f>
        <v>0</v>
      </c>
      <c r="AJ780" s="411">
        <f t="shared" ref="AJ780" si="2334">AJ779</f>
        <v>0</v>
      </c>
      <c r="AK780" s="411">
        <f t="shared" ref="AK780" si="2335">AK779</f>
        <v>0</v>
      </c>
      <c r="AL780" s="411">
        <f t="shared" ref="AL780" si="2336">AL779</f>
        <v>0</v>
      </c>
      <c r="AM780" s="297"/>
    </row>
    <row r="781" spans="1:39" hidden="1"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hidden="1"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hidden="1" customHeight="1" outlineLevel="1">
      <c r="A783" s="532"/>
      <c r="B783" s="294" t="s">
        <v>342</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37">Z782</f>
        <v>0</v>
      </c>
      <c r="AA783" s="411">
        <f t="shared" ref="AA783" si="2338">AA782</f>
        <v>0</v>
      </c>
      <c r="AB783" s="411">
        <f t="shared" ref="AB783" si="2339">AB782</f>
        <v>0</v>
      </c>
      <c r="AC783" s="411">
        <f t="shared" ref="AC783" si="2340">AC782</f>
        <v>0</v>
      </c>
      <c r="AD783" s="411">
        <f t="shared" ref="AD783" si="2341">AD782</f>
        <v>0</v>
      </c>
      <c r="AE783" s="411">
        <f t="shared" ref="AE783" si="2342">AE782</f>
        <v>0</v>
      </c>
      <c r="AF783" s="411">
        <f t="shared" ref="AF783" si="2343">AF782</f>
        <v>0</v>
      </c>
      <c r="AG783" s="411">
        <f t="shared" ref="AG783" si="2344">AG782</f>
        <v>0</v>
      </c>
      <c r="AH783" s="411">
        <f t="shared" ref="AH783" si="2345">AH782</f>
        <v>0</v>
      </c>
      <c r="AI783" s="411">
        <f t="shared" ref="AI783" si="2346">AI782</f>
        <v>0</v>
      </c>
      <c r="AJ783" s="411">
        <f t="shared" ref="AJ783" si="2347">AJ782</f>
        <v>0</v>
      </c>
      <c r="AK783" s="411">
        <f t="shared" ref="AK783" si="2348">AK782</f>
        <v>0</v>
      </c>
      <c r="AL783" s="411">
        <f t="shared" ref="AL783" si="2349">AL782</f>
        <v>0</v>
      </c>
      <c r="AM783" s="297"/>
    </row>
    <row r="784" spans="1:39" hidden="1"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75" hidden="1" outlineLevel="1">
      <c r="A785" s="532"/>
      <c r="B785" s="319"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idden="1"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idden="1" outlineLevel="1">
      <c r="A787" s="532"/>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0">Z786</f>
        <v>0</v>
      </c>
      <c r="AA787" s="411">
        <f t="shared" ref="AA787" si="2351">AA786</f>
        <v>0</v>
      </c>
      <c r="AB787" s="411">
        <f t="shared" ref="AB787" si="2352">AB786</f>
        <v>0</v>
      </c>
      <c r="AC787" s="411">
        <f t="shared" ref="AC787" si="2353">AC786</f>
        <v>0</v>
      </c>
      <c r="AD787" s="411">
        <f t="shared" ref="AD787" si="2354">AD786</f>
        <v>0</v>
      </c>
      <c r="AE787" s="411">
        <f t="shared" ref="AE787" si="2355">AE786</f>
        <v>0</v>
      </c>
      <c r="AF787" s="411">
        <f t="shared" ref="AF787" si="2356">AF786</f>
        <v>0</v>
      </c>
      <c r="AG787" s="411">
        <f t="shared" ref="AG787" si="2357">AG786</f>
        <v>0</v>
      </c>
      <c r="AH787" s="411">
        <f t="shared" ref="AH787" si="2358">AH786</f>
        <v>0</v>
      </c>
      <c r="AI787" s="411">
        <f t="shared" ref="AI787" si="2359">AI786</f>
        <v>0</v>
      </c>
      <c r="AJ787" s="411">
        <f t="shared" ref="AJ787" si="2360">AJ786</f>
        <v>0</v>
      </c>
      <c r="AK787" s="411">
        <f t="shared" ref="AK787" si="2361">AK786</f>
        <v>0</v>
      </c>
      <c r="AL787" s="411">
        <f t="shared" ref="AL787" si="2362">AL786</f>
        <v>0</v>
      </c>
      <c r="AM787" s="311"/>
    </row>
    <row r="788" spans="1:39" hidden="1"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hidden="1"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idden="1" outlineLevel="1">
      <c r="A790" s="532"/>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3">Z789</f>
        <v>0</v>
      </c>
      <c r="AA790" s="411">
        <f t="shared" ref="AA790" si="2364">AA789</f>
        <v>0</v>
      </c>
      <c r="AB790" s="411">
        <f t="shared" ref="AB790" si="2365">AB789</f>
        <v>0</v>
      </c>
      <c r="AC790" s="411">
        <f t="shared" ref="AC790" si="2366">AC789</f>
        <v>0</v>
      </c>
      <c r="AD790" s="411">
        <f t="shared" ref="AD790" si="2367">AD789</f>
        <v>0</v>
      </c>
      <c r="AE790" s="411">
        <f t="shared" ref="AE790" si="2368">AE789</f>
        <v>0</v>
      </c>
      <c r="AF790" s="411">
        <f t="shared" ref="AF790" si="2369">AF789</f>
        <v>0</v>
      </c>
      <c r="AG790" s="411">
        <f t="shared" ref="AG790" si="2370">AG789</f>
        <v>0</v>
      </c>
      <c r="AH790" s="411">
        <f t="shared" ref="AH790" si="2371">AH789</f>
        <v>0</v>
      </c>
      <c r="AI790" s="411">
        <f t="shared" ref="AI790" si="2372">AI789</f>
        <v>0</v>
      </c>
      <c r="AJ790" s="411">
        <f t="shared" ref="AJ790" si="2373">AJ789</f>
        <v>0</v>
      </c>
      <c r="AK790" s="411">
        <f t="shared" ref="AK790" si="2374">AK789</f>
        <v>0</v>
      </c>
      <c r="AL790" s="411">
        <f t="shared" ref="AL790" si="2375">AL789</f>
        <v>0</v>
      </c>
      <c r="AM790" s="311"/>
    </row>
    <row r="791" spans="1:39" hidden="1"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hidden="1"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idden="1" outlineLevel="1">
      <c r="A793" s="532"/>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6">Z792</f>
        <v>0</v>
      </c>
      <c r="AA793" s="411">
        <f t="shared" ref="AA793" si="2377">AA792</f>
        <v>0</v>
      </c>
      <c r="AB793" s="411">
        <f t="shared" ref="AB793" si="2378">AB792</f>
        <v>0</v>
      </c>
      <c r="AC793" s="411">
        <f t="shared" ref="AC793" si="2379">AC792</f>
        <v>0</v>
      </c>
      <c r="AD793" s="411">
        <f t="shared" ref="AD793" si="2380">AD792</f>
        <v>0</v>
      </c>
      <c r="AE793" s="411">
        <f t="shared" ref="AE793" si="2381">AE792</f>
        <v>0</v>
      </c>
      <c r="AF793" s="411">
        <f t="shared" ref="AF793" si="2382">AF792</f>
        <v>0</v>
      </c>
      <c r="AG793" s="411">
        <f t="shared" ref="AG793" si="2383">AG792</f>
        <v>0</v>
      </c>
      <c r="AH793" s="411">
        <f t="shared" ref="AH793" si="2384">AH792</f>
        <v>0</v>
      </c>
      <c r="AI793" s="411">
        <f t="shared" ref="AI793" si="2385">AI792</f>
        <v>0</v>
      </c>
      <c r="AJ793" s="411">
        <f t="shared" ref="AJ793" si="2386">AJ792</f>
        <v>0</v>
      </c>
      <c r="AK793" s="411">
        <f t="shared" ref="AK793" si="2387">AK792</f>
        <v>0</v>
      </c>
      <c r="AL793" s="411">
        <f t="shared" ref="AL793" si="2388">AL792</f>
        <v>0</v>
      </c>
      <c r="AM793" s="311"/>
    </row>
    <row r="794" spans="1:39" hidden="1"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hidden="1"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idden="1" outlineLevel="1">
      <c r="A796" s="532"/>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89">Z795</f>
        <v>0</v>
      </c>
      <c r="AA796" s="411">
        <f t="shared" ref="AA796" si="2390">AA795</f>
        <v>0</v>
      </c>
      <c r="AB796" s="411">
        <f t="shared" ref="AB796" si="2391">AB795</f>
        <v>0</v>
      </c>
      <c r="AC796" s="411">
        <f t="shared" ref="AC796" si="2392">AC795</f>
        <v>0</v>
      </c>
      <c r="AD796" s="411">
        <f t="shared" ref="AD796" si="2393">AD795</f>
        <v>0</v>
      </c>
      <c r="AE796" s="411">
        <f t="shared" ref="AE796" si="2394">AE795</f>
        <v>0</v>
      </c>
      <c r="AF796" s="411">
        <f t="shared" ref="AF796" si="2395">AF795</f>
        <v>0</v>
      </c>
      <c r="AG796" s="411">
        <f t="shared" ref="AG796" si="2396">AG795</f>
        <v>0</v>
      </c>
      <c r="AH796" s="411">
        <f t="shared" ref="AH796" si="2397">AH795</f>
        <v>0</v>
      </c>
      <c r="AI796" s="411">
        <f t="shared" ref="AI796" si="2398">AI795</f>
        <v>0</v>
      </c>
      <c r="AJ796" s="411">
        <f t="shared" ref="AJ796" si="2399">AJ795</f>
        <v>0</v>
      </c>
      <c r="AK796" s="411">
        <f t="shared" ref="AK796" si="2400">AK795</f>
        <v>0</v>
      </c>
      <c r="AL796" s="411">
        <f t="shared" ref="AL796" si="2401">AL795</f>
        <v>0</v>
      </c>
      <c r="AM796" s="311"/>
    </row>
    <row r="797" spans="1:39" hidden="1"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hidden="1"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idden="1" outlineLevel="1">
      <c r="A799" s="532"/>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2">Z798</f>
        <v>0</v>
      </c>
      <c r="AA799" s="411">
        <f t="shared" ref="AA799" si="2403">AA798</f>
        <v>0</v>
      </c>
      <c r="AB799" s="411">
        <f t="shared" ref="AB799" si="2404">AB798</f>
        <v>0</v>
      </c>
      <c r="AC799" s="411">
        <f t="shared" ref="AC799" si="2405">AC798</f>
        <v>0</v>
      </c>
      <c r="AD799" s="411">
        <f t="shared" ref="AD799" si="2406">AD798</f>
        <v>0</v>
      </c>
      <c r="AE799" s="411">
        <f t="shared" ref="AE799" si="2407">AE798</f>
        <v>0</v>
      </c>
      <c r="AF799" s="411">
        <f t="shared" ref="AF799" si="2408">AF798</f>
        <v>0</v>
      </c>
      <c r="AG799" s="411">
        <f t="shared" ref="AG799" si="2409">AG798</f>
        <v>0</v>
      </c>
      <c r="AH799" s="411">
        <f t="shared" ref="AH799" si="2410">AH798</f>
        <v>0</v>
      </c>
      <c r="AI799" s="411">
        <f t="shared" ref="AI799" si="2411">AI798</f>
        <v>0</v>
      </c>
      <c r="AJ799" s="411">
        <f t="shared" ref="AJ799" si="2412">AJ798</f>
        <v>0</v>
      </c>
      <c r="AK799" s="411">
        <f t="shared" ref="AK799" si="2413">AK798</f>
        <v>0</v>
      </c>
      <c r="AL799" s="411">
        <f t="shared" ref="AL799" si="2414">AL798</f>
        <v>0</v>
      </c>
      <c r="AM799" s="311"/>
    </row>
    <row r="800" spans="1:39" hidden="1"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75" hidden="1"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hidden="1"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idden="1" outlineLevel="1">
      <c r="A803" s="532"/>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5">Z802</f>
        <v>0</v>
      </c>
      <c r="AA803" s="411">
        <f t="shared" ref="AA803" si="2416">AA802</f>
        <v>0</v>
      </c>
      <c r="AB803" s="411">
        <f t="shared" ref="AB803" si="2417">AB802</f>
        <v>0</v>
      </c>
      <c r="AC803" s="411">
        <f t="shared" ref="AC803" si="2418">AC802</f>
        <v>0</v>
      </c>
      <c r="AD803" s="411">
        <f t="shared" ref="AD803" si="2419">AD802</f>
        <v>0</v>
      </c>
      <c r="AE803" s="411">
        <f t="shared" ref="AE803" si="2420">AE802</f>
        <v>0</v>
      </c>
      <c r="AF803" s="411">
        <f t="shared" ref="AF803" si="2421">AF802</f>
        <v>0</v>
      </c>
      <c r="AG803" s="411">
        <f t="shared" ref="AG803" si="2422">AG802</f>
        <v>0</v>
      </c>
      <c r="AH803" s="411">
        <f t="shared" ref="AH803" si="2423">AH802</f>
        <v>0</v>
      </c>
      <c r="AI803" s="411">
        <f t="shared" ref="AI803" si="2424">AI802</f>
        <v>0</v>
      </c>
      <c r="AJ803" s="411">
        <f t="shared" ref="AJ803" si="2425">AJ802</f>
        <v>0</v>
      </c>
      <c r="AK803" s="411">
        <f t="shared" ref="AK803" si="2426">AK802</f>
        <v>0</v>
      </c>
      <c r="AL803" s="411">
        <f t="shared" ref="AL803" si="2427">AL802</f>
        <v>0</v>
      </c>
      <c r="AM803" s="297"/>
    </row>
    <row r="804" spans="1:39" hidden="1"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45" hidden="1"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idden="1" outlineLevel="1">
      <c r="A806" s="532"/>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28">Z805</f>
        <v>0</v>
      </c>
      <c r="AA806" s="411">
        <f t="shared" ref="AA806" si="2429">AA805</f>
        <v>0</v>
      </c>
      <c r="AB806" s="411">
        <f t="shared" ref="AB806" si="2430">AB805</f>
        <v>0</v>
      </c>
      <c r="AC806" s="411">
        <f t="shared" ref="AC806" si="2431">AC805</f>
        <v>0</v>
      </c>
      <c r="AD806" s="411">
        <f t="shared" ref="AD806" si="2432">AD805</f>
        <v>0</v>
      </c>
      <c r="AE806" s="411">
        <f t="shared" ref="AE806" si="2433">AE805</f>
        <v>0</v>
      </c>
      <c r="AF806" s="411">
        <f t="shared" ref="AF806" si="2434">AF805</f>
        <v>0</v>
      </c>
      <c r="AG806" s="411">
        <f t="shared" ref="AG806" si="2435">AG805</f>
        <v>0</v>
      </c>
      <c r="AH806" s="411">
        <f t="shared" ref="AH806" si="2436">AH805</f>
        <v>0</v>
      </c>
      <c r="AI806" s="411">
        <f t="shared" ref="AI806" si="2437">AI805</f>
        <v>0</v>
      </c>
      <c r="AJ806" s="411">
        <f t="shared" ref="AJ806" si="2438">AJ805</f>
        <v>0</v>
      </c>
      <c r="AK806" s="411">
        <f t="shared" ref="AK806" si="2439">AK805</f>
        <v>0</v>
      </c>
      <c r="AL806" s="411">
        <f t="shared" ref="AL806" si="2440">AL805</f>
        <v>0</v>
      </c>
      <c r="AM806" s="297"/>
    </row>
    <row r="807" spans="1:39" hidden="1"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hidden="1"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idden="1" outlineLevel="1">
      <c r="A809" s="532"/>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41">Z808</f>
        <v>0</v>
      </c>
      <c r="AA809" s="411">
        <f t="shared" ref="AA809" si="2442">AA808</f>
        <v>0</v>
      </c>
      <c r="AB809" s="411">
        <f t="shared" ref="AB809" si="2443">AB808</f>
        <v>0</v>
      </c>
      <c r="AC809" s="411">
        <f t="shared" ref="AC809" si="2444">AC808</f>
        <v>0</v>
      </c>
      <c r="AD809" s="411">
        <f t="shared" ref="AD809" si="2445">AD808</f>
        <v>0</v>
      </c>
      <c r="AE809" s="411">
        <f t="shared" ref="AE809" si="2446">AE808</f>
        <v>0</v>
      </c>
      <c r="AF809" s="411">
        <f t="shared" ref="AF809" si="2447">AF808</f>
        <v>0</v>
      </c>
      <c r="AG809" s="411">
        <f t="shared" ref="AG809" si="2448">AG808</f>
        <v>0</v>
      </c>
      <c r="AH809" s="411">
        <f t="shared" ref="AH809" si="2449">AH808</f>
        <v>0</v>
      </c>
      <c r="AI809" s="411">
        <f t="shared" ref="AI809" si="2450">AI808</f>
        <v>0</v>
      </c>
      <c r="AJ809" s="411">
        <f t="shared" ref="AJ809" si="2451">AJ808</f>
        <v>0</v>
      </c>
      <c r="AK809" s="411">
        <f t="shared" ref="AK809" si="2452">AK808</f>
        <v>0</v>
      </c>
      <c r="AL809" s="411">
        <f t="shared" ref="AL809" si="2453">AL808</f>
        <v>0</v>
      </c>
      <c r="AM809" s="306"/>
    </row>
    <row r="810" spans="1:39" hidden="1"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75" hidden="1"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idden="1"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idden="1" outlineLevel="1">
      <c r="A813" s="532"/>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4">Z812</f>
        <v>0</v>
      </c>
      <c r="AA813" s="411">
        <f t="shared" ref="AA813" si="2455">AA812</f>
        <v>0</v>
      </c>
      <c r="AB813" s="411">
        <f t="shared" ref="AB813" si="2456">AB812</f>
        <v>0</v>
      </c>
      <c r="AC813" s="411">
        <f t="shared" ref="AC813" si="2457">AC812</f>
        <v>0</v>
      </c>
      <c r="AD813" s="411">
        <f t="shared" ref="AD813" si="2458">AD812</f>
        <v>0</v>
      </c>
      <c r="AE813" s="411">
        <f t="shared" ref="AE813" si="2459">AE812</f>
        <v>0</v>
      </c>
      <c r="AF813" s="411">
        <f t="shared" ref="AF813" si="2460">AF812</f>
        <v>0</v>
      </c>
      <c r="AG813" s="411">
        <f t="shared" ref="AG813" si="2461">AG812</f>
        <v>0</v>
      </c>
      <c r="AH813" s="411">
        <f t="shared" ref="AH813" si="2462">AH812</f>
        <v>0</v>
      </c>
      <c r="AI813" s="411">
        <f t="shared" ref="AI813" si="2463">AI812</f>
        <v>0</v>
      </c>
      <c r="AJ813" s="411">
        <f t="shared" ref="AJ813" si="2464">AJ812</f>
        <v>0</v>
      </c>
      <c r="AK813" s="411">
        <f t="shared" ref="AK813" si="2465">AK812</f>
        <v>0</v>
      </c>
      <c r="AL813" s="411">
        <f t="shared" ref="AL813" si="2466">AL812</f>
        <v>0</v>
      </c>
      <c r="AM813" s="297"/>
    </row>
    <row r="814" spans="1:39" hidden="1"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75" hidden="1" outlineLevel="1">
      <c r="A815" s="532"/>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hidden="1" outlineLevel="1">
      <c r="A816" s="532">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idden="1" outlineLevel="1">
      <c r="A817" s="532"/>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67">Z816</f>
        <v>0</v>
      </c>
      <c r="AA817" s="411">
        <f t="shared" si="2467"/>
        <v>0</v>
      </c>
      <c r="AB817" s="411">
        <f t="shared" si="2467"/>
        <v>0</v>
      </c>
      <c r="AC817" s="411">
        <f t="shared" si="2467"/>
        <v>0</v>
      </c>
      <c r="AD817" s="411">
        <f t="shared" si="2467"/>
        <v>0</v>
      </c>
      <c r="AE817" s="411">
        <f t="shared" si="2467"/>
        <v>0</v>
      </c>
      <c r="AF817" s="411">
        <f t="shared" si="2467"/>
        <v>0</v>
      </c>
      <c r="AG817" s="411">
        <f t="shared" si="2467"/>
        <v>0</v>
      </c>
      <c r="AH817" s="411">
        <f t="shared" si="2467"/>
        <v>0</v>
      </c>
      <c r="AI817" s="411">
        <f t="shared" si="2467"/>
        <v>0</v>
      </c>
      <c r="AJ817" s="411">
        <f t="shared" si="2467"/>
        <v>0</v>
      </c>
      <c r="AK817" s="411">
        <f t="shared" si="2467"/>
        <v>0</v>
      </c>
      <c r="AL817" s="411">
        <f t="shared" si="2467"/>
        <v>0</v>
      </c>
      <c r="AM817" s="297"/>
    </row>
    <row r="818" spans="1:39" hidden="1"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idden="1" outlineLevel="1">
      <c r="A819" s="532">
        <v>16</v>
      </c>
      <c r="B819" s="324"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idden="1" outlineLevel="1">
      <c r="A820" s="532"/>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68">Z819</f>
        <v>0</v>
      </c>
      <c r="AA820" s="411">
        <f t="shared" si="2468"/>
        <v>0</v>
      </c>
      <c r="AB820" s="411">
        <f t="shared" si="2468"/>
        <v>0</v>
      </c>
      <c r="AC820" s="411">
        <f t="shared" si="2468"/>
        <v>0</v>
      </c>
      <c r="AD820" s="411">
        <f t="shared" si="2468"/>
        <v>0</v>
      </c>
      <c r="AE820" s="411">
        <f t="shared" si="2468"/>
        <v>0</v>
      </c>
      <c r="AF820" s="411">
        <f t="shared" si="2468"/>
        <v>0</v>
      </c>
      <c r="AG820" s="411">
        <f t="shared" si="2468"/>
        <v>0</v>
      </c>
      <c r="AH820" s="411">
        <f t="shared" si="2468"/>
        <v>0</v>
      </c>
      <c r="AI820" s="411">
        <f t="shared" si="2468"/>
        <v>0</v>
      </c>
      <c r="AJ820" s="411">
        <f t="shared" si="2468"/>
        <v>0</v>
      </c>
      <c r="AK820" s="411">
        <f t="shared" si="2468"/>
        <v>0</v>
      </c>
      <c r="AL820" s="411">
        <f t="shared" si="2468"/>
        <v>0</v>
      </c>
      <c r="AM820" s="297"/>
    </row>
    <row r="821" spans="1:39" s="283" customFormat="1" hidden="1"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75" hidden="1" outlineLevel="1">
      <c r="A822" s="532"/>
      <c r="B822" s="519" t="s">
        <v>495</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idden="1"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idden="1" outlineLevel="1">
      <c r="A824" s="532"/>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69">Z823</f>
        <v>0</v>
      </c>
      <c r="AA824" s="411">
        <f t="shared" si="2469"/>
        <v>0</v>
      </c>
      <c r="AB824" s="411">
        <f t="shared" si="2469"/>
        <v>0</v>
      </c>
      <c r="AC824" s="411">
        <f t="shared" si="2469"/>
        <v>0</v>
      </c>
      <c r="AD824" s="411">
        <f t="shared" si="2469"/>
        <v>0</v>
      </c>
      <c r="AE824" s="411">
        <f t="shared" si="2469"/>
        <v>0</v>
      </c>
      <c r="AF824" s="411">
        <f t="shared" si="2469"/>
        <v>0</v>
      </c>
      <c r="AG824" s="411">
        <f t="shared" si="2469"/>
        <v>0</v>
      </c>
      <c r="AH824" s="411">
        <f t="shared" si="2469"/>
        <v>0</v>
      </c>
      <c r="AI824" s="411">
        <f t="shared" si="2469"/>
        <v>0</v>
      </c>
      <c r="AJ824" s="411">
        <f t="shared" si="2469"/>
        <v>0</v>
      </c>
      <c r="AK824" s="411">
        <f t="shared" si="2469"/>
        <v>0</v>
      </c>
      <c r="AL824" s="411">
        <f t="shared" si="2469"/>
        <v>0</v>
      </c>
      <c r="AM824" s="306"/>
    </row>
    <row r="825" spans="1:39" hidden="1"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idden="1"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idden="1" outlineLevel="1">
      <c r="A827" s="532"/>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0">Z826</f>
        <v>0</v>
      </c>
      <c r="AA827" s="411">
        <f t="shared" si="2470"/>
        <v>0</v>
      </c>
      <c r="AB827" s="411">
        <f t="shared" si="2470"/>
        <v>0</v>
      </c>
      <c r="AC827" s="411">
        <f t="shared" si="2470"/>
        <v>0</v>
      </c>
      <c r="AD827" s="411">
        <f t="shared" si="2470"/>
        <v>0</v>
      </c>
      <c r="AE827" s="411">
        <f t="shared" si="2470"/>
        <v>0</v>
      </c>
      <c r="AF827" s="411">
        <f t="shared" si="2470"/>
        <v>0</v>
      </c>
      <c r="AG827" s="411">
        <f t="shared" si="2470"/>
        <v>0</v>
      </c>
      <c r="AH827" s="411">
        <f t="shared" si="2470"/>
        <v>0</v>
      </c>
      <c r="AI827" s="411">
        <f t="shared" si="2470"/>
        <v>0</v>
      </c>
      <c r="AJ827" s="411">
        <f t="shared" si="2470"/>
        <v>0</v>
      </c>
      <c r="AK827" s="411">
        <f t="shared" si="2470"/>
        <v>0</v>
      </c>
      <c r="AL827" s="411">
        <f t="shared" si="2470"/>
        <v>0</v>
      </c>
      <c r="AM827" s="306"/>
    </row>
    <row r="828" spans="1:39" hidden="1"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idden="1"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idden="1" outlineLevel="1">
      <c r="A830" s="532"/>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71">Z829</f>
        <v>0</v>
      </c>
      <c r="AA830" s="411">
        <f t="shared" si="2471"/>
        <v>0</v>
      </c>
      <c r="AB830" s="411">
        <f t="shared" si="2471"/>
        <v>0</v>
      </c>
      <c r="AC830" s="411">
        <f t="shared" si="2471"/>
        <v>0</v>
      </c>
      <c r="AD830" s="411">
        <f t="shared" si="2471"/>
        <v>0</v>
      </c>
      <c r="AE830" s="411">
        <f t="shared" si="2471"/>
        <v>0</v>
      </c>
      <c r="AF830" s="411">
        <f t="shared" si="2471"/>
        <v>0</v>
      </c>
      <c r="AG830" s="411">
        <f t="shared" si="2471"/>
        <v>0</v>
      </c>
      <c r="AH830" s="411">
        <f t="shared" si="2471"/>
        <v>0</v>
      </c>
      <c r="AI830" s="411">
        <f t="shared" si="2471"/>
        <v>0</v>
      </c>
      <c r="AJ830" s="411">
        <f t="shared" si="2471"/>
        <v>0</v>
      </c>
      <c r="AK830" s="411">
        <f t="shared" si="2471"/>
        <v>0</v>
      </c>
      <c r="AL830" s="411">
        <f t="shared" si="2471"/>
        <v>0</v>
      </c>
      <c r="AM830" s="297"/>
    </row>
    <row r="831" spans="1:39" hidden="1"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idden="1"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idden="1" outlineLevel="1">
      <c r="A833" s="532"/>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2">Z832</f>
        <v>0</v>
      </c>
      <c r="AA833" s="411">
        <f t="shared" si="2472"/>
        <v>0</v>
      </c>
      <c r="AB833" s="411">
        <f t="shared" si="2472"/>
        <v>0</v>
      </c>
      <c r="AC833" s="411">
        <f t="shared" si="2472"/>
        <v>0</v>
      </c>
      <c r="AD833" s="411">
        <f t="shared" si="2472"/>
        <v>0</v>
      </c>
      <c r="AE833" s="411">
        <f t="shared" si="2472"/>
        <v>0</v>
      </c>
      <c r="AF833" s="411">
        <f t="shared" si="2472"/>
        <v>0</v>
      </c>
      <c r="AG833" s="411">
        <f t="shared" si="2472"/>
        <v>0</v>
      </c>
      <c r="AH833" s="411">
        <f t="shared" si="2472"/>
        <v>0</v>
      </c>
      <c r="AI833" s="411">
        <f t="shared" si="2472"/>
        <v>0</v>
      </c>
      <c r="AJ833" s="411">
        <f t="shared" si="2472"/>
        <v>0</v>
      </c>
      <c r="AK833" s="411">
        <f t="shared" si="2472"/>
        <v>0</v>
      </c>
      <c r="AL833" s="411">
        <f t="shared" si="2472"/>
        <v>0</v>
      </c>
      <c r="AM833" s="306"/>
    </row>
    <row r="834" spans="1:39" ht="15.75" hidden="1"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75" hidden="1" outlineLevel="1">
      <c r="A835" s="532"/>
      <c r="B835" s="518"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75" hidden="1" outlineLevel="1">
      <c r="A836" s="532"/>
      <c r="B836" s="504"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idden="1"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idden="1" outlineLevel="1">
      <c r="A838" s="532"/>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3">Z837</f>
        <v>0</v>
      </c>
      <c r="AA838" s="411">
        <f t="shared" ref="AA838" si="2474">AA837</f>
        <v>0</v>
      </c>
      <c r="AB838" s="411">
        <f t="shared" ref="AB838" si="2475">AB837</f>
        <v>0</v>
      </c>
      <c r="AC838" s="411">
        <f t="shared" ref="AC838" si="2476">AC837</f>
        <v>0</v>
      </c>
      <c r="AD838" s="411">
        <f t="shared" ref="AD838" si="2477">AD837</f>
        <v>0</v>
      </c>
      <c r="AE838" s="411">
        <f t="shared" ref="AE838" si="2478">AE837</f>
        <v>0</v>
      </c>
      <c r="AF838" s="411">
        <f t="shared" ref="AF838" si="2479">AF837</f>
        <v>0</v>
      </c>
      <c r="AG838" s="411">
        <f t="shared" ref="AG838" si="2480">AG837</f>
        <v>0</v>
      </c>
      <c r="AH838" s="411">
        <f t="shared" ref="AH838" si="2481">AH837</f>
        <v>0</v>
      </c>
      <c r="AI838" s="411">
        <f t="shared" ref="AI838" si="2482">AI837</f>
        <v>0</v>
      </c>
      <c r="AJ838" s="411">
        <f t="shared" ref="AJ838" si="2483">AJ837</f>
        <v>0</v>
      </c>
      <c r="AK838" s="411">
        <f t="shared" ref="AK838" si="2484">AK837</f>
        <v>0</v>
      </c>
      <c r="AL838" s="411">
        <f t="shared" ref="AL838" si="2485">AL837</f>
        <v>0</v>
      </c>
      <c r="AM838" s="306"/>
    </row>
    <row r="839" spans="1:39" hidden="1"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hidden="1" outlineLevel="1">
      <c r="A840" s="532">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idden="1" outlineLevel="1">
      <c r="A841" s="532"/>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86">Z840</f>
        <v>0</v>
      </c>
      <c r="AA841" s="411">
        <f t="shared" ref="AA841" si="2487">AA840</f>
        <v>0</v>
      </c>
      <c r="AB841" s="411">
        <f t="shared" ref="AB841" si="2488">AB840</f>
        <v>0</v>
      </c>
      <c r="AC841" s="411">
        <f t="shared" ref="AC841" si="2489">AC840</f>
        <v>0</v>
      </c>
      <c r="AD841" s="411">
        <f t="shared" ref="AD841" si="2490">AD840</f>
        <v>0</v>
      </c>
      <c r="AE841" s="411">
        <f t="shared" ref="AE841" si="2491">AE840</f>
        <v>0</v>
      </c>
      <c r="AF841" s="411">
        <f t="shared" ref="AF841" si="2492">AF840</f>
        <v>0</v>
      </c>
      <c r="AG841" s="411">
        <f t="shared" ref="AG841" si="2493">AG840</f>
        <v>0</v>
      </c>
      <c r="AH841" s="411">
        <f t="shared" ref="AH841" si="2494">AH840</f>
        <v>0</v>
      </c>
      <c r="AI841" s="411">
        <f t="shared" ref="AI841" si="2495">AI840</f>
        <v>0</v>
      </c>
      <c r="AJ841" s="411">
        <f t="shared" ref="AJ841" si="2496">AJ840</f>
        <v>0</v>
      </c>
      <c r="AK841" s="411">
        <f t="shared" ref="AK841" si="2497">AK840</f>
        <v>0</v>
      </c>
      <c r="AL841" s="411">
        <f t="shared" ref="AL841" si="2498">AL840</f>
        <v>0</v>
      </c>
      <c r="AM841" s="306"/>
    </row>
    <row r="842" spans="1:39" hidden="1"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hidden="1"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hidden="1" outlineLevel="1">
      <c r="A844" s="532"/>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499">Z843</f>
        <v>0</v>
      </c>
      <c r="AA844" s="411">
        <f t="shared" ref="AA844" si="2500">AA843</f>
        <v>0</v>
      </c>
      <c r="AB844" s="411">
        <f t="shared" ref="AB844" si="2501">AB843</f>
        <v>0</v>
      </c>
      <c r="AC844" s="411">
        <f t="shared" ref="AC844" si="2502">AC843</f>
        <v>0</v>
      </c>
      <c r="AD844" s="411">
        <f t="shared" ref="AD844" si="2503">AD843</f>
        <v>0</v>
      </c>
      <c r="AE844" s="411">
        <f t="shared" ref="AE844" si="2504">AE843</f>
        <v>0</v>
      </c>
      <c r="AF844" s="411">
        <f t="shared" ref="AF844" si="2505">AF843</f>
        <v>0</v>
      </c>
      <c r="AG844" s="411">
        <f t="shared" ref="AG844" si="2506">AG843</f>
        <v>0</v>
      </c>
      <c r="AH844" s="411">
        <f t="shared" ref="AH844" si="2507">AH843</f>
        <v>0</v>
      </c>
      <c r="AI844" s="411">
        <f t="shared" ref="AI844" si="2508">AI843</f>
        <v>0</v>
      </c>
      <c r="AJ844" s="411">
        <f t="shared" ref="AJ844" si="2509">AJ843</f>
        <v>0</v>
      </c>
      <c r="AK844" s="411">
        <f t="shared" ref="AK844" si="2510">AK843</f>
        <v>0</v>
      </c>
      <c r="AL844" s="411">
        <f t="shared" ref="AL844" si="2511">AL843</f>
        <v>0</v>
      </c>
      <c r="AM844" s="306"/>
    </row>
    <row r="845" spans="1:39" hidden="1"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30" hidden="1"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idden="1" outlineLevel="1">
      <c r="A847" s="532"/>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2">Z846</f>
        <v>0</v>
      </c>
      <c r="AA847" s="411">
        <f t="shared" ref="AA847" si="2513">AA846</f>
        <v>0</v>
      </c>
      <c r="AB847" s="411">
        <f t="shared" ref="AB847" si="2514">AB846</f>
        <v>0</v>
      </c>
      <c r="AC847" s="411">
        <f t="shared" ref="AC847" si="2515">AC846</f>
        <v>0</v>
      </c>
      <c r="AD847" s="411">
        <f t="shared" ref="AD847" si="2516">AD846</f>
        <v>0</v>
      </c>
      <c r="AE847" s="411">
        <f t="shared" ref="AE847" si="2517">AE846</f>
        <v>0</v>
      </c>
      <c r="AF847" s="411">
        <f t="shared" ref="AF847" si="2518">AF846</f>
        <v>0</v>
      </c>
      <c r="AG847" s="411">
        <f t="shared" ref="AG847" si="2519">AG846</f>
        <v>0</v>
      </c>
      <c r="AH847" s="411">
        <f t="shared" ref="AH847" si="2520">AH846</f>
        <v>0</v>
      </c>
      <c r="AI847" s="411">
        <f t="shared" ref="AI847" si="2521">AI846</f>
        <v>0</v>
      </c>
      <c r="AJ847" s="411">
        <f t="shared" ref="AJ847" si="2522">AJ846</f>
        <v>0</v>
      </c>
      <c r="AK847" s="411">
        <f t="shared" ref="AK847" si="2523">AK846</f>
        <v>0</v>
      </c>
      <c r="AL847" s="411">
        <f t="shared" ref="AL847" si="2524">AL846</f>
        <v>0</v>
      </c>
      <c r="AM847" s="306"/>
    </row>
    <row r="848" spans="1:39" hidden="1"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75" hidden="1" outlineLevel="1">
      <c r="A849" s="532"/>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idden="1"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idden="1" outlineLevel="1">
      <c r="A851" s="532"/>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5">Z850</f>
        <v>0</v>
      </c>
      <c r="AA851" s="411">
        <f t="shared" ref="AA851" si="2526">AA850</f>
        <v>0</v>
      </c>
      <c r="AB851" s="411">
        <f t="shared" ref="AB851" si="2527">AB850</f>
        <v>0</v>
      </c>
      <c r="AC851" s="411">
        <f t="shared" ref="AC851" si="2528">AC850</f>
        <v>0</v>
      </c>
      <c r="AD851" s="411">
        <f t="shared" ref="AD851" si="2529">AD850</f>
        <v>0</v>
      </c>
      <c r="AE851" s="411">
        <f t="shared" ref="AE851" si="2530">AE850</f>
        <v>0</v>
      </c>
      <c r="AF851" s="411">
        <f t="shared" ref="AF851" si="2531">AF850</f>
        <v>0</v>
      </c>
      <c r="AG851" s="411">
        <f t="shared" ref="AG851" si="2532">AG850</f>
        <v>0</v>
      </c>
      <c r="AH851" s="411">
        <f t="shared" ref="AH851" si="2533">AH850</f>
        <v>0</v>
      </c>
      <c r="AI851" s="411">
        <f t="shared" ref="AI851" si="2534">AI850</f>
        <v>0</v>
      </c>
      <c r="AJ851" s="411">
        <f t="shared" ref="AJ851" si="2535">AJ850</f>
        <v>0</v>
      </c>
      <c r="AK851" s="411">
        <f t="shared" ref="AK851" si="2536">AK850</f>
        <v>0</v>
      </c>
      <c r="AL851" s="411">
        <f t="shared" ref="AL851" si="2537">AL850</f>
        <v>0</v>
      </c>
      <c r="AM851" s="306"/>
    </row>
    <row r="852" spans="1:39" hidden="1"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idden="1" outlineLevel="1">
      <c r="A853" s="532">
        <v>26</v>
      </c>
      <c r="B853" s="428" t="s">
        <v>118</v>
      </c>
      <c r="C853" s="291" t="s">
        <v>25</v>
      </c>
      <c r="D853" s="295"/>
      <c r="E853" s="295"/>
      <c r="F853" s="295"/>
      <c r="G853" s="295"/>
      <c r="H853" s="295"/>
      <c r="I853" s="295"/>
      <c r="J853" s="295"/>
      <c r="K853" s="295"/>
      <c r="L853" s="295"/>
      <c r="M853" s="295"/>
      <c r="N853" s="295">
        <v>12</v>
      </c>
      <c r="O853" s="295"/>
      <c r="P853" s="295"/>
      <c r="Q853" s="295"/>
      <c r="R853" s="295"/>
      <c r="S853" s="295"/>
      <c r="T853" s="295"/>
      <c r="U853" s="295"/>
      <c r="V853" s="295"/>
      <c r="W853" s="295"/>
      <c r="X853" s="295"/>
      <c r="Y853" s="426"/>
      <c r="Z853" s="415"/>
      <c r="AA853" s="415"/>
      <c r="AB853" s="415"/>
      <c r="AC853" s="415"/>
      <c r="AD853" s="415"/>
      <c r="AE853" s="415"/>
      <c r="AF853" s="415"/>
      <c r="AG853" s="415"/>
      <c r="AH853" s="415"/>
      <c r="AI853" s="415"/>
      <c r="AJ853" s="415"/>
      <c r="AK853" s="415"/>
      <c r="AL853" s="415"/>
      <c r="AM853" s="296">
        <f>SUM(Y853:AL853)</f>
        <v>0</v>
      </c>
    </row>
    <row r="854" spans="1:39" hidden="1" outlineLevel="1">
      <c r="A854" s="532"/>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38">Z853</f>
        <v>0</v>
      </c>
      <c r="AA854" s="411">
        <f t="shared" ref="AA854" si="2539">AA853</f>
        <v>0</v>
      </c>
      <c r="AB854" s="411">
        <f t="shared" ref="AB854" si="2540">AB853</f>
        <v>0</v>
      </c>
      <c r="AC854" s="411">
        <f t="shared" ref="AC854" si="2541">AC853</f>
        <v>0</v>
      </c>
      <c r="AD854" s="411">
        <f t="shared" ref="AD854" si="2542">AD853</f>
        <v>0</v>
      </c>
      <c r="AE854" s="411">
        <f t="shared" ref="AE854" si="2543">AE853</f>
        <v>0</v>
      </c>
      <c r="AF854" s="411">
        <f t="shared" ref="AF854" si="2544">AF853</f>
        <v>0</v>
      </c>
      <c r="AG854" s="411">
        <f t="shared" ref="AG854" si="2545">AG853</f>
        <v>0</v>
      </c>
      <c r="AH854" s="411">
        <f t="shared" ref="AH854" si="2546">AH853</f>
        <v>0</v>
      </c>
      <c r="AI854" s="411">
        <f t="shared" ref="AI854" si="2547">AI853</f>
        <v>0</v>
      </c>
      <c r="AJ854" s="411">
        <f t="shared" ref="AJ854" si="2548">AJ853</f>
        <v>0</v>
      </c>
      <c r="AK854" s="411">
        <f t="shared" ref="AK854" si="2549">AK853</f>
        <v>0</v>
      </c>
      <c r="AL854" s="411">
        <f t="shared" ref="AL854" si="2550">AL853</f>
        <v>0</v>
      </c>
      <c r="AM854" s="306"/>
    </row>
    <row r="855" spans="1:39" hidden="1"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hidden="1" outlineLevel="1">
      <c r="A856" s="532">
        <v>27</v>
      </c>
      <c r="B856" s="428" t="s">
        <v>119</v>
      </c>
      <c r="C856" s="291" t="s">
        <v>25</v>
      </c>
      <c r="D856" s="295"/>
      <c r="E856" s="295"/>
      <c r="F856" s="295"/>
      <c r="G856" s="295"/>
      <c r="H856" s="295"/>
      <c r="I856" s="295"/>
      <c r="J856" s="295"/>
      <c r="K856" s="295"/>
      <c r="L856" s="295"/>
      <c r="M856" s="295"/>
      <c r="N856" s="295">
        <v>12</v>
      </c>
      <c r="O856" s="295"/>
      <c r="P856" s="295"/>
      <c r="Q856" s="295"/>
      <c r="R856" s="295"/>
      <c r="S856" s="295"/>
      <c r="T856" s="295"/>
      <c r="U856" s="295"/>
      <c r="V856" s="295"/>
      <c r="W856" s="295"/>
      <c r="X856" s="295"/>
      <c r="Y856" s="426"/>
      <c r="Z856" s="415"/>
      <c r="AA856" s="415"/>
      <c r="AB856" s="415"/>
      <c r="AC856" s="415"/>
      <c r="AD856" s="415"/>
      <c r="AE856" s="415"/>
      <c r="AF856" s="415"/>
      <c r="AG856" s="415"/>
      <c r="AH856" s="415"/>
      <c r="AI856" s="415"/>
      <c r="AJ856" s="415"/>
      <c r="AK856" s="415"/>
      <c r="AL856" s="415"/>
      <c r="AM856" s="296">
        <f>SUM(Y856:AL856)</f>
        <v>0</v>
      </c>
    </row>
    <row r="857" spans="1:39" hidden="1" outlineLevel="1">
      <c r="A857" s="532"/>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51">Z856</f>
        <v>0</v>
      </c>
      <c r="AA857" s="411">
        <f t="shared" ref="AA857" si="2552">AA856</f>
        <v>0</v>
      </c>
      <c r="AB857" s="411">
        <f t="shared" ref="AB857" si="2553">AB856</f>
        <v>0</v>
      </c>
      <c r="AC857" s="411">
        <f t="shared" ref="AC857" si="2554">AC856</f>
        <v>0</v>
      </c>
      <c r="AD857" s="411">
        <f t="shared" ref="AD857" si="2555">AD856</f>
        <v>0</v>
      </c>
      <c r="AE857" s="411">
        <f t="shared" ref="AE857" si="2556">AE856</f>
        <v>0</v>
      </c>
      <c r="AF857" s="411">
        <f t="shared" ref="AF857" si="2557">AF856</f>
        <v>0</v>
      </c>
      <c r="AG857" s="411">
        <f t="shared" ref="AG857" si="2558">AG856</f>
        <v>0</v>
      </c>
      <c r="AH857" s="411">
        <f t="shared" ref="AH857" si="2559">AH856</f>
        <v>0</v>
      </c>
      <c r="AI857" s="411">
        <f t="shared" ref="AI857" si="2560">AI856</f>
        <v>0</v>
      </c>
      <c r="AJ857" s="411">
        <f t="shared" ref="AJ857" si="2561">AJ856</f>
        <v>0</v>
      </c>
      <c r="AK857" s="411">
        <f t="shared" ref="AK857" si="2562">AK856</f>
        <v>0</v>
      </c>
      <c r="AL857" s="411">
        <f t="shared" ref="AL857" si="2563">AL856</f>
        <v>0</v>
      </c>
      <c r="AM857" s="306"/>
    </row>
    <row r="858" spans="1:39" hidden="1"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hidden="1"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hidden="1" outlineLevel="1">
      <c r="A860" s="532"/>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4">Z859</f>
        <v>0</v>
      </c>
      <c r="AA860" s="411">
        <f t="shared" ref="AA860" si="2565">AA859</f>
        <v>0</v>
      </c>
      <c r="AB860" s="411">
        <f t="shared" ref="AB860" si="2566">AB859</f>
        <v>0</v>
      </c>
      <c r="AC860" s="411">
        <f t="shared" ref="AC860" si="2567">AC859</f>
        <v>0</v>
      </c>
      <c r="AD860" s="411">
        <f t="shared" ref="AD860" si="2568">AD859</f>
        <v>0</v>
      </c>
      <c r="AE860" s="411">
        <f t="shared" ref="AE860" si="2569">AE859</f>
        <v>0</v>
      </c>
      <c r="AF860" s="411">
        <f t="shared" ref="AF860" si="2570">AF859</f>
        <v>0</v>
      </c>
      <c r="AG860" s="411">
        <f t="shared" ref="AG860" si="2571">AG859</f>
        <v>0</v>
      </c>
      <c r="AH860" s="411">
        <f t="shared" ref="AH860" si="2572">AH859</f>
        <v>0</v>
      </c>
      <c r="AI860" s="411">
        <f t="shared" ref="AI860" si="2573">AI859</f>
        <v>0</v>
      </c>
      <c r="AJ860" s="411">
        <f t="shared" ref="AJ860" si="2574">AJ859</f>
        <v>0</v>
      </c>
      <c r="AK860" s="411">
        <f t="shared" ref="AK860" si="2575">AK859</f>
        <v>0</v>
      </c>
      <c r="AL860" s="411">
        <f t="shared" ref="AL860" si="2576">AL859</f>
        <v>0</v>
      </c>
      <c r="AM860" s="306"/>
    </row>
    <row r="861" spans="1:39" hidden="1"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hidden="1"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idden="1" outlineLevel="1">
      <c r="A863" s="532"/>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77">Z862</f>
        <v>0</v>
      </c>
      <c r="AA863" s="411">
        <f t="shared" ref="AA863" si="2578">AA862</f>
        <v>0</v>
      </c>
      <c r="AB863" s="411">
        <f t="shared" ref="AB863" si="2579">AB862</f>
        <v>0</v>
      </c>
      <c r="AC863" s="411">
        <f t="shared" ref="AC863" si="2580">AC862</f>
        <v>0</v>
      </c>
      <c r="AD863" s="411">
        <f t="shared" ref="AD863" si="2581">AD862</f>
        <v>0</v>
      </c>
      <c r="AE863" s="411">
        <f t="shared" ref="AE863" si="2582">AE862</f>
        <v>0</v>
      </c>
      <c r="AF863" s="411">
        <f t="shared" ref="AF863" si="2583">AF862</f>
        <v>0</v>
      </c>
      <c r="AG863" s="411">
        <f t="shared" ref="AG863" si="2584">AG862</f>
        <v>0</v>
      </c>
      <c r="AH863" s="411">
        <f t="shared" ref="AH863" si="2585">AH862</f>
        <v>0</v>
      </c>
      <c r="AI863" s="411">
        <f t="shared" ref="AI863" si="2586">AI862</f>
        <v>0</v>
      </c>
      <c r="AJ863" s="411">
        <f t="shared" ref="AJ863" si="2587">AJ862</f>
        <v>0</v>
      </c>
      <c r="AK863" s="411">
        <f t="shared" ref="AK863" si="2588">AK862</f>
        <v>0</v>
      </c>
      <c r="AL863" s="411">
        <f t="shared" ref="AL863" si="2589">AL862</f>
        <v>0</v>
      </c>
      <c r="AM863" s="306"/>
    </row>
    <row r="864" spans="1:39" hidden="1"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hidden="1"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hidden="1" outlineLevel="1">
      <c r="A866" s="532"/>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0">Z865</f>
        <v>0</v>
      </c>
      <c r="AA866" s="411">
        <f t="shared" ref="AA866" si="2591">AA865</f>
        <v>0</v>
      </c>
      <c r="AB866" s="411">
        <f t="shared" ref="AB866" si="2592">AB865</f>
        <v>0</v>
      </c>
      <c r="AC866" s="411">
        <f t="shared" ref="AC866" si="2593">AC865</f>
        <v>0</v>
      </c>
      <c r="AD866" s="411">
        <f t="shared" ref="AD866" si="2594">AD865</f>
        <v>0</v>
      </c>
      <c r="AE866" s="411">
        <f t="shared" ref="AE866" si="2595">AE865</f>
        <v>0</v>
      </c>
      <c r="AF866" s="411">
        <f t="shared" ref="AF866" si="2596">AF865</f>
        <v>0</v>
      </c>
      <c r="AG866" s="411">
        <f t="shared" ref="AG866" si="2597">AG865</f>
        <v>0</v>
      </c>
      <c r="AH866" s="411">
        <f t="shared" ref="AH866" si="2598">AH865</f>
        <v>0</v>
      </c>
      <c r="AI866" s="411">
        <f t="shared" ref="AI866" si="2599">AI865</f>
        <v>0</v>
      </c>
      <c r="AJ866" s="411">
        <f t="shared" ref="AJ866" si="2600">AJ865</f>
        <v>0</v>
      </c>
      <c r="AK866" s="411">
        <f t="shared" ref="AK866" si="2601">AK865</f>
        <v>0</v>
      </c>
      <c r="AL866" s="411">
        <f t="shared" ref="AL866" si="2602">AL865</f>
        <v>0</v>
      </c>
      <c r="AM866" s="306"/>
    </row>
    <row r="867" spans="1:39" hidden="1"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hidden="1"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idden="1" outlineLevel="1">
      <c r="A869" s="532"/>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3">Z868</f>
        <v>0</v>
      </c>
      <c r="AA869" s="411">
        <f t="shared" ref="AA869" si="2604">AA868</f>
        <v>0</v>
      </c>
      <c r="AB869" s="411">
        <f t="shared" ref="AB869" si="2605">AB868</f>
        <v>0</v>
      </c>
      <c r="AC869" s="411">
        <f t="shared" ref="AC869" si="2606">AC868</f>
        <v>0</v>
      </c>
      <c r="AD869" s="411">
        <f t="shared" ref="AD869" si="2607">AD868</f>
        <v>0</v>
      </c>
      <c r="AE869" s="411">
        <f t="shared" ref="AE869" si="2608">AE868</f>
        <v>0</v>
      </c>
      <c r="AF869" s="411">
        <f t="shared" ref="AF869" si="2609">AF868</f>
        <v>0</v>
      </c>
      <c r="AG869" s="411">
        <f t="shared" ref="AG869" si="2610">AG868</f>
        <v>0</v>
      </c>
      <c r="AH869" s="411">
        <f t="shared" ref="AH869" si="2611">AH868</f>
        <v>0</v>
      </c>
      <c r="AI869" s="411">
        <f t="shared" ref="AI869" si="2612">AI868</f>
        <v>0</v>
      </c>
      <c r="AJ869" s="411">
        <f t="shared" ref="AJ869" si="2613">AJ868</f>
        <v>0</v>
      </c>
      <c r="AK869" s="411">
        <f t="shared" ref="AK869" si="2614">AK868</f>
        <v>0</v>
      </c>
      <c r="AL869" s="411">
        <f t="shared" ref="AL869" si="2615">AL868</f>
        <v>0</v>
      </c>
      <c r="AM869" s="306"/>
    </row>
    <row r="870" spans="1:39" hidden="1"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30" hidden="1"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idden="1" outlineLevel="1">
      <c r="A872" s="532"/>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6">Z871</f>
        <v>0</v>
      </c>
      <c r="AA872" s="411">
        <f t="shared" ref="AA872" si="2617">AA871</f>
        <v>0</v>
      </c>
      <c r="AB872" s="411">
        <f t="shared" ref="AB872" si="2618">AB871</f>
        <v>0</v>
      </c>
      <c r="AC872" s="411">
        <f t="shared" ref="AC872" si="2619">AC871</f>
        <v>0</v>
      </c>
      <c r="AD872" s="411">
        <f t="shared" ref="AD872" si="2620">AD871</f>
        <v>0</v>
      </c>
      <c r="AE872" s="411">
        <f t="shared" ref="AE872" si="2621">AE871</f>
        <v>0</v>
      </c>
      <c r="AF872" s="411">
        <f t="shared" ref="AF872" si="2622">AF871</f>
        <v>0</v>
      </c>
      <c r="AG872" s="411">
        <f t="shared" ref="AG872" si="2623">AG871</f>
        <v>0</v>
      </c>
      <c r="AH872" s="411">
        <f t="shared" ref="AH872" si="2624">AH871</f>
        <v>0</v>
      </c>
      <c r="AI872" s="411">
        <f t="shared" ref="AI872" si="2625">AI871</f>
        <v>0</v>
      </c>
      <c r="AJ872" s="411">
        <f t="shared" ref="AJ872" si="2626">AJ871</f>
        <v>0</v>
      </c>
      <c r="AK872" s="411">
        <f t="shared" ref="AK872" si="2627">AK871</f>
        <v>0</v>
      </c>
      <c r="AL872" s="411">
        <f>AL871</f>
        <v>0</v>
      </c>
      <c r="AM872" s="306"/>
    </row>
    <row r="873" spans="1:39" hidden="1"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75" hidden="1" outlineLevel="1">
      <c r="A874" s="532"/>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idden="1" outlineLevel="1">
      <c r="A875" s="532">
        <v>33</v>
      </c>
      <c r="B875" s="428" t="s">
        <v>125</v>
      </c>
      <c r="C875" s="291" t="s">
        <v>25</v>
      </c>
      <c r="D875" s="295"/>
      <c r="E875" s="295"/>
      <c r="F875" s="295"/>
      <c r="G875" s="295"/>
      <c r="H875" s="295"/>
      <c r="I875" s="295"/>
      <c r="J875" s="295"/>
      <c r="K875" s="295"/>
      <c r="L875" s="295"/>
      <c r="M875" s="295"/>
      <c r="N875" s="295">
        <v>0</v>
      </c>
      <c r="O875" s="295"/>
      <c r="P875" s="295"/>
      <c r="Q875" s="295"/>
      <c r="R875" s="295"/>
      <c r="S875" s="295"/>
      <c r="T875" s="295"/>
      <c r="U875" s="295"/>
      <c r="V875" s="295"/>
      <c r="W875" s="295"/>
      <c r="X875" s="295"/>
      <c r="Y875" s="426"/>
      <c r="Z875" s="415"/>
      <c r="AA875" s="415"/>
      <c r="AB875" s="415"/>
      <c r="AC875" s="415"/>
      <c r="AD875" s="415"/>
      <c r="AE875" s="415"/>
      <c r="AF875" s="415"/>
      <c r="AG875" s="415"/>
      <c r="AH875" s="415"/>
      <c r="AI875" s="415"/>
      <c r="AJ875" s="415"/>
      <c r="AK875" s="415"/>
      <c r="AL875" s="415"/>
      <c r="AM875" s="296">
        <f>SUM(Y875:AL875)</f>
        <v>0</v>
      </c>
    </row>
    <row r="876" spans="1:39" hidden="1" outlineLevel="1">
      <c r="A876" s="532"/>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28">Z875</f>
        <v>0</v>
      </c>
      <c r="AA876" s="411">
        <f t="shared" ref="AA876" si="2629">AA875</f>
        <v>0</v>
      </c>
      <c r="AB876" s="411">
        <f t="shared" ref="AB876" si="2630">AB875</f>
        <v>0</v>
      </c>
      <c r="AC876" s="411">
        <f t="shared" ref="AC876" si="2631">AC875</f>
        <v>0</v>
      </c>
      <c r="AD876" s="411">
        <f t="shared" ref="AD876" si="2632">AD875</f>
        <v>0</v>
      </c>
      <c r="AE876" s="411">
        <f t="shared" ref="AE876" si="2633">AE875</f>
        <v>0</v>
      </c>
      <c r="AF876" s="411">
        <f t="shared" ref="AF876" si="2634">AF875</f>
        <v>0</v>
      </c>
      <c r="AG876" s="411">
        <f t="shared" ref="AG876" si="2635">AG875</f>
        <v>0</v>
      </c>
      <c r="AH876" s="411">
        <f t="shared" ref="AH876" si="2636">AH875</f>
        <v>0</v>
      </c>
      <c r="AI876" s="411">
        <f t="shared" ref="AI876" si="2637">AI875</f>
        <v>0</v>
      </c>
      <c r="AJ876" s="411">
        <f t="shared" ref="AJ876" si="2638">AJ875</f>
        <v>0</v>
      </c>
      <c r="AK876" s="411">
        <f t="shared" ref="AK876" si="2639">AK875</f>
        <v>0</v>
      </c>
      <c r="AL876" s="411">
        <f t="shared" ref="AL876" si="2640">AL875</f>
        <v>0</v>
      </c>
      <c r="AM876" s="306"/>
    </row>
    <row r="877" spans="1:39" hidden="1"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idden="1"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idden="1" outlineLevel="1">
      <c r="A879" s="532"/>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41">Z878</f>
        <v>0</v>
      </c>
      <c r="AA879" s="411">
        <f t="shared" ref="AA879" si="2642">AA878</f>
        <v>0</v>
      </c>
      <c r="AB879" s="411">
        <f t="shared" ref="AB879" si="2643">AB878</f>
        <v>0</v>
      </c>
      <c r="AC879" s="411">
        <f t="shared" ref="AC879" si="2644">AC878</f>
        <v>0</v>
      </c>
      <c r="AD879" s="411">
        <f t="shared" ref="AD879" si="2645">AD878</f>
        <v>0</v>
      </c>
      <c r="AE879" s="411">
        <f t="shared" ref="AE879" si="2646">AE878</f>
        <v>0</v>
      </c>
      <c r="AF879" s="411">
        <f t="shared" ref="AF879" si="2647">AF878</f>
        <v>0</v>
      </c>
      <c r="AG879" s="411">
        <f t="shared" ref="AG879" si="2648">AG878</f>
        <v>0</v>
      </c>
      <c r="AH879" s="411">
        <f t="shared" ref="AH879" si="2649">AH878</f>
        <v>0</v>
      </c>
      <c r="AI879" s="411">
        <f t="shared" ref="AI879" si="2650">AI878</f>
        <v>0</v>
      </c>
      <c r="AJ879" s="411">
        <f t="shared" ref="AJ879" si="2651">AJ878</f>
        <v>0</v>
      </c>
      <c r="AK879" s="411">
        <f t="shared" ref="AK879" si="2652">AK878</f>
        <v>0</v>
      </c>
      <c r="AL879" s="411">
        <f t="shared" ref="AL879" si="2653">AL878</f>
        <v>0</v>
      </c>
      <c r="AM879" s="306"/>
    </row>
    <row r="880" spans="1:39" hidden="1"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idden="1"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idden="1" outlineLevel="1">
      <c r="A882" s="532"/>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4">Z881</f>
        <v>0</v>
      </c>
      <c r="AA882" s="411">
        <f t="shared" ref="AA882" si="2655">AA881</f>
        <v>0</v>
      </c>
      <c r="AB882" s="411">
        <f t="shared" ref="AB882" si="2656">AB881</f>
        <v>0</v>
      </c>
      <c r="AC882" s="411">
        <f t="shared" ref="AC882" si="2657">AC881</f>
        <v>0</v>
      </c>
      <c r="AD882" s="411">
        <f t="shared" ref="AD882" si="2658">AD881</f>
        <v>0</v>
      </c>
      <c r="AE882" s="411">
        <f t="shared" ref="AE882" si="2659">AE881</f>
        <v>0</v>
      </c>
      <c r="AF882" s="411">
        <f t="shared" ref="AF882" si="2660">AF881</f>
        <v>0</v>
      </c>
      <c r="AG882" s="411">
        <f t="shared" ref="AG882" si="2661">AG881</f>
        <v>0</v>
      </c>
      <c r="AH882" s="411">
        <f t="shared" ref="AH882" si="2662">AH881</f>
        <v>0</v>
      </c>
      <c r="AI882" s="411">
        <f t="shared" ref="AI882" si="2663">AI881</f>
        <v>0</v>
      </c>
      <c r="AJ882" s="411">
        <f t="shared" ref="AJ882" si="2664">AJ881</f>
        <v>0</v>
      </c>
      <c r="AK882" s="411">
        <f t="shared" ref="AK882" si="2665">AK881</f>
        <v>0</v>
      </c>
      <c r="AL882" s="411">
        <f t="shared" ref="AL882" si="2666">AL881</f>
        <v>0</v>
      </c>
      <c r="AM882" s="306"/>
    </row>
    <row r="883" spans="1:39" hidden="1"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75" hidden="1" outlineLevel="1">
      <c r="A884" s="532"/>
      <c r="B884" s="504" t="s">
        <v>498</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idden="1" outlineLevel="1">
      <c r="A885" s="532">
        <v>36</v>
      </c>
      <c r="B885" s="428" t="s">
        <v>713</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idden="1" outlineLevel="1">
      <c r="A886" s="532"/>
      <c r="B886" s="431" t="s">
        <v>308</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67">Z885</f>
        <v>0</v>
      </c>
      <c r="AA886" s="411">
        <f t="shared" ref="AA886" si="2668">AA885</f>
        <v>0</v>
      </c>
      <c r="AB886" s="411">
        <f t="shared" ref="AB886" si="2669">AB885</f>
        <v>0</v>
      </c>
      <c r="AC886" s="411">
        <f t="shared" ref="AC886" si="2670">AC885</f>
        <v>0</v>
      </c>
      <c r="AD886" s="411">
        <f t="shared" ref="AD886" si="2671">AD885</f>
        <v>0</v>
      </c>
      <c r="AE886" s="411">
        <f t="shared" ref="AE886" si="2672">AE885</f>
        <v>0</v>
      </c>
      <c r="AF886" s="411">
        <f t="shared" ref="AF886" si="2673">AF885</f>
        <v>0</v>
      </c>
      <c r="AG886" s="411">
        <f t="shared" ref="AG886" si="2674">AG885</f>
        <v>0</v>
      </c>
      <c r="AH886" s="411">
        <f t="shared" ref="AH886" si="2675">AH885</f>
        <v>0</v>
      </c>
      <c r="AI886" s="411">
        <f t="shared" ref="AI886" si="2676">AI885</f>
        <v>0</v>
      </c>
      <c r="AJ886" s="411">
        <f t="shared" ref="AJ886" si="2677">AJ885</f>
        <v>0</v>
      </c>
      <c r="AK886" s="411">
        <f t="shared" ref="AK886" si="2678">AK885</f>
        <v>0</v>
      </c>
      <c r="AL886" s="411">
        <f t="shared" ref="AL886" si="2679">AL885</f>
        <v>0</v>
      </c>
      <c r="AM886" s="306"/>
    </row>
    <row r="887" spans="1:39" ht="15.75" hidden="1" outlineLevel="1">
      <c r="A887" s="532"/>
      <c r="B887" s="504"/>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hidden="1" outlineLevel="1">
      <c r="A888" s="532">
        <v>37</v>
      </c>
      <c r="B888" s="428" t="s">
        <v>712</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idden="1" outlineLevel="1">
      <c r="A889" s="532"/>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0">Z888</f>
        <v>0</v>
      </c>
      <c r="AA889" s="411">
        <f t="shared" ref="AA889" si="2681">AA888</f>
        <v>0</v>
      </c>
      <c r="AB889" s="411">
        <f t="shared" ref="AB889" si="2682">AB888</f>
        <v>0</v>
      </c>
      <c r="AC889" s="411">
        <f t="shared" ref="AC889" si="2683">AC888</f>
        <v>0</v>
      </c>
      <c r="AD889" s="411">
        <f t="shared" ref="AD889" si="2684">AD888</f>
        <v>0</v>
      </c>
      <c r="AE889" s="411">
        <f t="shared" ref="AE889" si="2685">AE888</f>
        <v>0</v>
      </c>
      <c r="AF889" s="411">
        <f t="shared" ref="AF889" si="2686">AF888</f>
        <v>0</v>
      </c>
      <c r="AG889" s="411">
        <f t="shared" ref="AG889" si="2687">AG888</f>
        <v>0</v>
      </c>
      <c r="AH889" s="411">
        <f t="shared" ref="AH889" si="2688">AH888</f>
        <v>0</v>
      </c>
      <c r="AI889" s="411">
        <f t="shared" ref="AI889" si="2689">AI888</f>
        <v>0</v>
      </c>
      <c r="AJ889" s="411">
        <f t="shared" ref="AJ889" si="2690">AJ888</f>
        <v>0</v>
      </c>
      <c r="AK889" s="411">
        <f t="shared" ref="AK889" si="2691">AK888</f>
        <v>0</v>
      </c>
      <c r="AL889" s="411">
        <f t="shared" ref="AL889" si="2692">AL888</f>
        <v>0</v>
      </c>
      <c r="AM889" s="306"/>
    </row>
    <row r="890" spans="1:39" ht="15.75" hidden="1" outlineLevel="1">
      <c r="A890" s="532"/>
      <c r="B890" s="504" t="s">
        <v>501</v>
      </c>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idden="1"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idden="1" outlineLevel="1">
      <c r="A892" s="532"/>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3">Z891</f>
        <v>0</v>
      </c>
      <c r="AA892" s="411">
        <f t="shared" ref="AA892" si="2694">AA891</f>
        <v>0</v>
      </c>
      <c r="AB892" s="411">
        <f t="shared" ref="AB892" si="2695">AB891</f>
        <v>0</v>
      </c>
      <c r="AC892" s="411">
        <f t="shared" ref="AC892" si="2696">AC891</f>
        <v>0</v>
      </c>
      <c r="AD892" s="411">
        <f t="shared" ref="AD892" si="2697">AD891</f>
        <v>0</v>
      </c>
      <c r="AE892" s="411">
        <f t="shared" ref="AE892" si="2698">AE891</f>
        <v>0</v>
      </c>
      <c r="AF892" s="411">
        <f t="shared" ref="AF892" si="2699">AF891</f>
        <v>0</v>
      </c>
      <c r="AG892" s="411">
        <f t="shared" ref="AG892" si="2700">AG891</f>
        <v>0</v>
      </c>
      <c r="AH892" s="411">
        <f t="shared" ref="AH892" si="2701">AH891</f>
        <v>0</v>
      </c>
      <c r="AI892" s="411">
        <f t="shared" ref="AI892" si="2702">AI891</f>
        <v>0</v>
      </c>
      <c r="AJ892" s="411">
        <f t="shared" ref="AJ892" si="2703">AJ891</f>
        <v>0</v>
      </c>
      <c r="AK892" s="411">
        <f t="shared" ref="AK892" si="2704">AK891</f>
        <v>0</v>
      </c>
      <c r="AL892" s="411">
        <f t="shared" ref="AL892" si="2705">AL891</f>
        <v>0</v>
      </c>
      <c r="AM892" s="306"/>
    </row>
    <row r="893" spans="1:39" hidden="1"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hidden="1"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idden="1" outlineLevel="1">
      <c r="A895" s="532"/>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6">Z894</f>
        <v>0</v>
      </c>
      <c r="AA895" s="411">
        <f t="shared" ref="AA895" si="2707">AA894</f>
        <v>0</v>
      </c>
      <c r="AB895" s="411">
        <f t="shared" ref="AB895" si="2708">AB894</f>
        <v>0</v>
      </c>
      <c r="AC895" s="411">
        <f t="shared" ref="AC895" si="2709">AC894</f>
        <v>0</v>
      </c>
      <c r="AD895" s="411">
        <f t="shared" ref="AD895" si="2710">AD894</f>
        <v>0</v>
      </c>
      <c r="AE895" s="411">
        <f t="shared" ref="AE895" si="2711">AE894</f>
        <v>0</v>
      </c>
      <c r="AF895" s="411">
        <f t="shared" ref="AF895" si="2712">AF894</f>
        <v>0</v>
      </c>
      <c r="AG895" s="411">
        <f t="shared" ref="AG895" si="2713">AG894</f>
        <v>0</v>
      </c>
      <c r="AH895" s="411">
        <f t="shared" ref="AH895" si="2714">AH894</f>
        <v>0</v>
      </c>
      <c r="AI895" s="411">
        <f t="shared" ref="AI895" si="2715">AI894</f>
        <v>0</v>
      </c>
      <c r="AJ895" s="411">
        <f t="shared" ref="AJ895" si="2716">AJ894</f>
        <v>0</v>
      </c>
      <c r="AK895" s="411">
        <f t="shared" ref="AK895" si="2717">AK894</f>
        <v>0</v>
      </c>
      <c r="AL895" s="411">
        <f t="shared" ref="AL895" si="2718">AL894</f>
        <v>0</v>
      </c>
      <c r="AM895" s="306"/>
    </row>
    <row r="896" spans="1:39" hidden="1"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hidden="1"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idden="1" outlineLevel="1">
      <c r="A898" s="532"/>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19">Z897</f>
        <v>0</v>
      </c>
      <c r="AA898" s="411">
        <f t="shared" ref="AA898" si="2720">AA897</f>
        <v>0</v>
      </c>
      <c r="AB898" s="411">
        <f t="shared" ref="AB898" si="2721">AB897</f>
        <v>0</v>
      </c>
      <c r="AC898" s="411">
        <f t="shared" ref="AC898" si="2722">AC897</f>
        <v>0</v>
      </c>
      <c r="AD898" s="411">
        <f t="shared" ref="AD898" si="2723">AD897</f>
        <v>0</v>
      </c>
      <c r="AE898" s="411">
        <f t="shared" ref="AE898" si="2724">AE897</f>
        <v>0</v>
      </c>
      <c r="AF898" s="411">
        <f t="shared" ref="AF898" si="2725">AF897</f>
        <v>0</v>
      </c>
      <c r="AG898" s="411">
        <f t="shared" ref="AG898" si="2726">AG897</f>
        <v>0</v>
      </c>
      <c r="AH898" s="411">
        <f t="shared" ref="AH898" si="2727">AH897</f>
        <v>0</v>
      </c>
      <c r="AI898" s="411">
        <f t="shared" ref="AI898" si="2728">AI897</f>
        <v>0</v>
      </c>
      <c r="AJ898" s="411">
        <f t="shared" ref="AJ898" si="2729">AJ897</f>
        <v>0</v>
      </c>
      <c r="AK898" s="411">
        <f t="shared" ref="AK898" si="2730">AK897</f>
        <v>0</v>
      </c>
      <c r="AL898" s="411">
        <f t="shared" ref="AL898" si="2731">AL897</f>
        <v>0</v>
      </c>
      <c r="AM898" s="306"/>
    </row>
    <row r="899" spans="1:39" hidden="1"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hidden="1"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idden="1" outlineLevel="1">
      <c r="A901" s="532"/>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2">Z900</f>
        <v>0</v>
      </c>
      <c r="AA901" s="411">
        <f t="shared" ref="AA901" si="2733">AA900</f>
        <v>0</v>
      </c>
      <c r="AB901" s="411">
        <f t="shared" ref="AB901" si="2734">AB900</f>
        <v>0</v>
      </c>
      <c r="AC901" s="411">
        <f t="shared" ref="AC901" si="2735">AC900</f>
        <v>0</v>
      </c>
      <c r="AD901" s="411">
        <f t="shared" ref="AD901" si="2736">AD900</f>
        <v>0</v>
      </c>
      <c r="AE901" s="411">
        <f t="shared" ref="AE901" si="2737">AE900</f>
        <v>0</v>
      </c>
      <c r="AF901" s="411">
        <f t="shared" ref="AF901" si="2738">AF900</f>
        <v>0</v>
      </c>
      <c r="AG901" s="411">
        <f t="shared" ref="AG901" si="2739">AG900</f>
        <v>0</v>
      </c>
      <c r="AH901" s="411">
        <f t="shared" ref="AH901" si="2740">AH900</f>
        <v>0</v>
      </c>
      <c r="AI901" s="411">
        <f t="shared" ref="AI901" si="2741">AI900</f>
        <v>0</v>
      </c>
      <c r="AJ901" s="411">
        <f t="shared" ref="AJ901" si="2742">AJ900</f>
        <v>0</v>
      </c>
      <c r="AK901" s="411">
        <f t="shared" ref="AK901" si="2743">AK900</f>
        <v>0</v>
      </c>
      <c r="AL901" s="411">
        <f t="shared" ref="AL901" si="2744">AL900</f>
        <v>0</v>
      </c>
      <c r="AM901" s="306"/>
    </row>
    <row r="902" spans="1:39" hidden="1"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45" hidden="1"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idden="1" outlineLevel="1">
      <c r="A904" s="532"/>
      <c r="B904" s="294" t="s">
        <v>342</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5">Z903</f>
        <v>0</v>
      </c>
      <c r="AA904" s="411">
        <f t="shared" ref="AA904" si="2746">AA903</f>
        <v>0</v>
      </c>
      <c r="AB904" s="411">
        <f t="shared" ref="AB904" si="2747">AB903</f>
        <v>0</v>
      </c>
      <c r="AC904" s="411">
        <f t="shared" ref="AC904" si="2748">AC903</f>
        <v>0</v>
      </c>
      <c r="AD904" s="411">
        <f t="shared" ref="AD904" si="2749">AD903</f>
        <v>0</v>
      </c>
      <c r="AE904" s="411">
        <f t="shared" ref="AE904" si="2750">AE903</f>
        <v>0</v>
      </c>
      <c r="AF904" s="411">
        <f t="shared" ref="AF904" si="2751">AF903</f>
        <v>0</v>
      </c>
      <c r="AG904" s="411">
        <f t="shared" ref="AG904" si="2752">AG903</f>
        <v>0</v>
      </c>
      <c r="AH904" s="411">
        <f t="shared" ref="AH904" si="2753">AH903</f>
        <v>0</v>
      </c>
      <c r="AI904" s="411">
        <f t="shared" ref="AI904" si="2754">AI903</f>
        <v>0</v>
      </c>
      <c r="AJ904" s="411">
        <f t="shared" ref="AJ904" si="2755">AJ903</f>
        <v>0</v>
      </c>
      <c r="AK904" s="411">
        <f t="shared" ref="AK904" si="2756">AK903</f>
        <v>0</v>
      </c>
      <c r="AL904" s="411">
        <f t="shared" ref="AL904" si="2757">AL903</f>
        <v>0</v>
      </c>
      <c r="AM904" s="306"/>
    </row>
    <row r="905" spans="1:39" hidden="1"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30" hidden="1"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idden="1" outlineLevel="1">
      <c r="A907" s="532"/>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58">Z906</f>
        <v>0</v>
      </c>
      <c r="AA907" s="411">
        <f t="shared" ref="AA907" si="2759">AA906</f>
        <v>0</v>
      </c>
      <c r="AB907" s="411">
        <f t="shared" ref="AB907" si="2760">AB906</f>
        <v>0</v>
      </c>
      <c r="AC907" s="411">
        <f t="shared" ref="AC907" si="2761">AC906</f>
        <v>0</v>
      </c>
      <c r="AD907" s="411">
        <f t="shared" ref="AD907" si="2762">AD906</f>
        <v>0</v>
      </c>
      <c r="AE907" s="411">
        <f t="shared" ref="AE907" si="2763">AE906</f>
        <v>0</v>
      </c>
      <c r="AF907" s="411">
        <f t="shared" ref="AF907" si="2764">AF906</f>
        <v>0</v>
      </c>
      <c r="AG907" s="411">
        <f t="shared" ref="AG907" si="2765">AG906</f>
        <v>0</v>
      </c>
      <c r="AH907" s="411">
        <f t="shared" ref="AH907" si="2766">AH906</f>
        <v>0</v>
      </c>
      <c r="AI907" s="411">
        <f t="shared" ref="AI907" si="2767">AI906</f>
        <v>0</v>
      </c>
      <c r="AJ907" s="411">
        <f t="shared" ref="AJ907" si="2768">AJ906</f>
        <v>0</v>
      </c>
      <c r="AK907" s="411">
        <f t="shared" ref="AK907" si="2769">AK906</f>
        <v>0</v>
      </c>
      <c r="AL907" s="411">
        <f t="shared" ref="AL907" si="2770">AL906</f>
        <v>0</v>
      </c>
      <c r="AM907" s="306"/>
    </row>
    <row r="908" spans="1:39" hidden="1"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hidden="1"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idden="1" outlineLevel="1">
      <c r="A910" s="532"/>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71">Z909</f>
        <v>0</v>
      </c>
      <c r="AA910" s="411">
        <f t="shared" ref="AA910" si="2772">AA909</f>
        <v>0</v>
      </c>
      <c r="AB910" s="411">
        <f t="shared" ref="AB910" si="2773">AB909</f>
        <v>0</v>
      </c>
      <c r="AC910" s="411">
        <f t="shared" ref="AC910" si="2774">AC909</f>
        <v>0</v>
      </c>
      <c r="AD910" s="411">
        <f t="shared" ref="AD910" si="2775">AD909</f>
        <v>0</v>
      </c>
      <c r="AE910" s="411">
        <f t="shared" ref="AE910" si="2776">AE909</f>
        <v>0</v>
      </c>
      <c r="AF910" s="411">
        <f t="shared" ref="AF910" si="2777">AF909</f>
        <v>0</v>
      </c>
      <c r="AG910" s="411">
        <f t="shared" ref="AG910" si="2778">AG909</f>
        <v>0</v>
      </c>
      <c r="AH910" s="411">
        <f t="shared" ref="AH910" si="2779">AH909</f>
        <v>0</v>
      </c>
      <c r="AI910" s="411">
        <f t="shared" ref="AI910" si="2780">AI909</f>
        <v>0</v>
      </c>
      <c r="AJ910" s="411">
        <f t="shared" ref="AJ910" si="2781">AJ909</f>
        <v>0</v>
      </c>
      <c r="AK910" s="411">
        <f t="shared" ref="AK910" si="2782">AK909</f>
        <v>0</v>
      </c>
      <c r="AL910" s="411">
        <f t="shared" ref="AL910" si="2783">AL909</f>
        <v>0</v>
      </c>
      <c r="AM910" s="306"/>
    </row>
    <row r="911" spans="1:39" hidden="1"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hidden="1"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hidden="1" outlineLevel="1">
      <c r="A913" s="532"/>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4">Z912</f>
        <v>0</v>
      </c>
      <c r="AA913" s="411">
        <f t="shared" ref="AA913" si="2785">AA912</f>
        <v>0</v>
      </c>
      <c r="AB913" s="411">
        <f t="shared" ref="AB913" si="2786">AB912</f>
        <v>0</v>
      </c>
      <c r="AC913" s="411">
        <f t="shared" ref="AC913" si="2787">AC912</f>
        <v>0</v>
      </c>
      <c r="AD913" s="411">
        <f t="shared" ref="AD913" si="2788">AD912</f>
        <v>0</v>
      </c>
      <c r="AE913" s="411">
        <f t="shared" ref="AE913" si="2789">AE912</f>
        <v>0</v>
      </c>
      <c r="AF913" s="411">
        <f t="shared" ref="AF913" si="2790">AF912</f>
        <v>0</v>
      </c>
      <c r="AG913" s="411">
        <f t="shared" ref="AG913" si="2791">AG912</f>
        <v>0</v>
      </c>
      <c r="AH913" s="411">
        <f t="shared" ref="AH913" si="2792">AH912</f>
        <v>0</v>
      </c>
      <c r="AI913" s="411">
        <f t="shared" ref="AI913" si="2793">AI912</f>
        <v>0</v>
      </c>
      <c r="AJ913" s="411">
        <f t="shared" ref="AJ913" si="2794">AJ912</f>
        <v>0</v>
      </c>
      <c r="AK913" s="411">
        <f t="shared" ref="AK913" si="2795">AK912</f>
        <v>0</v>
      </c>
      <c r="AL913" s="411">
        <f t="shared" ref="AL913" si="2796">AL912</f>
        <v>0</v>
      </c>
      <c r="AM913" s="306"/>
    </row>
    <row r="914" spans="1:39" hidden="1"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hidden="1"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hidden="1" outlineLevel="1">
      <c r="A916" s="532"/>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797">Z915</f>
        <v>0</v>
      </c>
      <c r="AA916" s="411">
        <f t="shared" ref="AA916" si="2798">AA915</f>
        <v>0</v>
      </c>
      <c r="AB916" s="411">
        <f t="shared" ref="AB916" si="2799">AB915</f>
        <v>0</v>
      </c>
      <c r="AC916" s="411">
        <f t="shared" ref="AC916" si="2800">AC915</f>
        <v>0</v>
      </c>
      <c r="AD916" s="411">
        <f t="shared" ref="AD916" si="2801">AD915</f>
        <v>0</v>
      </c>
      <c r="AE916" s="411">
        <f t="shared" ref="AE916" si="2802">AE915</f>
        <v>0</v>
      </c>
      <c r="AF916" s="411">
        <f t="shared" ref="AF916" si="2803">AF915</f>
        <v>0</v>
      </c>
      <c r="AG916" s="411">
        <f t="shared" ref="AG916" si="2804">AG915</f>
        <v>0</v>
      </c>
      <c r="AH916" s="411">
        <f t="shared" ref="AH916" si="2805">AH915</f>
        <v>0</v>
      </c>
      <c r="AI916" s="411">
        <f t="shared" ref="AI916" si="2806">AI915</f>
        <v>0</v>
      </c>
      <c r="AJ916" s="411">
        <f t="shared" ref="AJ916" si="2807">AJ915</f>
        <v>0</v>
      </c>
      <c r="AK916" s="411">
        <f t="shared" ref="AK916" si="2808">AK915</f>
        <v>0</v>
      </c>
      <c r="AL916" s="411">
        <f t="shared" ref="AL916" si="2809">AL915</f>
        <v>0</v>
      </c>
      <c r="AM916" s="306"/>
    </row>
    <row r="917" spans="1:39" hidden="1"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hidden="1"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idden="1" outlineLevel="1">
      <c r="A919" s="532"/>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0">Z918</f>
        <v>0</v>
      </c>
      <c r="AA919" s="411">
        <f t="shared" ref="AA919" si="2811">AA918</f>
        <v>0</v>
      </c>
      <c r="AB919" s="411">
        <f t="shared" ref="AB919" si="2812">AB918</f>
        <v>0</v>
      </c>
      <c r="AC919" s="411">
        <f t="shared" ref="AC919" si="2813">AC918</f>
        <v>0</v>
      </c>
      <c r="AD919" s="411">
        <f t="shared" ref="AD919" si="2814">AD918</f>
        <v>0</v>
      </c>
      <c r="AE919" s="411">
        <f t="shared" ref="AE919" si="2815">AE918</f>
        <v>0</v>
      </c>
      <c r="AF919" s="411">
        <f t="shared" ref="AF919" si="2816">AF918</f>
        <v>0</v>
      </c>
      <c r="AG919" s="411">
        <f t="shared" ref="AG919" si="2817">AG918</f>
        <v>0</v>
      </c>
      <c r="AH919" s="411">
        <f t="shared" ref="AH919" si="2818">AH918</f>
        <v>0</v>
      </c>
      <c r="AI919" s="411">
        <f t="shared" ref="AI919" si="2819">AI918</f>
        <v>0</v>
      </c>
      <c r="AJ919" s="411">
        <f t="shared" ref="AJ919" si="2820">AJ918</f>
        <v>0</v>
      </c>
      <c r="AK919" s="411">
        <f t="shared" ref="AK919" si="2821">AK918</f>
        <v>0</v>
      </c>
      <c r="AL919" s="411">
        <f t="shared" ref="AL919" si="2822">AL918</f>
        <v>0</v>
      </c>
      <c r="AM919" s="306"/>
    </row>
    <row r="920" spans="1:39" hidden="1"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45" hidden="1"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idden="1" outlineLevel="1">
      <c r="A922" s="532"/>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3">Z921</f>
        <v>0</v>
      </c>
      <c r="AA922" s="411">
        <f t="shared" ref="AA922" si="2824">AA921</f>
        <v>0</v>
      </c>
      <c r="AB922" s="411">
        <f t="shared" ref="AB922" si="2825">AB921</f>
        <v>0</v>
      </c>
      <c r="AC922" s="411">
        <f t="shared" ref="AC922" si="2826">AC921</f>
        <v>0</v>
      </c>
      <c r="AD922" s="411">
        <f t="shared" ref="AD922" si="2827">AD921</f>
        <v>0</v>
      </c>
      <c r="AE922" s="411">
        <f t="shared" ref="AE922" si="2828">AE921</f>
        <v>0</v>
      </c>
      <c r="AF922" s="411">
        <f t="shared" ref="AF922" si="2829">AF921</f>
        <v>0</v>
      </c>
      <c r="AG922" s="411">
        <f t="shared" ref="AG922" si="2830">AG921</f>
        <v>0</v>
      </c>
      <c r="AH922" s="411">
        <f t="shared" ref="AH922" si="2831">AH921</f>
        <v>0</v>
      </c>
      <c r="AI922" s="411">
        <f t="shared" ref="AI922" si="2832">AI921</f>
        <v>0</v>
      </c>
      <c r="AJ922" s="411">
        <f t="shared" ref="AJ922" si="2833">AJ921</f>
        <v>0</v>
      </c>
      <c r="AK922" s="411">
        <f t="shared" ref="AK922" si="2834">AK921</f>
        <v>0</v>
      </c>
      <c r="AL922" s="411">
        <f t="shared" ref="AL922" si="2835">AL921</f>
        <v>0</v>
      </c>
      <c r="AM922" s="306"/>
    </row>
    <row r="923" spans="1:39" hidden="1"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hidden="1"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idden="1" outlineLevel="1">
      <c r="A925" s="532"/>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6">Z924</f>
        <v>0</v>
      </c>
      <c r="AA925" s="411">
        <f t="shared" ref="AA925" si="2837">AA924</f>
        <v>0</v>
      </c>
      <c r="AB925" s="411">
        <f t="shared" ref="AB925" si="2838">AB924</f>
        <v>0</v>
      </c>
      <c r="AC925" s="411">
        <f t="shared" ref="AC925" si="2839">AC924</f>
        <v>0</v>
      </c>
      <c r="AD925" s="411">
        <f t="shared" ref="AD925" si="2840">AD924</f>
        <v>0</v>
      </c>
      <c r="AE925" s="411">
        <f t="shared" ref="AE925" si="2841">AE924</f>
        <v>0</v>
      </c>
      <c r="AF925" s="411">
        <f t="shared" ref="AF925" si="2842">AF924</f>
        <v>0</v>
      </c>
      <c r="AG925" s="411">
        <f t="shared" ref="AG925" si="2843">AG924</f>
        <v>0</v>
      </c>
      <c r="AH925" s="411">
        <f t="shared" ref="AH925" si="2844">AH924</f>
        <v>0</v>
      </c>
      <c r="AI925" s="411">
        <f t="shared" ref="AI925" si="2845">AI924</f>
        <v>0</v>
      </c>
      <c r="AJ925" s="411">
        <f t="shared" ref="AJ925" si="2846">AJ924</f>
        <v>0</v>
      </c>
      <c r="AK925" s="411">
        <f t="shared" ref="AK925" si="2847">AK924</f>
        <v>0</v>
      </c>
      <c r="AL925" s="411">
        <f t="shared" ref="AL925" si="2848">AL924</f>
        <v>0</v>
      </c>
      <c r="AM925" s="306"/>
    </row>
    <row r="926" spans="1:39" hidden="1"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75" collapsed="1">
      <c r="B927" s="327" t="s">
        <v>328</v>
      </c>
      <c r="C927" s="329"/>
      <c r="D927" s="329">
        <f>SUM(D770:D925)</f>
        <v>0</v>
      </c>
      <c r="E927" s="329"/>
      <c r="F927" s="329"/>
      <c r="G927" s="329"/>
      <c r="H927" s="329"/>
      <c r="I927" s="329"/>
      <c r="J927" s="329"/>
      <c r="K927" s="329"/>
      <c r="L927" s="329"/>
      <c r="M927" s="329"/>
      <c r="N927" s="329"/>
      <c r="O927" s="329">
        <f>SUM(O770:O925)</f>
        <v>0</v>
      </c>
      <c r="P927" s="329"/>
      <c r="Q927" s="329"/>
      <c r="R927" s="329"/>
      <c r="S927" s="329"/>
      <c r="T927" s="329"/>
      <c r="U927" s="329"/>
      <c r="V927" s="329"/>
      <c r="W927" s="329"/>
      <c r="X927" s="329"/>
      <c r="Y927" s="329">
        <f>IF(Y768="kWh",SUMPRODUCT(D770:D925,Y770:Y925))</f>
        <v>0</v>
      </c>
      <c r="Z927" s="329">
        <f>IF(Z768="kWh",SUMPRODUCT(D770:D925,Z770:Z925))</f>
        <v>0</v>
      </c>
      <c r="AA927" s="329">
        <f>IF(AA768="kw",SUMPRODUCT(N770:N925,O770:O925,AA770:AA925),SUMPRODUCT(D770:D925,AA770:AA925))</f>
        <v>0</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75">
      <c r="B928" s="391" t="s">
        <v>329</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0</v>
      </c>
      <c r="Z928" s="392">
        <f>HLOOKUP(Z584,'2. LRAMVA Threshold'!$B$42:$Q$53,11,FALSE)</f>
        <v>0</v>
      </c>
      <c r="AA928" s="392">
        <f>HLOOKUP(AA584,'2. LRAMVA Threshold'!$B$42:$Q$53,11,FALSE)</f>
        <v>0</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c r="B930" s="324" t="s">
        <v>330</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0</v>
      </c>
      <c r="AA930" s="341">
        <f>HLOOKUP(AA$35,'3.  Distribution Rates'!$C$122:$P$133,11,FALSE)</f>
        <v>0</v>
      </c>
      <c r="AB930" s="341">
        <f>HLOOKUP(AB$35,'3.  Distribution Rates'!$C$122:$P$133,11,FALSE)</f>
        <v>0</v>
      </c>
      <c r="AC930" s="341">
        <f>HLOOKUP(AC$35,'3.  Distribution Rates'!$C$122:$P$133,11,FALSE)</f>
        <v>0</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c r="B931" s="324" t="s">
        <v>331</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9">
        <f t="shared" ref="AM931:AM939" si="2849">SUM(Y931:AL931)</f>
        <v>0</v>
      </c>
    </row>
    <row r="932" spans="2:39">
      <c r="B932" s="324" t="s">
        <v>332</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9">
        <f t="shared" si="2849"/>
        <v>0</v>
      </c>
    </row>
    <row r="933" spans="2:39">
      <c r="B933" s="324" t="s">
        <v>333</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0</v>
      </c>
      <c r="AA933" s="378">
        <f>'4.  2011-2014 LRAM'!AA400*AA930</f>
        <v>0</v>
      </c>
      <c r="AB933" s="378">
        <f>'4.  2011-2014 LRAM'!AB400*AB930</f>
        <v>0</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9">
        <f t="shared" si="2849"/>
        <v>0</v>
      </c>
    </row>
    <row r="934" spans="2:39">
      <c r="B934" s="324" t="s">
        <v>334</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0</v>
      </c>
      <c r="AA934" s="378">
        <f>'4.  2011-2014 LRAM'!AA530*AA930</f>
        <v>0</v>
      </c>
      <c r="AB934" s="378">
        <f>'4.  2011-2014 LRAM'!AB530*AB930</f>
        <v>0</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9">
        <f t="shared" si="2849"/>
        <v>0</v>
      </c>
    </row>
    <row r="935" spans="2:39">
      <c r="B935" s="324" t="s">
        <v>335</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50">Y211*Y930</f>
        <v>0</v>
      </c>
      <c r="Z935" s="378">
        <f t="shared" si="2850"/>
        <v>0</v>
      </c>
      <c r="AA935" s="378">
        <f t="shared" si="2850"/>
        <v>0</v>
      </c>
      <c r="AB935" s="378">
        <f t="shared" si="2850"/>
        <v>0</v>
      </c>
      <c r="AC935" s="378">
        <f t="shared" si="2850"/>
        <v>0</v>
      </c>
      <c r="AD935" s="378">
        <f t="shared" si="2850"/>
        <v>0</v>
      </c>
      <c r="AE935" s="378">
        <f t="shared" si="2850"/>
        <v>0</v>
      </c>
      <c r="AF935" s="378">
        <f t="shared" si="2850"/>
        <v>0</v>
      </c>
      <c r="AG935" s="378">
        <f t="shared" si="2850"/>
        <v>0</v>
      </c>
      <c r="AH935" s="378">
        <f t="shared" si="2850"/>
        <v>0</v>
      </c>
      <c r="AI935" s="378">
        <f t="shared" si="2850"/>
        <v>0</v>
      </c>
      <c r="AJ935" s="378">
        <f t="shared" si="2850"/>
        <v>0</v>
      </c>
      <c r="AK935" s="378">
        <f t="shared" si="2850"/>
        <v>0</v>
      </c>
      <c r="AL935" s="378">
        <f t="shared" si="2850"/>
        <v>0</v>
      </c>
      <c r="AM935" s="629">
        <f t="shared" si="2849"/>
        <v>0</v>
      </c>
    </row>
    <row r="936" spans="2:39">
      <c r="B936" s="324" t="s">
        <v>336</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1">Y394*Y930</f>
        <v>0</v>
      </c>
      <c r="Z936" s="378">
        <f t="shared" si="2851"/>
        <v>0</v>
      </c>
      <c r="AA936" s="378">
        <f t="shared" si="2851"/>
        <v>0</v>
      </c>
      <c r="AB936" s="378">
        <f t="shared" si="2851"/>
        <v>0</v>
      </c>
      <c r="AC936" s="378">
        <f t="shared" si="2851"/>
        <v>0</v>
      </c>
      <c r="AD936" s="378">
        <f t="shared" si="2851"/>
        <v>0</v>
      </c>
      <c r="AE936" s="378">
        <f t="shared" si="2851"/>
        <v>0</v>
      </c>
      <c r="AF936" s="378">
        <f t="shared" si="2851"/>
        <v>0</v>
      </c>
      <c r="AG936" s="378">
        <f t="shared" si="2851"/>
        <v>0</v>
      </c>
      <c r="AH936" s="378">
        <f t="shared" si="2851"/>
        <v>0</v>
      </c>
      <c r="AI936" s="378">
        <f t="shared" si="2851"/>
        <v>0</v>
      </c>
      <c r="AJ936" s="378">
        <f t="shared" si="2851"/>
        <v>0</v>
      </c>
      <c r="AK936" s="378">
        <f t="shared" si="2851"/>
        <v>0</v>
      </c>
      <c r="AL936" s="378">
        <f t="shared" si="2851"/>
        <v>0</v>
      </c>
      <c r="AM936" s="629">
        <f t="shared" si="2849"/>
        <v>0</v>
      </c>
    </row>
    <row r="937" spans="2:39">
      <c r="B937" s="324" t="s">
        <v>337</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2">Y577*Y930</f>
        <v>0</v>
      </c>
      <c r="Z937" s="378">
        <f t="shared" si="2852"/>
        <v>0</v>
      </c>
      <c r="AA937" s="378">
        <f t="shared" si="2852"/>
        <v>0</v>
      </c>
      <c r="AB937" s="378">
        <f t="shared" si="2852"/>
        <v>0</v>
      </c>
      <c r="AC937" s="378">
        <f t="shared" si="2852"/>
        <v>0</v>
      </c>
      <c r="AD937" s="378">
        <f t="shared" si="2852"/>
        <v>0</v>
      </c>
      <c r="AE937" s="378">
        <f t="shared" si="2852"/>
        <v>0</v>
      </c>
      <c r="AF937" s="378">
        <f t="shared" si="2852"/>
        <v>0</v>
      </c>
      <c r="AG937" s="378">
        <f t="shared" si="2852"/>
        <v>0</v>
      </c>
      <c r="AH937" s="378">
        <f t="shared" si="2852"/>
        <v>0</v>
      </c>
      <c r="AI937" s="378">
        <f t="shared" si="2852"/>
        <v>0</v>
      </c>
      <c r="AJ937" s="378">
        <f t="shared" si="2852"/>
        <v>0</v>
      </c>
      <c r="AK937" s="378">
        <f t="shared" si="2852"/>
        <v>0</v>
      </c>
      <c r="AL937" s="378">
        <f t="shared" si="2852"/>
        <v>0</v>
      </c>
      <c r="AM937" s="629">
        <f t="shared" si="2849"/>
        <v>0</v>
      </c>
    </row>
    <row r="938" spans="2:39">
      <c r="B938" s="324" t="s">
        <v>338</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3">Y760*Y930</f>
        <v>0</v>
      </c>
      <c r="Z938" s="378">
        <f t="shared" si="2853"/>
        <v>0</v>
      </c>
      <c r="AA938" s="378">
        <f t="shared" si="2853"/>
        <v>0</v>
      </c>
      <c r="AB938" s="378">
        <f t="shared" si="2853"/>
        <v>0</v>
      </c>
      <c r="AC938" s="378">
        <f t="shared" si="2853"/>
        <v>0</v>
      </c>
      <c r="AD938" s="378">
        <f t="shared" si="2853"/>
        <v>0</v>
      </c>
      <c r="AE938" s="378">
        <f t="shared" si="2853"/>
        <v>0</v>
      </c>
      <c r="AF938" s="378">
        <f t="shared" si="2853"/>
        <v>0</v>
      </c>
      <c r="AG938" s="378">
        <f t="shared" si="2853"/>
        <v>0</v>
      </c>
      <c r="AH938" s="378">
        <f t="shared" si="2853"/>
        <v>0</v>
      </c>
      <c r="AI938" s="378">
        <f t="shared" si="2853"/>
        <v>0</v>
      </c>
      <c r="AJ938" s="378">
        <f t="shared" si="2853"/>
        <v>0</v>
      </c>
      <c r="AK938" s="378">
        <f t="shared" si="2853"/>
        <v>0</v>
      </c>
      <c r="AL938" s="378">
        <f t="shared" si="2853"/>
        <v>0</v>
      </c>
      <c r="AM938" s="629">
        <f t="shared" si="2849"/>
        <v>0</v>
      </c>
    </row>
    <row r="939" spans="2:39">
      <c r="B939" s="324" t="s">
        <v>339</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4">Z927*Z930</f>
        <v>0</v>
      </c>
      <c r="AA939" s="378">
        <f t="shared" si="2854"/>
        <v>0</v>
      </c>
      <c r="AB939" s="378">
        <f t="shared" si="2854"/>
        <v>0</v>
      </c>
      <c r="AC939" s="378">
        <f t="shared" si="2854"/>
        <v>0</v>
      </c>
      <c r="AD939" s="378">
        <f t="shared" si="2854"/>
        <v>0</v>
      </c>
      <c r="AE939" s="378">
        <f t="shared" si="2854"/>
        <v>0</v>
      </c>
      <c r="AF939" s="378">
        <f t="shared" si="2854"/>
        <v>0</v>
      </c>
      <c r="AG939" s="378">
        <f t="shared" si="2854"/>
        <v>0</v>
      </c>
      <c r="AH939" s="378">
        <f t="shared" si="2854"/>
        <v>0</v>
      </c>
      <c r="AI939" s="378">
        <f t="shared" si="2854"/>
        <v>0</v>
      </c>
      <c r="AJ939" s="378">
        <f t="shared" si="2854"/>
        <v>0</v>
      </c>
      <c r="AK939" s="378">
        <f t="shared" si="2854"/>
        <v>0</v>
      </c>
      <c r="AL939" s="378">
        <f t="shared" si="2854"/>
        <v>0</v>
      </c>
      <c r="AM939" s="629">
        <f t="shared" si="2849"/>
        <v>0</v>
      </c>
    </row>
    <row r="940" spans="2:39" ht="15.75">
      <c r="B940" s="349" t="s">
        <v>343</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5">SUM(Z931:Z939)</f>
        <v>0</v>
      </c>
      <c r="AA940" s="346">
        <f t="shared" si="2855"/>
        <v>0</v>
      </c>
      <c r="AB940" s="346">
        <f t="shared" si="2855"/>
        <v>0</v>
      </c>
      <c r="AC940" s="346">
        <f t="shared" si="2855"/>
        <v>0</v>
      </c>
      <c r="AD940" s="346">
        <f t="shared" si="2855"/>
        <v>0</v>
      </c>
      <c r="AE940" s="346">
        <f t="shared" si="2855"/>
        <v>0</v>
      </c>
      <c r="AF940" s="346">
        <f>SUM(AF931:AF939)</f>
        <v>0</v>
      </c>
      <c r="AG940" s="346">
        <f t="shared" ref="AG940:AL940" si="2856">SUM(AG931:AG939)</f>
        <v>0</v>
      </c>
      <c r="AH940" s="346">
        <f t="shared" si="2856"/>
        <v>0</v>
      </c>
      <c r="AI940" s="346">
        <f t="shared" si="2856"/>
        <v>0</v>
      </c>
      <c r="AJ940" s="346">
        <f t="shared" si="2856"/>
        <v>0</v>
      </c>
      <c r="AK940" s="346">
        <f t="shared" si="2856"/>
        <v>0</v>
      </c>
      <c r="AL940" s="346">
        <f t="shared" si="2856"/>
        <v>0</v>
      </c>
      <c r="AM940" s="407">
        <f>SUM(AM931:AM939)</f>
        <v>0</v>
      </c>
    </row>
    <row r="941" spans="2:39" ht="15.75">
      <c r="B941" s="349" t="s">
        <v>344</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57">Z928*Z930</f>
        <v>0</v>
      </c>
      <c r="AA941" s="347">
        <f t="shared" si="2857"/>
        <v>0</v>
      </c>
      <c r="AB941" s="347">
        <f t="shared" si="2857"/>
        <v>0</v>
      </c>
      <c r="AC941" s="347">
        <f t="shared" si="2857"/>
        <v>0</v>
      </c>
      <c r="AD941" s="347">
        <f t="shared" si="2857"/>
        <v>0</v>
      </c>
      <c r="AE941" s="347">
        <f t="shared" si="2857"/>
        <v>0</v>
      </c>
      <c r="AF941" s="347">
        <f>AF928*AF930</f>
        <v>0</v>
      </c>
      <c r="AG941" s="347">
        <f t="shared" ref="AG941:AL941" si="2858">AG928*AG930</f>
        <v>0</v>
      </c>
      <c r="AH941" s="347">
        <f t="shared" si="2858"/>
        <v>0</v>
      </c>
      <c r="AI941" s="347">
        <f t="shared" si="2858"/>
        <v>0</v>
      </c>
      <c r="AJ941" s="347">
        <f t="shared" si="2858"/>
        <v>0</v>
      </c>
      <c r="AK941" s="347">
        <f t="shared" si="2858"/>
        <v>0</v>
      </c>
      <c r="AL941" s="347">
        <f t="shared" si="2858"/>
        <v>0</v>
      </c>
      <c r="AM941" s="407">
        <f>SUM(Y941:AL941)</f>
        <v>0</v>
      </c>
    </row>
    <row r="942" spans="2:39" ht="15.75">
      <c r="B942" s="349" t="s">
        <v>345</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0</v>
      </c>
    </row>
    <row r="943" spans="2:39">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c r="B944" s="440" t="s">
        <v>340</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0</v>
      </c>
      <c r="Z944" s="326">
        <f>SUMPRODUCT(E770:E925,Z770:Z925)</f>
        <v>0</v>
      </c>
      <c r="AA944" s="326">
        <f t="shared" ref="AA944:AL944" si="2859">IF(AA768="kw",SUMPRODUCT($N$770:$N$925,$P$770:$P$925,AA770:AA925),SUMPRODUCT($E$770:$E$925,AA770:AA925))</f>
        <v>0</v>
      </c>
      <c r="AB944" s="326">
        <f t="shared" si="2859"/>
        <v>0</v>
      </c>
      <c r="AC944" s="326">
        <f t="shared" si="2859"/>
        <v>0</v>
      </c>
      <c r="AD944" s="326">
        <f t="shared" si="2859"/>
        <v>0</v>
      </c>
      <c r="AE944" s="326">
        <f t="shared" si="2859"/>
        <v>0</v>
      </c>
      <c r="AF944" s="326">
        <f t="shared" si="2859"/>
        <v>0</v>
      </c>
      <c r="AG944" s="326">
        <f t="shared" si="2859"/>
        <v>0</v>
      </c>
      <c r="AH944" s="326">
        <f t="shared" si="2859"/>
        <v>0</v>
      </c>
      <c r="AI944" s="326">
        <f t="shared" si="2859"/>
        <v>0</v>
      </c>
      <c r="AJ944" s="326">
        <f t="shared" si="2859"/>
        <v>0</v>
      </c>
      <c r="AK944" s="326">
        <f t="shared" si="2859"/>
        <v>0</v>
      </c>
      <c r="AL944" s="326">
        <f t="shared" si="2859"/>
        <v>0</v>
      </c>
      <c r="AM944" s="386"/>
    </row>
    <row r="945" spans="1:39" ht="18.75" customHeight="1">
      <c r="B945" s="368" t="s">
        <v>592</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75">
      <c r="B948" s="280" t="s">
        <v>341</v>
      </c>
      <c r="C948" s="281"/>
      <c r="D948" s="590" t="s">
        <v>525</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56" t="s">
        <v>211</v>
      </c>
      <c r="C949" s="858" t="s">
        <v>33</v>
      </c>
      <c r="D949" s="284" t="s">
        <v>421</v>
      </c>
      <c r="E949" s="860" t="s">
        <v>209</v>
      </c>
      <c r="F949" s="861"/>
      <c r="G949" s="861"/>
      <c r="H949" s="861"/>
      <c r="I949" s="861"/>
      <c r="J949" s="861"/>
      <c r="K949" s="861"/>
      <c r="L949" s="861"/>
      <c r="M949" s="862"/>
      <c r="N949" s="863" t="s">
        <v>213</v>
      </c>
      <c r="O949" s="284" t="s">
        <v>422</v>
      </c>
      <c r="P949" s="860" t="s">
        <v>212</v>
      </c>
      <c r="Q949" s="861"/>
      <c r="R949" s="861"/>
      <c r="S949" s="861"/>
      <c r="T949" s="861"/>
      <c r="U949" s="861"/>
      <c r="V949" s="861"/>
      <c r="W949" s="861"/>
      <c r="X949" s="862"/>
      <c r="Y949" s="853" t="s">
        <v>243</v>
      </c>
      <c r="Z949" s="854"/>
      <c r="AA949" s="854"/>
      <c r="AB949" s="854"/>
      <c r="AC949" s="854"/>
      <c r="AD949" s="854"/>
      <c r="AE949" s="854"/>
      <c r="AF949" s="854"/>
      <c r="AG949" s="854"/>
      <c r="AH949" s="854"/>
      <c r="AI949" s="854"/>
      <c r="AJ949" s="854"/>
      <c r="AK949" s="854"/>
      <c r="AL949" s="854"/>
      <c r="AM949" s="855"/>
    </row>
    <row r="950" spans="1:39" ht="65.25" customHeight="1">
      <c r="B950" s="857"/>
      <c r="C950" s="859"/>
      <c r="D950" s="285">
        <v>2020</v>
      </c>
      <c r="E950" s="285">
        <v>2021</v>
      </c>
      <c r="F950" s="285">
        <v>2022</v>
      </c>
      <c r="G950" s="285">
        <v>2023</v>
      </c>
      <c r="H950" s="285">
        <v>2024</v>
      </c>
      <c r="I950" s="285">
        <v>2025</v>
      </c>
      <c r="J950" s="285">
        <v>2026</v>
      </c>
      <c r="K950" s="285">
        <v>2027</v>
      </c>
      <c r="L950" s="285">
        <v>2028</v>
      </c>
      <c r="M950" s="285">
        <v>2029</v>
      </c>
      <c r="N950" s="864"/>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TO 1,499 KW</v>
      </c>
      <c r="AB950" s="285" t="str">
        <f>'1.  LRAMVA Summary'!G52</f>
        <v>GS 1,500 TO 4,999</v>
      </c>
      <c r="AC950" s="285" t="str">
        <f>'1.  LRAMVA Summary'!H52</f>
        <v>Large User</v>
      </c>
      <c r="AD950" s="285" t="str">
        <f>'1.  LRAMVA Summary'!I52</f>
        <v>Unmetered Scattered Load</v>
      </c>
      <c r="AE950" s="285" t="str">
        <f>'1.  LRAMVA Summary'!J52</f>
        <v>Street Lighting</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t="str">
        <f>'1.  LRAMVA Summary'!I53</f>
        <v>kWh</v>
      </c>
      <c r="AE951" s="291" t="str">
        <f>'1.  LRAMVA Summary'!J53</f>
        <v>kW</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32"/>
      <c r="B952" s="504"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hidden="1" customHeight="1" outlineLevel="1">
      <c r="A954" s="532"/>
      <c r="B954" s="294" t="s">
        <v>346</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60">Z953</f>
        <v>0</v>
      </c>
      <c r="AA954" s="411">
        <f t="shared" ref="AA954" si="2861">AA953</f>
        <v>0</v>
      </c>
      <c r="AB954" s="411">
        <f t="shared" ref="AB954" si="2862">AB953</f>
        <v>0</v>
      </c>
      <c r="AC954" s="411">
        <f t="shared" ref="AC954" si="2863">AC953</f>
        <v>0</v>
      </c>
      <c r="AD954" s="411">
        <f t="shared" ref="AD954" si="2864">AD953</f>
        <v>0</v>
      </c>
      <c r="AE954" s="411">
        <f t="shared" ref="AE954" si="2865">AE953</f>
        <v>0</v>
      </c>
      <c r="AF954" s="411">
        <f t="shared" ref="AF954" si="2866">AF953</f>
        <v>0</v>
      </c>
      <c r="AG954" s="411">
        <f t="shared" ref="AG954" si="2867">AG953</f>
        <v>0</v>
      </c>
      <c r="AH954" s="411">
        <f t="shared" ref="AH954" si="2868">AH953</f>
        <v>0</v>
      </c>
      <c r="AI954" s="411">
        <f t="shared" ref="AI954" si="2869">AI953</f>
        <v>0</v>
      </c>
      <c r="AJ954" s="411">
        <f t="shared" ref="AJ954" si="2870">AJ953</f>
        <v>0</v>
      </c>
      <c r="AK954" s="411">
        <f t="shared" ref="AK954" si="2871">AK953</f>
        <v>0</v>
      </c>
      <c r="AL954" s="411">
        <f t="shared" ref="AL954" si="2872">AL953</f>
        <v>0</v>
      </c>
      <c r="AM954" s="297"/>
    </row>
    <row r="955" spans="1:39" ht="15" hidden="1"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hidden="1"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hidden="1" customHeight="1" outlineLevel="1">
      <c r="A957" s="532"/>
      <c r="B957" s="294" t="s">
        <v>346</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3">Z956</f>
        <v>0</v>
      </c>
      <c r="AA957" s="411">
        <f t="shared" ref="AA957" si="2874">AA956</f>
        <v>0</v>
      </c>
      <c r="AB957" s="411">
        <f t="shared" ref="AB957" si="2875">AB956</f>
        <v>0</v>
      </c>
      <c r="AC957" s="411">
        <f t="shared" ref="AC957" si="2876">AC956</f>
        <v>0</v>
      </c>
      <c r="AD957" s="411">
        <f t="shared" ref="AD957" si="2877">AD956</f>
        <v>0</v>
      </c>
      <c r="AE957" s="411">
        <f t="shared" ref="AE957" si="2878">AE956</f>
        <v>0</v>
      </c>
      <c r="AF957" s="411">
        <f t="shared" ref="AF957" si="2879">AF956</f>
        <v>0</v>
      </c>
      <c r="AG957" s="411">
        <f t="shared" ref="AG957" si="2880">AG956</f>
        <v>0</v>
      </c>
      <c r="AH957" s="411">
        <f t="shared" ref="AH957" si="2881">AH956</f>
        <v>0</v>
      </c>
      <c r="AI957" s="411">
        <f t="shared" ref="AI957" si="2882">AI956</f>
        <v>0</v>
      </c>
      <c r="AJ957" s="411">
        <f t="shared" ref="AJ957" si="2883">AJ956</f>
        <v>0</v>
      </c>
      <c r="AK957" s="411">
        <f t="shared" ref="AK957" si="2884">AK956</f>
        <v>0</v>
      </c>
      <c r="AL957" s="411">
        <f t="shared" ref="AL957" si="2885">AL956</f>
        <v>0</v>
      </c>
      <c r="AM957" s="297"/>
    </row>
    <row r="958" spans="1:39" ht="15" hidden="1"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hidden="1"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hidden="1" customHeight="1" outlineLevel="1">
      <c r="A960" s="532"/>
      <c r="B960" s="294" t="s">
        <v>346</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6">Z959</f>
        <v>0</v>
      </c>
      <c r="AA960" s="411">
        <f t="shared" ref="AA960" si="2887">AA959</f>
        <v>0</v>
      </c>
      <c r="AB960" s="411">
        <f t="shared" ref="AB960" si="2888">AB959</f>
        <v>0</v>
      </c>
      <c r="AC960" s="411">
        <f t="shared" ref="AC960" si="2889">AC959</f>
        <v>0</v>
      </c>
      <c r="AD960" s="411">
        <f t="shared" ref="AD960" si="2890">AD959</f>
        <v>0</v>
      </c>
      <c r="AE960" s="411">
        <f t="shared" ref="AE960" si="2891">AE959</f>
        <v>0</v>
      </c>
      <c r="AF960" s="411">
        <f t="shared" ref="AF960" si="2892">AF959</f>
        <v>0</v>
      </c>
      <c r="AG960" s="411">
        <f t="shared" ref="AG960" si="2893">AG959</f>
        <v>0</v>
      </c>
      <c r="AH960" s="411">
        <f t="shared" ref="AH960" si="2894">AH959</f>
        <v>0</v>
      </c>
      <c r="AI960" s="411">
        <f t="shared" ref="AI960" si="2895">AI959</f>
        <v>0</v>
      </c>
      <c r="AJ960" s="411">
        <f t="shared" ref="AJ960" si="2896">AJ959</f>
        <v>0</v>
      </c>
      <c r="AK960" s="411">
        <f t="shared" ref="AK960" si="2897">AK959</f>
        <v>0</v>
      </c>
      <c r="AL960" s="411">
        <f t="shared" ref="AL960" si="2898">AL959</f>
        <v>0</v>
      </c>
      <c r="AM960" s="297"/>
    </row>
    <row r="961" spans="1:39" ht="15" hidden="1"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hidden="1" customHeight="1" outlineLevel="1">
      <c r="A962" s="532">
        <v>4</v>
      </c>
      <c r="B962" s="520" t="s">
        <v>682</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hidden="1" customHeight="1" outlineLevel="1">
      <c r="A963" s="532"/>
      <c r="B963" s="294" t="s">
        <v>346</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899">Z962</f>
        <v>0</v>
      </c>
      <c r="AA963" s="411">
        <f t="shared" ref="AA963" si="2900">AA962</f>
        <v>0</v>
      </c>
      <c r="AB963" s="411">
        <f t="shared" ref="AB963" si="2901">AB962</f>
        <v>0</v>
      </c>
      <c r="AC963" s="411">
        <f t="shared" ref="AC963" si="2902">AC962</f>
        <v>0</v>
      </c>
      <c r="AD963" s="411">
        <f t="shared" ref="AD963" si="2903">AD962</f>
        <v>0</v>
      </c>
      <c r="AE963" s="411">
        <f t="shared" ref="AE963" si="2904">AE962</f>
        <v>0</v>
      </c>
      <c r="AF963" s="411">
        <f t="shared" ref="AF963" si="2905">AF962</f>
        <v>0</v>
      </c>
      <c r="AG963" s="411">
        <f t="shared" ref="AG963" si="2906">AG962</f>
        <v>0</v>
      </c>
      <c r="AH963" s="411">
        <f t="shared" ref="AH963" si="2907">AH962</f>
        <v>0</v>
      </c>
      <c r="AI963" s="411">
        <f t="shared" ref="AI963" si="2908">AI962</f>
        <v>0</v>
      </c>
      <c r="AJ963" s="411">
        <f t="shared" ref="AJ963" si="2909">AJ962</f>
        <v>0</v>
      </c>
      <c r="AK963" s="411">
        <f t="shared" ref="AK963" si="2910">AK962</f>
        <v>0</v>
      </c>
      <c r="AL963" s="411">
        <f t="shared" ref="AL963" si="2911">AL962</f>
        <v>0</v>
      </c>
      <c r="AM963" s="297"/>
    </row>
    <row r="964" spans="1:39" ht="15" hidden="1"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hidden="1"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hidden="1" customHeight="1" outlineLevel="1">
      <c r="A966" s="532"/>
      <c r="B966" s="294" t="s">
        <v>346</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12">Z965</f>
        <v>0</v>
      </c>
      <c r="AA966" s="411">
        <f t="shared" ref="AA966" si="2913">AA965</f>
        <v>0</v>
      </c>
      <c r="AB966" s="411">
        <f t="shared" ref="AB966" si="2914">AB965</f>
        <v>0</v>
      </c>
      <c r="AC966" s="411">
        <f t="shared" ref="AC966" si="2915">AC965</f>
        <v>0</v>
      </c>
      <c r="AD966" s="411">
        <f t="shared" ref="AD966" si="2916">AD965</f>
        <v>0</v>
      </c>
      <c r="AE966" s="411">
        <f t="shared" ref="AE966" si="2917">AE965</f>
        <v>0</v>
      </c>
      <c r="AF966" s="411">
        <f t="shared" ref="AF966" si="2918">AF965</f>
        <v>0</v>
      </c>
      <c r="AG966" s="411">
        <f t="shared" ref="AG966" si="2919">AG965</f>
        <v>0</v>
      </c>
      <c r="AH966" s="411">
        <f t="shared" ref="AH966" si="2920">AH965</f>
        <v>0</v>
      </c>
      <c r="AI966" s="411">
        <f t="shared" ref="AI966" si="2921">AI965</f>
        <v>0</v>
      </c>
      <c r="AJ966" s="411">
        <f t="shared" ref="AJ966" si="2922">AJ965</f>
        <v>0</v>
      </c>
      <c r="AK966" s="411">
        <f t="shared" ref="AK966" si="2923">AK965</f>
        <v>0</v>
      </c>
      <c r="AL966" s="411">
        <f t="shared" ref="AL966" si="2924">AL965</f>
        <v>0</v>
      </c>
      <c r="AM966" s="297"/>
    </row>
    <row r="967" spans="1:39" ht="15" hidden="1"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75" hidden="1" outlineLevel="1">
      <c r="A968" s="532"/>
      <c r="B968" s="319"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hidden="1"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hidden="1" customHeight="1" outlineLevel="1">
      <c r="A970" s="532"/>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5">Z969</f>
        <v>0</v>
      </c>
      <c r="AA970" s="411">
        <f t="shared" ref="AA970" si="2926">AA969</f>
        <v>0</v>
      </c>
      <c r="AB970" s="411">
        <f t="shared" ref="AB970" si="2927">AB969</f>
        <v>0</v>
      </c>
      <c r="AC970" s="411">
        <f t="shared" ref="AC970" si="2928">AC969</f>
        <v>0</v>
      </c>
      <c r="AD970" s="411">
        <f t="shared" ref="AD970" si="2929">AD969</f>
        <v>0</v>
      </c>
      <c r="AE970" s="411">
        <f t="shared" ref="AE970" si="2930">AE969</f>
        <v>0</v>
      </c>
      <c r="AF970" s="411">
        <f t="shared" ref="AF970" si="2931">AF969</f>
        <v>0</v>
      </c>
      <c r="AG970" s="411">
        <f t="shared" ref="AG970" si="2932">AG969</f>
        <v>0</v>
      </c>
      <c r="AH970" s="411">
        <f t="shared" ref="AH970" si="2933">AH969</f>
        <v>0</v>
      </c>
      <c r="AI970" s="411">
        <f t="shared" ref="AI970" si="2934">AI969</f>
        <v>0</v>
      </c>
      <c r="AJ970" s="411">
        <f t="shared" ref="AJ970" si="2935">AJ969</f>
        <v>0</v>
      </c>
      <c r="AK970" s="411">
        <f t="shared" ref="AK970" si="2936">AK969</f>
        <v>0</v>
      </c>
      <c r="AL970" s="411">
        <f t="shared" ref="AL970" si="2937">AL969</f>
        <v>0</v>
      </c>
      <c r="AM970" s="311"/>
    </row>
    <row r="971" spans="1:39" ht="15" hidden="1"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hidden="1"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hidden="1" customHeight="1" outlineLevel="1">
      <c r="A973" s="532"/>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38">Z972</f>
        <v>0</v>
      </c>
      <c r="AA973" s="411">
        <f t="shared" ref="AA973" si="2939">AA972</f>
        <v>0</v>
      </c>
      <c r="AB973" s="411">
        <f t="shared" ref="AB973" si="2940">AB972</f>
        <v>0</v>
      </c>
      <c r="AC973" s="411">
        <f t="shared" ref="AC973" si="2941">AC972</f>
        <v>0</v>
      </c>
      <c r="AD973" s="411">
        <f t="shared" ref="AD973" si="2942">AD972</f>
        <v>0</v>
      </c>
      <c r="AE973" s="411">
        <f t="shared" ref="AE973" si="2943">AE972</f>
        <v>0</v>
      </c>
      <c r="AF973" s="411">
        <f t="shared" ref="AF973" si="2944">AF972</f>
        <v>0</v>
      </c>
      <c r="AG973" s="411">
        <f t="shared" ref="AG973" si="2945">AG972</f>
        <v>0</v>
      </c>
      <c r="AH973" s="411">
        <f t="shared" ref="AH973" si="2946">AH972</f>
        <v>0</v>
      </c>
      <c r="AI973" s="411">
        <f t="shared" ref="AI973" si="2947">AI972</f>
        <v>0</v>
      </c>
      <c r="AJ973" s="411">
        <f t="shared" ref="AJ973" si="2948">AJ972</f>
        <v>0</v>
      </c>
      <c r="AK973" s="411">
        <f t="shared" ref="AK973" si="2949">AK972</f>
        <v>0</v>
      </c>
      <c r="AL973" s="411">
        <f t="shared" ref="AL973" si="2950">AL972</f>
        <v>0</v>
      </c>
      <c r="AM973" s="311"/>
    </row>
    <row r="974" spans="1:39" ht="15" hidden="1"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hidden="1"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hidden="1" customHeight="1" outlineLevel="1">
      <c r="A976" s="532"/>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51">Z975</f>
        <v>0</v>
      </c>
      <c r="AA976" s="411">
        <f t="shared" ref="AA976" si="2952">AA975</f>
        <v>0</v>
      </c>
      <c r="AB976" s="411">
        <f t="shared" ref="AB976" si="2953">AB975</f>
        <v>0</v>
      </c>
      <c r="AC976" s="411">
        <f t="shared" ref="AC976" si="2954">AC975</f>
        <v>0</v>
      </c>
      <c r="AD976" s="411">
        <f t="shared" ref="AD976" si="2955">AD975</f>
        <v>0</v>
      </c>
      <c r="AE976" s="411">
        <f t="shared" ref="AE976" si="2956">AE975</f>
        <v>0</v>
      </c>
      <c r="AF976" s="411">
        <f t="shared" ref="AF976" si="2957">AF975</f>
        <v>0</v>
      </c>
      <c r="AG976" s="411">
        <f t="shared" ref="AG976" si="2958">AG975</f>
        <v>0</v>
      </c>
      <c r="AH976" s="411">
        <f t="shared" ref="AH976" si="2959">AH975</f>
        <v>0</v>
      </c>
      <c r="AI976" s="411">
        <f t="shared" ref="AI976" si="2960">AI975</f>
        <v>0</v>
      </c>
      <c r="AJ976" s="411">
        <f t="shared" ref="AJ976" si="2961">AJ975</f>
        <v>0</v>
      </c>
      <c r="AK976" s="411">
        <f t="shared" ref="AK976" si="2962">AK975</f>
        <v>0</v>
      </c>
      <c r="AL976" s="411">
        <f t="shared" ref="AL976" si="2963">AL975</f>
        <v>0</v>
      </c>
      <c r="AM976" s="311"/>
    </row>
    <row r="977" spans="1:39" ht="15" hidden="1"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hidden="1"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hidden="1" customHeight="1" outlineLevel="1">
      <c r="A979" s="532"/>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4">Z978</f>
        <v>0</v>
      </c>
      <c r="AA979" s="411">
        <f t="shared" ref="AA979" si="2965">AA978</f>
        <v>0</v>
      </c>
      <c r="AB979" s="411">
        <f t="shared" ref="AB979" si="2966">AB978</f>
        <v>0</v>
      </c>
      <c r="AC979" s="411">
        <f t="shared" ref="AC979" si="2967">AC978</f>
        <v>0</v>
      </c>
      <c r="AD979" s="411">
        <f t="shared" ref="AD979" si="2968">AD978</f>
        <v>0</v>
      </c>
      <c r="AE979" s="411">
        <f t="shared" ref="AE979" si="2969">AE978</f>
        <v>0</v>
      </c>
      <c r="AF979" s="411">
        <f t="shared" ref="AF979" si="2970">AF978</f>
        <v>0</v>
      </c>
      <c r="AG979" s="411">
        <f t="shared" ref="AG979" si="2971">AG978</f>
        <v>0</v>
      </c>
      <c r="AH979" s="411">
        <f t="shared" ref="AH979" si="2972">AH978</f>
        <v>0</v>
      </c>
      <c r="AI979" s="411">
        <f t="shared" ref="AI979" si="2973">AI978</f>
        <v>0</v>
      </c>
      <c r="AJ979" s="411">
        <f t="shared" ref="AJ979" si="2974">AJ978</f>
        <v>0</v>
      </c>
      <c r="AK979" s="411">
        <f t="shared" ref="AK979" si="2975">AK978</f>
        <v>0</v>
      </c>
      <c r="AL979" s="411">
        <f t="shared" ref="AL979" si="2976">AL978</f>
        <v>0</v>
      </c>
      <c r="AM979" s="311"/>
    </row>
    <row r="980" spans="1:39" ht="15" hidden="1"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hidden="1"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hidden="1" customHeight="1" outlineLevel="1">
      <c r="A982" s="532"/>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77">Z981</f>
        <v>0</v>
      </c>
      <c r="AA982" s="411">
        <f t="shared" ref="AA982" si="2978">AA981</f>
        <v>0</v>
      </c>
      <c r="AB982" s="411">
        <f t="shared" ref="AB982" si="2979">AB981</f>
        <v>0</v>
      </c>
      <c r="AC982" s="411">
        <f t="shared" ref="AC982" si="2980">AC981</f>
        <v>0</v>
      </c>
      <c r="AD982" s="411">
        <f t="shared" ref="AD982" si="2981">AD981</f>
        <v>0</v>
      </c>
      <c r="AE982" s="411">
        <f t="shared" ref="AE982" si="2982">AE981</f>
        <v>0</v>
      </c>
      <c r="AF982" s="411">
        <f t="shared" ref="AF982" si="2983">AF981</f>
        <v>0</v>
      </c>
      <c r="AG982" s="411">
        <f t="shared" ref="AG982" si="2984">AG981</f>
        <v>0</v>
      </c>
      <c r="AH982" s="411">
        <f t="shared" ref="AH982" si="2985">AH981</f>
        <v>0</v>
      </c>
      <c r="AI982" s="411">
        <f t="shared" ref="AI982" si="2986">AI981</f>
        <v>0</v>
      </c>
      <c r="AJ982" s="411">
        <f t="shared" ref="AJ982" si="2987">AJ981</f>
        <v>0</v>
      </c>
      <c r="AK982" s="411">
        <f t="shared" ref="AK982" si="2988">AK981</f>
        <v>0</v>
      </c>
      <c r="AL982" s="411">
        <f t="shared" ref="AL982" si="2989">AL981</f>
        <v>0</v>
      </c>
      <c r="AM982" s="311"/>
    </row>
    <row r="983" spans="1:39" ht="15" hidden="1"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hidden="1"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hidden="1"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hidden="1" customHeight="1" outlineLevel="1">
      <c r="A986" s="532"/>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90">Z985</f>
        <v>0</v>
      </c>
      <c r="AA986" s="411">
        <f t="shared" ref="AA986" si="2991">AA985</f>
        <v>0</v>
      </c>
      <c r="AB986" s="411">
        <f t="shared" ref="AB986" si="2992">AB985</f>
        <v>0</v>
      </c>
      <c r="AC986" s="411">
        <f t="shared" ref="AC986" si="2993">AC985</f>
        <v>0</v>
      </c>
      <c r="AD986" s="411">
        <f t="shared" ref="AD986" si="2994">AD985</f>
        <v>0</v>
      </c>
      <c r="AE986" s="411">
        <f t="shared" ref="AE986" si="2995">AE985</f>
        <v>0</v>
      </c>
      <c r="AF986" s="411">
        <f t="shared" ref="AF986" si="2996">AF985</f>
        <v>0</v>
      </c>
      <c r="AG986" s="411">
        <f t="shared" ref="AG986" si="2997">AG985</f>
        <v>0</v>
      </c>
      <c r="AH986" s="411">
        <f t="shared" ref="AH986" si="2998">AH985</f>
        <v>0</v>
      </c>
      <c r="AI986" s="411">
        <f t="shared" ref="AI986" si="2999">AI985</f>
        <v>0</v>
      </c>
      <c r="AJ986" s="411">
        <f t="shared" ref="AJ986" si="3000">AJ985</f>
        <v>0</v>
      </c>
      <c r="AK986" s="411">
        <f t="shared" ref="AK986" si="3001">AK985</f>
        <v>0</v>
      </c>
      <c r="AL986" s="411">
        <f t="shared" ref="AL986" si="3002">AL985</f>
        <v>0</v>
      </c>
      <c r="AM986" s="297"/>
    </row>
    <row r="987" spans="1:39" ht="15" hidden="1"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hidden="1"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hidden="1" customHeight="1" outlineLevel="1">
      <c r="A989" s="532"/>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3">Z988</f>
        <v>0</v>
      </c>
      <c r="AA989" s="411">
        <f t="shared" ref="AA989" si="3004">AA988</f>
        <v>0</v>
      </c>
      <c r="AB989" s="411">
        <f t="shared" ref="AB989" si="3005">AB988</f>
        <v>0</v>
      </c>
      <c r="AC989" s="411">
        <f t="shared" ref="AC989" si="3006">AC988</f>
        <v>0</v>
      </c>
      <c r="AD989" s="411">
        <f t="shared" ref="AD989" si="3007">AD988</f>
        <v>0</v>
      </c>
      <c r="AE989" s="411">
        <f t="shared" ref="AE989" si="3008">AE988</f>
        <v>0</v>
      </c>
      <c r="AF989" s="411">
        <f t="shared" ref="AF989" si="3009">AF988</f>
        <v>0</v>
      </c>
      <c r="AG989" s="411">
        <f t="shared" ref="AG989" si="3010">AG988</f>
        <v>0</v>
      </c>
      <c r="AH989" s="411">
        <f t="shared" ref="AH989" si="3011">AH988</f>
        <v>0</v>
      </c>
      <c r="AI989" s="411">
        <f t="shared" ref="AI989" si="3012">AI988</f>
        <v>0</v>
      </c>
      <c r="AJ989" s="411">
        <f t="shared" ref="AJ989" si="3013">AJ988</f>
        <v>0</v>
      </c>
      <c r="AK989" s="411">
        <f t="shared" ref="AK989" si="3014">AK988</f>
        <v>0</v>
      </c>
      <c r="AL989" s="411">
        <f t="shared" ref="AL989" si="3015">AL988</f>
        <v>0</v>
      </c>
      <c r="AM989" s="297"/>
    </row>
    <row r="990" spans="1:39" ht="15" hidden="1"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hidden="1"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hidden="1" customHeight="1" outlineLevel="1">
      <c r="A992" s="532"/>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6">Z991</f>
        <v>0</v>
      </c>
      <c r="AA992" s="411">
        <f t="shared" ref="AA992" si="3017">AA991</f>
        <v>0</v>
      </c>
      <c r="AB992" s="411">
        <f t="shared" ref="AB992" si="3018">AB991</f>
        <v>0</v>
      </c>
      <c r="AC992" s="411">
        <f t="shared" ref="AC992" si="3019">AC991</f>
        <v>0</v>
      </c>
      <c r="AD992" s="411">
        <f t="shared" ref="AD992" si="3020">AD991</f>
        <v>0</v>
      </c>
      <c r="AE992" s="411">
        <f t="shared" ref="AE992" si="3021">AE991</f>
        <v>0</v>
      </c>
      <c r="AF992" s="411">
        <f t="shared" ref="AF992" si="3022">AF991</f>
        <v>0</v>
      </c>
      <c r="AG992" s="411">
        <f t="shared" ref="AG992" si="3023">AG991</f>
        <v>0</v>
      </c>
      <c r="AH992" s="411">
        <f t="shared" ref="AH992" si="3024">AH991</f>
        <v>0</v>
      </c>
      <c r="AI992" s="411">
        <f t="shared" ref="AI992" si="3025">AI991</f>
        <v>0</v>
      </c>
      <c r="AJ992" s="411">
        <f t="shared" ref="AJ992" si="3026">AJ991</f>
        <v>0</v>
      </c>
      <c r="AK992" s="411">
        <f t="shared" ref="AK992" si="3027">AK991</f>
        <v>0</v>
      </c>
      <c r="AL992" s="411">
        <f t="shared" ref="AL992" si="3028">AL991</f>
        <v>0</v>
      </c>
      <c r="AM992" s="306"/>
    </row>
    <row r="993" spans="1:40" ht="15" hidden="1"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hidden="1"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hidden="1"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hidden="1" customHeight="1" outlineLevel="1">
      <c r="A996" s="532"/>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29">Z995</f>
        <v>0</v>
      </c>
      <c r="AA996" s="411">
        <f t="shared" ref="AA996" si="3030">AA995</f>
        <v>0</v>
      </c>
      <c r="AB996" s="411">
        <f t="shared" ref="AB996" si="3031">AB995</f>
        <v>0</v>
      </c>
      <c r="AC996" s="411">
        <f t="shared" ref="AC996" si="3032">AC995</f>
        <v>0</v>
      </c>
      <c r="AD996" s="411">
        <f t="shared" ref="AD996" si="3033">AD995</f>
        <v>0</v>
      </c>
      <c r="AE996" s="411">
        <f t="shared" ref="AE996" si="3034">AE995</f>
        <v>0</v>
      </c>
      <c r="AF996" s="411">
        <f t="shared" ref="AF996" si="3035">AF995</f>
        <v>0</v>
      </c>
      <c r="AG996" s="411">
        <f t="shared" ref="AG996" si="3036">AG995</f>
        <v>0</v>
      </c>
      <c r="AH996" s="411">
        <f t="shared" ref="AH996" si="3037">AH995</f>
        <v>0</v>
      </c>
      <c r="AI996" s="411">
        <f t="shared" ref="AI996" si="3038">AI995</f>
        <v>0</v>
      </c>
      <c r="AJ996" s="411">
        <f t="shared" ref="AJ996" si="3039">AJ995</f>
        <v>0</v>
      </c>
      <c r="AK996" s="411">
        <f t="shared" ref="AK996" si="3040">AK995</f>
        <v>0</v>
      </c>
      <c r="AL996" s="411">
        <f t="shared" ref="AL996" si="3041">AL995</f>
        <v>0</v>
      </c>
      <c r="AM996" s="297"/>
    </row>
    <row r="997" spans="1:40" ht="15" hidden="1"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75" hidden="1" outlineLevel="1">
      <c r="A998" s="532"/>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idden="1" outlineLevel="1">
      <c r="A999" s="532">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idden="1" outlineLevel="1">
      <c r="A1000" s="532"/>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42">AA999</f>
        <v>0</v>
      </c>
      <c r="AB1000" s="411">
        <f t="shared" si="3042"/>
        <v>0</v>
      </c>
      <c r="AC1000" s="411">
        <f t="shared" si="3042"/>
        <v>0</v>
      </c>
      <c r="AD1000" s="411">
        <f>AD999</f>
        <v>0</v>
      </c>
      <c r="AE1000" s="411">
        <f t="shared" si="3042"/>
        <v>0</v>
      </c>
      <c r="AF1000" s="411">
        <f t="shared" si="3042"/>
        <v>0</v>
      </c>
      <c r="AG1000" s="411">
        <f t="shared" si="3042"/>
        <v>0</v>
      </c>
      <c r="AH1000" s="411">
        <f t="shared" si="3042"/>
        <v>0</v>
      </c>
      <c r="AI1000" s="411">
        <f t="shared" si="3042"/>
        <v>0</v>
      </c>
      <c r="AJ1000" s="411">
        <f t="shared" si="3042"/>
        <v>0</v>
      </c>
      <c r="AK1000" s="411">
        <f t="shared" si="3042"/>
        <v>0</v>
      </c>
      <c r="AL1000" s="411">
        <f t="shared" si="3042"/>
        <v>0</v>
      </c>
      <c r="AM1000" s="297"/>
    </row>
    <row r="1001" spans="1:40" hidden="1"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idden="1" outlineLevel="1">
      <c r="A1002" s="532">
        <v>16</v>
      </c>
      <c r="B1002" s="324"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idden="1" outlineLevel="1">
      <c r="A1003" s="532"/>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3">Z1002</f>
        <v>0</v>
      </c>
      <c r="AA1003" s="411">
        <f t="shared" si="3043"/>
        <v>0</v>
      </c>
      <c r="AB1003" s="411">
        <f t="shared" si="3043"/>
        <v>0</v>
      </c>
      <c r="AC1003" s="411">
        <f t="shared" si="3043"/>
        <v>0</v>
      </c>
      <c r="AD1003" s="411">
        <f t="shared" si="3043"/>
        <v>0</v>
      </c>
      <c r="AE1003" s="411">
        <f t="shared" si="3043"/>
        <v>0</v>
      </c>
      <c r="AF1003" s="411">
        <f t="shared" si="3043"/>
        <v>0</v>
      </c>
      <c r="AG1003" s="411">
        <f t="shared" si="3043"/>
        <v>0</v>
      </c>
      <c r="AH1003" s="411">
        <f t="shared" si="3043"/>
        <v>0</v>
      </c>
      <c r="AI1003" s="411">
        <f t="shared" si="3043"/>
        <v>0</v>
      </c>
      <c r="AJ1003" s="411">
        <f t="shared" si="3043"/>
        <v>0</v>
      </c>
      <c r="AK1003" s="411">
        <f t="shared" si="3043"/>
        <v>0</v>
      </c>
      <c r="AL1003" s="411">
        <f>AL1002</f>
        <v>0</v>
      </c>
      <c r="AM1003" s="297"/>
    </row>
    <row r="1004" spans="1:40" s="283" customFormat="1" hidden="1"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75" hidden="1" outlineLevel="1">
      <c r="A1005" s="532"/>
      <c r="B1005" s="519" t="s">
        <v>495</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idden="1"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idden="1" outlineLevel="1">
      <c r="A1007" s="532"/>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4">Z1006</f>
        <v>0</v>
      </c>
      <c r="AA1007" s="411">
        <f t="shared" si="3044"/>
        <v>0</v>
      </c>
      <c r="AB1007" s="411">
        <f t="shared" si="3044"/>
        <v>0</v>
      </c>
      <c r="AC1007" s="411">
        <f t="shared" si="3044"/>
        <v>0</v>
      </c>
      <c r="AD1007" s="411">
        <f t="shared" si="3044"/>
        <v>0</v>
      </c>
      <c r="AE1007" s="411">
        <f t="shared" si="3044"/>
        <v>0</v>
      </c>
      <c r="AF1007" s="411">
        <f t="shared" si="3044"/>
        <v>0</v>
      </c>
      <c r="AG1007" s="411">
        <f t="shared" si="3044"/>
        <v>0</v>
      </c>
      <c r="AH1007" s="411">
        <f t="shared" si="3044"/>
        <v>0</v>
      </c>
      <c r="AI1007" s="411">
        <f t="shared" si="3044"/>
        <v>0</v>
      </c>
      <c r="AJ1007" s="411">
        <f t="shared" si="3044"/>
        <v>0</v>
      </c>
      <c r="AK1007" s="411">
        <f t="shared" si="3044"/>
        <v>0</v>
      </c>
      <c r="AL1007" s="411">
        <f t="shared" si="3044"/>
        <v>0</v>
      </c>
      <c r="AM1007" s="306"/>
    </row>
    <row r="1008" spans="1:40" hidden="1"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idden="1"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idden="1" outlineLevel="1">
      <c r="A1010" s="532"/>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5">Z1009</f>
        <v>0</v>
      </c>
      <c r="AA1010" s="411">
        <f t="shared" si="3045"/>
        <v>0</v>
      </c>
      <c r="AB1010" s="411">
        <f t="shared" si="3045"/>
        <v>0</v>
      </c>
      <c r="AC1010" s="411">
        <f t="shared" si="3045"/>
        <v>0</v>
      </c>
      <c r="AD1010" s="411">
        <f t="shared" si="3045"/>
        <v>0</v>
      </c>
      <c r="AE1010" s="411">
        <f t="shared" si="3045"/>
        <v>0</v>
      </c>
      <c r="AF1010" s="411">
        <f t="shared" si="3045"/>
        <v>0</v>
      </c>
      <c r="AG1010" s="411">
        <f t="shared" si="3045"/>
        <v>0</v>
      </c>
      <c r="AH1010" s="411">
        <f t="shared" si="3045"/>
        <v>0</v>
      </c>
      <c r="AI1010" s="411">
        <f t="shared" si="3045"/>
        <v>0</v>
      </c>
      <c r="AJ1010" s="411">
        <f t="shared" si="3045"/>
        <v>0</v>
      </c>
      <c r="AK1010" s="411">
        <f t="shared" si="3045"/>
        <v>0</v>
      </c>
      <c r="AL1010" s="411">
        <f t="shared" si="3045"/>
        <v>0</v>
      </c>
      <c r="AM1010" s="306"/>
    </row>
    <row r="1011" spans="1:39" hidden="1"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idden="1"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idden="1" outlineLevel="1">
      <c r="A1013" s="532"/>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6">Z1012</f>
        <v>0</v>
      </c>
      <c r="AA1013" s="411">
        <f t="shared" si="3046"/>
        <v>0</v>
      </c>
      <c r="AB1013" s="411">
        <f t="shared" si="3046"/>
        <v>0</v>
      </c>
      <c r="AC1013" s="411">
        <f t="shared" si="3046"/>
        <v>0</v>
      </c>
      <c r="AD1013" s="411">
        <f t="shared" si="3046"/>
        <v>0</v>
      </c>
      <c r="AE1013" s="411">
        <f t="shared" si="3046"/>
        <v>0</v>
      </c>
      <c r="AF1013" s="411">
        <f t="shared" si="3046"/>
        <v>0</v>
      </c>
      <c r="AG1013" s="411">
        <f t="shared" si="3046"/>
        <v>0</v>
      </c>
      <c r="AH1013" s="411">
        <f t="shared" si="3046"/>
        <v>0</v>
      </c>
      <c r="AI1013" s="411">
        <f t="shared" si="3046"/>
        <v>0</v>
      </c>
      <c r="AJ1013" s="411">
        <f t="shared" si="3046"/>
        <v>0</v>
      </c>
      <c r="AK1013" s="411">
        <f t="shared" si="3046"/>
        <v>0</v>
      </c>
      <c r="AL1013" s="411">
        <f t="shared" si="3046"/>
        <v>0</v>
      </c>
      <c r="AM1013" s="297"/>
    </row>
    <row r="1014" spans="1:39" hidden="1"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idden="1"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idden="1" outlineLevel="1">
      <c r="A1016" s="532"/>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47">Y1015</f>
        <v>0</v>
      </c>
      <c r="Z1016" s="411">
        <f t="shared" si="3047"/>
        <v>0</v>
      </c>
      <c r="AA1016" s="411">
        <f t="shared" si="3047"/>
        <v>0</v>
      </c>
      <c r="AB1016" s="411">
        <f t="shared" si="3047"/>
        <v>0</v>
      </c>
      <c r="AC1016" s="411">
        <f t="shared" si="3047"/>
        <v>0</v>
      </c>
      <c r="AD1016" s="411">
        <f t="shared" si="3047"/>
        <v>0</v>
      </c>
      <c r="AE1016" s="411">
        <f t="shared" si="3047"/>
        <v>0</v>
      </c>
      <c r="AF1016" s="411">
        <f t="shared" si="3047"/>
        <v>0</v>
      </c>
      <c r="AG1016" s="411">
        <f t="shared" si="3047"/>
        <v>0</v>
      </c>
      <c r="AH1016" s="411">
        <f t="shared" si="3047"/>
        <v>0</v>
      </c>
      <c r="AI1016" s="411">
        <f t="shared" si="3047"/>
        <v>0</v>
      </c>
      <c r="AJ1016" s="411">
        <f t="shared" si="3047"/>
        <v>0</v>
      </c>
      <c r="AK1016" s="411">
        <f t="shared" si="3047"/>
        <v>0</v>
      </c>
      <c r="AL1016" s="411">
        <f t="shared" si="3047"/>
        <v>0</v>
      </c>
      <c r="AM1016" s="306"/>
    </row>
    <row r="1017" spans="1:39" ht="15.75" hidden="1"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75" hidden="1" outlineLevel="1">
      <c r="A1018" s="532"/>
      <c r="B1018" s="518"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75" hidden="1" outlineLevel="1">
      <c r="A1019" s="532"/>
      <c r="B1019" s="504"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hidden="1"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hidden="1" customHeight="1" outlineLevel="1">
      <c r="A1021" s="532"/>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48">Z1020</f>
        <v>0</v>
      </c>
      <c r="AA1021" s="411">
        <f t="shared" ref="AA1021" si="3049">AA1020</f>
        <v>0</v>
      </c>
      <c r="AB1021" s="411">
        <f t="shared" ref="AB1021" si="3050">AB1020</f>
        <v>0</v>
      </c>
      <c r="AC1021" s="411">
        <f t="shared" ref="AC1021" si="3051">AC1020</f>
        <v>0</v>
      </c>
      <c r="AD1021" s="411">
        <f t="shared" ref="AD1021" si="3052">AD1020</f>
        <v>0</v>
      </c>
      <c r="AE1021" s="411">
        <f t="shared" ref="AE1021" si="3053">AE1020</f>
        <v>0</v>
      </c>
      <c r="AF1021" s="411">
        <f t="shared" ref="AF1021" si="3054">AF1020</f>
        <v>0</v>
      </c>
      <c r="AG1021" s="411">
        <f t="shared" ref="AG1021" si="3055">AG1020</f>
        <v>0</v>
      </c>
      <c r="AH1021" s="411">
        <f t="shared" ref="AH1021" si="3056">AH1020</f>
        <v>0</v>
      </c>
      <c r="AI1021" s="411">
        <f t="shared" ref="AI1021" si="3057">AI1020</f>
        <v>0</v>
      </c>
      <c r="AJ1021" s="411">
        <f t="shared" ref="AJ1021" si="3058">AJ1020</f>
        <v>0</v>
      </c>
      <c r="AK1021" s="411">
        <f t="shared" ref="AK1021" si="3059">AK1020</f>
        <v>0</v>
      </c>
      <c r="AL1021" s="411">
        <f t="shared" ref="AL1021" si="3060">AL1020</f>
        <v>0</v>
      </c>
      <c r="AM1021" s="306"/>
    </row>
    <row r="1022" spans="1:39" ht="15" hidden="1"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hidden="1"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hidden="1" customHeight="1" outlineLevel="1">
      <c r="A1024" s="532"/>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61">Z1023</f>
        <v>0</v>
      </c>
      <c r="AA1024" s="411">
        <f t="shared" ref="AA1024" si="3062">AA1023</f>
        <v>0</v>
      </c>
      <c r="AB1024" s="411">
        <f t="shared" ref="AB1024" si="3063">AB1023</f>
        <v>0</v>
      </c>
      <c r="AC1024" s="411">
        <f t="shared" ref="AC1024" si="3064">AC1023</f>
        <v>0</v>
      </c>
      <c r="AD1024" s="411">
        <f t="shared" ref="AD1024" si="3065">AD1023</f>
        <v>0</v>
      </c>
      <c r="AE1024" s="411">
        <f t="shared" ref="AE1024" si="3066">AE1023</f>
        <v>0</v>
      </c>
      <c r="AF1024" s="411">
        <f t="shared" ref="AF1024" si="3067">AF1023</f>
        <v>0</v>
      </c>
      <c r="AG1024" s="411">
        <f t="shared" ref="AG1024" si="3068">AG1023</f>
        <v>0</v>
      </c>
      <c r="AH1024" s="411">
        <f t="shared" ref="AH1024" si="3069">AH1023</f>
        <v>0</v>
      </c>
      <c r="AI1024" s="411">
        <f t="shared" ref="AI1024" si="3070">AI1023</f>
        <v>0</v>
      </c>
      <c r="AJ1024" s="411">
        <f t="shared" ref="AJ1024" si="3071">AJ1023</f>
        <v>0</v>
      </c>
      <c r="AK1024" s="411">
        <f t="shared" ref="AK1024" si="3072">AK1023</f>
        <v>0</v>
      </c>
      <c r="AL1024" s="411">
        <f t="shared" ref="AL1024" si="3073">AL1023</f>
        <v>0</v>
      </c>
      <c r="AM1024" s="306"/>
    </row>
    <row r="1025" spans="1:39" ht="15" hidden="1"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hidden="1"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hidden="1" customHeight="1" outlineLevel="1">
      <c r="A1027" s="532"/>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4">Z1026</f>
        <v>0</v>
      </c>
      <c r="AA1027" s="411">
        <f t="shared" ref="AA1027" si="3075">AA1026</f>
        <v>0</v>
      </c>
      <c r="AB1027" s="411">
        <f t="shared" ref="AB1027" si="3076">AB1026</f>
        <v>0</v>
      </c>
      <c r="AC1027" s="411">
        <f t="shared" ref="AC1027" si="3077">AC1026</f>
        <v>0</v>
      </c>
      <c r="AD1027" s="411">
        <f t="shared" ref="AD1027" si="3078">AD1026</f>
        <v>0</v>
      </c>
      <c r="AE1027" s="411">
        <f t="shared" ref="AE1027" si="3079">AE1026</f>
        <v>0</v>
      </c>
      <c r="AF1027" s="411">
        <f t="shared" ref="AF1027" si="3080">AF1026</f>
        <v>0</v>
      </c>
      <c r="AG1027" s="411">
        <f t="shared" ref="AG1027" si="3081">AG1026</f>
        <v>0</v>
      </c>
      <c r="AH1027" s="411">
        <f t="shared" ref="AH1027" si="3082">AH1026</f>
        <v>0</v>
      </c>
      <c r="AI1027" s="411">
        <f t="shared" ref="AI1027" si="3083">AI1026</f>
        <v>0</v>
      </c>
      <c r="AJ1027" s="411">
        <f t="shared" ref="AJ1027" si="3084">AJ1026</f>
        <v>0</v>
      </c>
      <c r="AK1027" s="411">
        <f t="shared" ref="AK1027" si="3085">AK1026</f>
        <v>0</v>
      </c>
      <c r="AL1027" s="411">
        <f t="shared" ref="AL1027" si="3086">AL1026</f>
        <v>0</v>
      </c>
      <c r="AM1027" s="306"/>
    </row>
    <row r="1028" spans="1:39" ht="15" hidden="1"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hidden="1"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hidden="1" customHeight="1" outlineLevel="1">
      <c r="A1030" s="532"/>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87">Z1029</f>
        <v>0</v>
      </c>
      <c r="AA1030" s="411">
        <f t="shared" ref="AA1030" si="3088">AA1029</f>
        <v>0</v>
      </c>
      <c r="AB1030" s="411">
        <f t="shared" ref="AB1030" si="3089">AB1029</f>
        <v>0</v>
      </c>
      <c r="AC1030" s="411">
        <f t="shared" ref="AC1030" si="3090">AC1029</f>
        <v>0</v>
      </c>
      <c r="AD1030" s="411">
        <f t="shared" ref="AD1030" si="3091">AD1029</f>
        <v>0</v>
      </c>
      <c r="AE1030" s="411">
        <f t="shared" ref="AE1030" si="3092">AE1029</f>
        <v>0</v>
      </c>
      <c r="AF1030" s="411">
        <f t="shared" ref="AF1030" si="3093">AF1029</f>
        <v>0</v>
      </c>
      <c r="AG1030" s="411">
        <f t="shared" ref="AG1030" si="3094">AG1029</f>
        <v>0</v>
      </c>
      <c r="AH1030" s="411">
        <f t="shared" ref="AH1030" si="3095">AH1029</f>
        <v>0</v>
      </c>
      <c r="AI1030" s="411">
        <f t="shared" ref="AI1030" si="3096">AI1029</f>
        <v>0</v>
      </c>
      <c r="AJ1030" s="411">
        <f t="shared" ref="AJ1030" si="3097">AJ1029</f>
        <v>0</v>
      </c>
      <c r="AK1030" s="411">
        <f t="shared" ref="AK1030" si="3098">AK1029</f>
        <v>0</v>
      </c>
      <c r="AL1030" s="411">
        <f t="shared" ref="AL1030" si="3099">AL1029</f>
        <v>0</v>
      </c>
      <c r="AM1030" s="306"/>
    </row>
    <row r="1031" spans="1:39" ht="15" hidden="1"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hidden="1" customHeight="1" outlineLevel="1">
      <c r="A1032" s="532"/>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hidden="1" customHeight="1" outlineLevel="1">
      <c r="A1034" s="532"/>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00">Z1033</f>
        <v>0</v>
      </c>
      <c r="AA1034" s="411">
        <f t="shared" ref="AA1034" si="3101">AA1033</f>
        <v>0</v>
      </c>
      <c r="AB1034" s="411">
        <f t="shared" ref="AB1034" si="3102">AB1033</f>
        <v>0</v>
      </c>
      <c r="AC1034" s="411">
        <f t="shared" ref="AC1034" si="3103">AC1033</f>
        <v>0</v>
      </c>
      <c r="AD1034" s="411">
        <f t="shared" ref="AD1034" si="3104">AD1033</f>
        <v>0</v>
      </c>
      <c r="AE1034" s="411">
        <f t="shared" ref="AE1034" si="3105">AE1033</f>
        <v>0</v>
      </c>
      <c r="AF1034" s="411">
        <f t="shared" ref="AF1034" si="3106">AF1033</f>
        <v>0</v>
      </c>
      <c r="AG1034" s="411">
        <f t="shared" ref="AG1034" si="3107">AG1033</f>
        <v>0</v>
      </c>
      <c r="AH1034" s="411">
        <f t="shared" ref="AH1034" si="3108">AH1033</f>
        <v>0</v>
      </c>
      <c r="AI1034" s="411">
        <f t="shared" ref="AI1034" si="3109">AI1033</f>
        <v>0</v>
      </c>
      <c r="AJ1034" s="411">
        <f t="shared" ref="AJ1034" si="3110">AJ1033</f>
        <v>0</v>
      </c>
      <c r="AK1034" s="411">
        <f t="shared" ref="AK1034" si="3111">AK1033</f>
        <v>0</v>
      </c>
      <c r="AL1034" s="411">
        <f t="shared" ref="AL1034" si="3112">AL1033</f>
        <v>0</v>
      </c>
      <c r="AM1034" s="306"/>
    </row>
    <row r="1035" spans="1:39" ht="15" hidden="1"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hidden="1"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hidden="1" customHeight="1" outlineLevel="1">
      <c r="A1037" s="532"/>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3">Z1036</f>
        <v>0</v>
      </c>
      <c r="AA1037" s="411">
        <f t="shared" ref="AA1037" si="3114">AA1036</f>
        <v>0</v>
      </c>
      <c r="AB1037" s="411">
        <f t="shared" ref="AB1037" si="3115">AB1036</f>
        <v>0</v>
      </c>
      <c r="AC1037" s="411">
        <f t="shared" ref="AC1037" si="3116">AC1036</f>
        <v>0</v>
      </c>
      <c r="AD1037" s="411">
        <f t="shared" ref="AD1037" si="3117">AD1036</f>
        <v>0</v>
      </c>
      <c r="AE1037" s="411">
        <f t="shared" ref="AE1037" si="3118">AE1036</f>
        <v>0</v>
      </c>
      <c r="AF1037" s="411">
        <f t="shared" ref="AF1037" si="3119">AF1036</f>
        <v>0</v>
      </c>
      <c r="AG1037" s="411">
        <f t="shared" ref="AG1037" si="3120">AG1036</f>
        <v>0</v>
      </c>
      <c r="AH1037" s="411">
        <f t="shared" ref="AH1037" si="3121">AH1036</f>
        <v>0</v>
      </c>
      <c r="AI1037" s="411">
        <f t="shared" ref="AI1037" si="3122">AI1036</f>
        <v>0</v>
      </c>
      <c r="AJ1037" s="411">
        <f t="shared" ref="AJ1037" si="3123">AJ1036</f>
        <v>0</v>
      </c>
      <c r="AK1037" s="411">
        <f t="shared" ref="AK1037" si="3124">AK1036</f>
        <v>0</v>
      </c>
      <c r="AL1037" s="411">
        <f t="shared" ref="AL1037" si="3125">AL1036</f>
        <v>0</v>
      </c>
      <c r="AM1037" s="306"/>
    </row>
    <row r="1038" spans="1:39" ht="15" hidden="1"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hidden="1"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hidden="1" customHeight="1" outlineLevel="1">
      <c r="A1040" s="532"/>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6">Z1039</f>
        <v>0</v>
      </c>
      <c r="AA1040" s="411">
        <f t="shared" ref="AA1040" si="3127">AA1039</f>
        <v>0</v>
      </c>
      <c r="AB1040" s="411">
        <f t="shared" ref="AB1040" si="3128">AB1039</f>
        <v>0</v>
      </c>
      <c r="AC1040" s="411">
        <f t="shared" ref="AC1040" si="3129">AC1039</f>
        <v>0</v>
      </c>
      <c r="AD1040" s="411">
        <f t="shared" ref="AD1040" si="3130">AD1039</f>
        <v>0</v>
      </c>
      <c r="AE1040" s="411">
        <f t="shared" ref="AE1040" si="3131">AE1039</f>
        <v>0</v>
      </c>
      <c r="AF1040" s="411">
        <f t="shared" ref="AF1040" si="3132">AF1039</f>
        <v>0</v>
      </c>
      <c r="AG1040" s="411">
        <f t="shared" ref="AG1040" si="3133">AG1039</f>
        <v>0</v>
      </c>
      <c r="AH1040" s="411">
        <f t="shared" ref="AH1040" si="3134">AH1039</f>
        <v>0</v>
      </c>
      <c r="AI1040" s="411">
        <f t="shared" ref="AI1040" si="3135">AI1039</f>
        <v>0</v>
      </c>
      <c r="AJ1040" s="411">
        <f t="shared" ref="AJ1040" si="3136">AJ1039</f>
        <v>0</v>
      </c>
      <c r="AK1040" s="411">
        <f t="shared" ref="AK1040" si="3137">AK1039</f>
        <v>0</v>
      </c>
      <c r="AL1040" s="411">
        <f t="shared" ref="AL1040" si="3138">AL1039</f>
        <v>0</v>
      </c>
      <c r="AM1040" s="306"/>
    </row>
    <row r="1041" spans="1:39" ht="15" hidden="1"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hidden="1"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hidden="1" customHeight="1" outlineLevel="1">
      <c r="A1043" s="532"/>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39">AA1042</f>
        <v>0</v>
      </c>
      <c r="AB1043" s="411">
        <f t="shared" ref="AB1043" si="3140">AB1042</f>
        <v>0</v>
      </c>
      <c r="AC1043" s="411">
        <f t="shared" ref="AC1043" si="3141">AC1042</f>
        <v>0</v>
      </c>
      <c r="AD1043" s="411">
        <f t="shared" ref="AD1043" si="3142">AD1042</f>
        <v>0</v>
      </c>
      <c r="AE1043" s="411">
        <f>AE1042</f>
        <v>0</v>
      </c>
      <c r="AF1043" s="411">
        <f t="shared" ref="AF1043" si="3143">AF1042</f>
        <v>0</v>
      </c>
      <c r="AG1043" s="411">
        <f t="shared" ref="AG1043" si="3144">AG1042</f>
        <v>0</v>
      </c>
      <c r="AH1043" s="411">
        <f t="shared" ref="AH1043" si="3145">AH1042</f>
        <v>0</v>
      </c>
      <c r="AI1043" s="411">
        <f t="shared" ref="AI1043" si="3146">AI1042</f>
        <v>0</v>
      </c>
      <c r="AJ1043" s="411">
        <f t="shared" ref="AJ1043" si="3147">AJ1042</f>
        <v>0</v>
      </c>
      <c r="AK1043" s="411">
        <f t="shared" ref="AK1043" si="3148">AK1042</f>
        <v>0</v>
      </c>
      <c r="AL1043" s="411">
        <f t="shared" ref="AL1043" si="3149">AL1042</f>
        <v>0</v>
      </c>
      <c r="AM1043" s="306"/>
    </row>
    <row r="1044" spans="1:39" ht="15" hidden="1"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hidden="1"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hidden="1" customHeight="1" outlineLevel="1">
      <c r="A1046" s="532"/>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50">Z1045</f>
        <v>0</v>
      </c>
      <c r="AA1046" s="411">
        <f t="shared" ref="AA1046" si="3151">AA1045</f>
        <v>0</v>
      </c>
      <c r="AB1046" s="411">
        <f t="shared" ref="AB1046" si="3152">AB1045</f>
        <v>0</v>
      </c>
      <c r="AC1046" s="411">
        <f t="shared" ref="AC1046" si="3153">AC1045</f>
        <v>0</v>
      </c>
      <c r="AD1046" s="411">
        <f t="shared" ref="AD1046" si="3154">AD1045</f>
        <v>0</v>
      </c>
      <c r="AE1046" s="411">
        <f t="shared" ref="AE1046" si="3155">AE1045</f>
        <v>0</v>
      </c>
      <c r="AF1046" s="411">
        <f t="shared" ref="AF1046" si="3156">AF1045</f>
        <v>0</v>
      </c>
      <c r="AG1046" s="411">
        <f t="shared" ref="AG1046" si="3157">AG1045</f>
        <v>0</v>
      </c>
      <c r="AH1046" s="411">
        <f t="shared" ref="AH1046" si="3158">AH1045</f>
        <v>0</v>
      </c>
      <c r="AI1046" s="411">
        <f t="shared" ref="AI1046" si="3159">AI1045</f>
        <v>0</v>
      </c>
      <c r="AJ1046" s="411">
        <f t="shared" ref="AJ1046" si="3160">AJ1045</f>
        <v>0</v>
      </c>
      <c r="AK1046" s="411">
        <f t="shared" ref="AK1046" si="3161">AK1045</f>
        <v>0</v>
      </c>
      <c r="AL1046" s="411">
        <f t="shared" ref="AL1046" si="3162">AL1045</f>
        <v>0</v>
      </c>
      <c r="AM1046" s="306"/>
    </row>
    <row r="1047" spans="1:39" ht="15" hidden="1"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hidden="1"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hidden="1" customHeight="1" outlineLevel="1">
      <c r="A1049" s="532"/>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3">Z1048</f>
        <v>0</v>
      </c>
      <c r="AA1049" s="411">
        <f t="shared" ref="AA1049" si="3164">AA1048</f>
        <v>0</v>
      </c>
      <c r="AB1049" s="411">
        <f t="shared" ref="AB1049" si="3165">AB1048</f>
        <v>0</v>
      </c>
      <c r="AC1049" s="411">
        <f t="shared" ref="AC1049" si="3166">AC1048</f>
        <v>0</v>
      </c>
      <c r="AD1049" s="411">
        <f t="shared" ref="AD1049" si="3167">AD1048</f>
        <v>0</v>
      </c>
      <c r="AE1049" s="411">
        <f t="shared" ref="AE1049" si="3168">AE1048</f>
        <v>0</v>
      </c>
      <c r="AF1049" s="411">
        <f t="shared" ref="AF1049" si="3169">AF1048</f>
        <v>0</v>
      </c>
      <c r="AG1049" s="411">
        <f t="shared" ref="AG1049" si="3170">AG1048</f>
        <v>0</v>
      </c>
      <c r="AH1049" s="411">
        <f t="shared" ref="AH1049" si="3171">AH1048</f>
        <v>0</v>
      </c>
      <c r="AI1049" s="411">
        <f t="shared" ref="AI1049" si="3172">AI1048</f>
        <v>0</v>
      </c>
      <c r="AJ1049" s="411">
        <f t="shared" ref="AJ1049" si="3173">AJ1048</f>
        <v>0</v>
      </c>
      <c r="AK1049" s="411">
        <f t="shared" ref="AK1049" si="3174">AK1048</f>
        <v>0</v>
      </c>
      <c r="AL1049" s="411">
        <f t="shared" ref="AL1049" si="3175">AL1048</f>
        <v>0</v>
      </c>
      <c r="AM1049" s="306"/>
    </row>
    <row r="1050" spans="1:39" ht="15" hidden="1"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hidden="1"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hidden="1" customHeight="1" outlineLevel="1">
      <c r="A1052" s="532"/>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6">Z1051</f>
        <v>0</v>
      </c>
      <c r="AA1052" s="411">
        <f t="shared" ref="AA1052" si="3177">AA1051</f>
        <v>0</v>
      </c>
      <c r="AB1052" s="411">
        <f t="shared" ref="AB1052" si="3178">AB1051</f>
        <v>0</v>
      </c>
      <c r="AC1052" s="411">
        <f t="shared" ref="AC1052" si="3179">AC1051</f>
        <v>0</v>
      </c>
      <c r="AD1052" s="411">
        <f t="shared" ref="AD1052" si="3180">AD1051</f>
        <v>0</v>
      </c>
      <c r="AE1052" s="411">
        <f t="shared" ref="AE1052" si="3181">AE1051</f>
        <v>0</v>
      </c>
      <c r="AF1052" s="411">
        <f t="shared" ref="AF1052" si="3182">AF1051</f>
        <v>0</v>
      </c>
      <c r="AG1052" s="411">
        <f t="shared" ref="AG1052" si="3183">AG1051</f>
        <v>0</v>
      </c>
      <c r="AH1052" s="411">
        <f t="shared" ref="AH1052" si="3184">AH1051</f>
        <v>0</v>
      </c>
      <c r="AI1052" s="411">
        <f t="shared" ref="AI1052" si="3185">AI1051</f>
        <v>0</v>
      </c>
      <c r="AJ1052" s="411">
        <f t="shared" ref="AJ1052" si="3186">AJ1051</f>
        <v>0</v>
      </c>
      <c r="AK1052" s="411">
        <f t="shared" ref="AK1052" si="3187">AK1051</f>
        <v>0</v>
      </c>
      <c r="AL1052" s="411">
        <f t="shared" ref="AL1052" si="3188">AL1051</f>
        <v>0</v>
      </c>
      <c r="AM1052" s="306"/>
    </row>
    <row r="1053" spans="1:39" ht="15" hidden="1"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hidden="1"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hidden="1" customHeight="1" outlineLevel="1">
      <c r="A1055" s="532"/>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89">Z1054</f>
        <v>0</v>
      </c>
      <c r="AA1055" s="411">
        <f t="shared" ref="AA1055" si="3190">AA1054</f>
        <v>0</v>
      </c>
      <c r="AB1055" s="411">
        <f t="shared" ref="AB1055" si="3191">AB1054</f>
        <v>0</v>
      </c>
      <c r="AC1055" s="411">
        <f t="shared" ref="AC1055" si="3192">AC1054</f>
        <v>0</v>
      </c>
      <c r="AD1055" s="411">
        <f t="shared" ref="AD1055" si="3193">AD1054</f>
        <v>0</v>
      </c>
      <c r="AE1055" s="411">
        <f t="shared" ref="AE1055" si="3194">AE1054</f>
        <v>0</v>
      </c>
      <c r="AF1055" s="411">
        <f t="shared" ref="AF1055" si="3195">AF1054</f>
        <v>0</v>
      </c>
      <c r="AG1055" s="411">
        <f t="shared" ref="AG1055" si="3196">AG1054</f>
        <v>0</v>
      </c>
      <c r="AH1055" s="411">
        <f t="shared" ref="AH1055" si="3197">AH1054</f>
        <v>0</v>
      </c>
      <c r="AI1055" s="411">
        <f t="shared" ref="AI1055" si="3198">AI1054</f>
        <v>0</v>
      </c>
      <c r="AJ1055" s="411">
        <f t="shared" ref="AJ1055" si="3199">AJ1054</f>
        <v>0</v>
      </c>
      <c r="AK1055" s="411">
        <f t="shared" ref="AK1055" si="3200">AK1054</f>
        <v>0</v>
      </c>
      <c r="AL1055" s="411">
        <f t="shared" ref="AL1055" si="3201">AL1054</f>
        <v>0</v>
      </c>
      <c r="AM1055" s="306"/>
    </row>
    <row r="1056" spans="1:39" ht="15" hidden="1"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hidden="1" customHeight="1" outlineLevel="1">
      <c r="A1057" s="532"/>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hidden="1" customHeight="1" outlineLevel="1">
      <c r="A1059" s="532"/>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02">Z1058</f>
        <v>0</v>
      </c>
      <c r="AA1059" s="411">
        <f t="shared" ref="AA1059" si="3203">AA1058</f>
        <v>0</v>
      </c>
      <c r="AB1059" s="411">
        <f t="shared" ref="AB1059" si="3204">AB1058</f>
        <v>0</v>
      </c>
      <c r="AC1059" s="411">
        <f t="shared" ref="AC1059" si="3205">AC1058</f>
        <v>0</v>
      </c>
      <c r="AD1059" s="411">
        <f t="shared" ref="AD1059" si="3206">AD1058</f>
        <v>0</v>
      </c>
      <c r="AE1059" s="411">
        <f t="shared" ref="AE1059" si="3207">AE1058</f>
        <v>0</v>
      </c>
      <c r="AF1059" s="411">
        <f t="shared" ref="AF1059" si="3208">AF1058</f>
        <v>0</v>
      </c>
      <c r="AG1059" s="411">
        <f t="shared" ref="AG1059" si="3209">AG1058</f>
        <v>0</v>
      </c>
      <c r="AH1059" s="411">
        <f t="shared" ref="AH1059" si="3210">AH1058</f>
        <v>0</v>
      </c>
      <c r="AI1059" s="411">
        <f t="shared" ref="AI1059" si="3211">AI1058</f>
        <v>0</v>
      </c>
      <c r="AJ1059" s="411">
        <f t="shared" ref="AJ1059" si="3212">AJ1058</f>
        <v>0</v>
      </c>
      <c r="AK1059" s="411">
        <f t="shared" ref="AK1059" si="3213">AK1058</f>
        <v>0</v>
      </c>
      <c r="AL1059" s="411">
        <f t="shared" ref="AL1059" si="3214">AL1058</f>
        <v>0</v>
      </c>
      <c r="AM1059" s="306"/>
    </row>
    <row r="1060" spans="1:39" ht="15" hidden="1"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hidden="1"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hidden="1" customHeight="1" outlineLevel="1">
      <c r="A1062" s="532"/>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5">Z1061</f>
        <v>0</v>
      </c>
      <c r="AA1062" s="411">
        <f t="shared" ref="AA1062" si="3216">AA1061</f>
        <v>0</v>
      </c>
      <c r="AB1062" s="411">
        <f t="shared" ref="AB1062" si="3217">AB1061</f>
        <v>0</v>
      </c>
      <c r="AC1062" s="411">
        <f t="shared" ref="AC1062" si="3218">AC1061</f>
        <v>0</v>
      </c>
      <c r="AD1062" s="411">
        <f t="shared" ref="AD1062" si="3219">AD1061</f>
        <v>0</v>
      </c>
      <c r="AE1062" s="411">
        <f t="shared" ref="AE1062" si="3220">AE1061</f>
        <v>0</v>
      </c>
      <c r="AF1062" s="411">
        <f t="shared" ref="AF1062" si="3221">AF1061</f>
        <v>0</v>
      </c>
      <c r="AG1062" s="411">
        <f t="shared" ref="AG1062" si="3222">AG1061</f>
        <v>0</v>
      </c>
      <c r="AH1062" s="411">
        <f t="shared" ref="AH1062" si="3223">AH1061</f>
        <v>0</v>
      </c>
      <c r="AI1062" s="411">
        <f t="shared" ref="AI1062" si="3224">AI1061</f>
        <v>0</v>
      </c>
      <c r="AJ1062" s="411">
        <f t="shared" ref="AJ1062" si="3225">AJ1061</f>
        <v>0</v>
      </c>
      <c r="AK1062" s="411">
        <f t="shared" ref="AK1062" si="3226">AK1061</f>
        <v>0</v>
      </c>
      <c r="AL1062" s="411">
        <f t="shared" ref="AL1062" si="3227">AL1061</f>
        <v>0</v>
      </c>
      <c r="AM1062" s="306"/>
    </row>
    <row r="1063" spans="1:39" ht="15" hidden="1"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hidden="1"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hidden="1" customHeight="1" outlineLevel="1">
      <c r="A1065" s="532"/>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28">Z1064</f>
        <v>0</v>
      </c>
      <c r="AA1065" s="411">
        <f t="shared" ref="AA1065" si="3229">AA1064</f>
        <v>0</v>
      </c>
      <c r="AB1065" s="411">
        <f t="shared" ref="AB1065" si="3230">AB1064</f>
        <v>0</v>
      </c>
      <c r="AC1065" s="411">
        <f t="shared" ref="AC1065" si="3231">AC1064</f>
        <v>0</v>
      </c>
      <c r="AD1065" s="411">
        <f t="shared" ref="AD1065" si="3232">AD1064</f>
        <v>0</v>
      </c>
      <c r="AE1065" s="411">
        <f t="shared" ref="AE1065" si="3233">AE1064</f>
        <v>0</v>
      </c>
      <c r="AF1065" s="411">
        <f t="shared" ref="AF1065" si="3234">AF1064</f>
        <v>0</v>
      </c>
      <c r="AG1065" s="411">
        <f t="shared" ref="AG1065" si="3235">AG1064</f>
        <v>0</v>
      </c>
      <c r="AH1065" s="411">
        <f t="shared" ref="AH1065" si="3236">AH1064</f>
        <v>0</v>
      </c>
      <c r="AI1065" s="411">
        <f t="shared" ref="AI1065" si="3237">AI1064</f>
        <v>0</v>
      </c>
      <c r="AJ1065" s="411">
        <f t="shared" ref="AJ1065" si="3238">AJ1064</f>
        <v>0</v>
      </c>
      <c r="AK1065" s="411">
        <f t="shared" ref="AK1065" si="3239">AK1064</f>
        <v>0</v>
      </c>
      <c r="AL1065" s="411">
        <f t="shared" ref="AL1065" si="3240">AL1064</f>
        <v>0</v>
      </c>
      <c r="AM1065" s="306"/>
    </row>
    <row r="1066" spans="1:39" ht="15" hidden="1"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hidden="1" customHeight="1" outlineLevel="1">
      <c r="A1067" s="532"/>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hidden="1"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hidden="1" customHeight="1" outlineLevel="1">
      <c r="A1069" s="532"/>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41">Z1068</f>
        <v>0</v>
      </c>
      <c r="AA1069" s="411">
        <f t="shared" ref="AA1069" si="3242">AA1068</f>
        <v>0</v>
      </c>
      <c r="AB1069" s="411">
        <f t="shared" ref="AB1069" si="3243">AB1068</f>
        <v>0</v>
      </c>
      <c r="AC1069" s="411">
        <f t="shared" ref="AC1069" si="3244">AC1068</f>
        <v>0</v>
      </c>
      <c r="AD1069" s="411">
        <f t="shared" ref="AD1069" si="3245">AD1068</f>
        <v>0</v>
      </c>
      <c r="AE1069" s="411">
        <f t="shared" ref="AE1069" si="3246">AE1068</f>
        <v>0</v>
      </c>
      <c r="AF1069" s="411">
        <f t="shared" ref="AF1069" si="3247">AF1068</f>
        <v>0</v>
      </c>
      <c r="AG1069" s="411">
        <f t="shared" ref="AG1069" si="3248">AG1068</f>
        <v>0</v>
      </c>
      <c r="AH1069" s="411">
        <f t="shared" ref="AH1069" si="3249">AH1068</f>
        <v>0</v>
      </c>
      <c r="AI1069" s="411">
        <f t="shared" ref="AI1069" si="3250">AI1068</f>
        <v>0</v>
      </c>
      <c r="AJ1069" s="411">
        <f t="shared" ref="AJ1069" si="3251">AJ1068</f>
        <v>0</v>
      </c>
      <c r="AK1069" s="411">
        <f t="shared" ref="AK1069" si="3252">AK1068</f>
        <v>0</v>
      </c>
      <c r="AL1069" s="411">
        <f t="shared" ref="AL1069" si="3253">AL1068</f>
        <v>0</v>
      </c>
      <c r="AM1069" s="306"/>
    </row>
    <row r="1070" spans="1:39" ht="15" hidden="1"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hidden="1"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hidden="1" customHeight="1" outlineLevel="1">
      <c r="A1072" s="532"/>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4">Z1071</f>
        <v>0</v>
      </c>
      <c r="AA1072" s="411">
        <f t="shared" ref="AA1072" si="3255">AA1071</f>
        <v>0</v>
      </c>
      <c r="AB1072" s="411">
        <f t="shared" ref="AB1072" si="3256">AB1071</f>
        <v>0</v>
      </c>
      <c r="AC1072" s="411">
        <f t="shared" ref="AC1072" si="3257">AC1071</f>
        <v>0</v>
      </c>
      <c r="AD1072" s="411">
        <f t="shared" ref="AD1072" si="3258">AD1071</f>
        <v>0</v>
      </c>
      <c r="AE1072" s="411">
        <f t="shared" ref="AE1072" si="3259">AE1071</f>
        <v>0</v>
      </c>
      <c r="AF1072" s="411">
        <f t="shared" ref="AF1072" si="3260">AF1071</f>
        <v>0</v>
      </c>
      <c r="AG1072" s="411">
        <f t="shared" ref="AG1072" si="3261">AG1071</f>
        <v>0</v>
      </c>
      <c r="AH1072" s="411">
        <f t="shared" ref="AH1072" si="3262">AH1071</f>
        <v>0</v>
      </c>
      <c r="AI1072" s="411">
        <f t="shared" ref="AI1072" si="3263">AI1071</f>
        <v>0</v>
      </c>
      <c r="AJ1072" s="411">
        <f t="shared" ref="AJ1072" si="3264">AJ1071</f>
        <v>0</v>
      </c>
      <c r="AK1072" s="411">
        <f t="shared" ref="AK1072" si="3265">AK1071</f>
        <v>0</v>
      </c>
      <c r="AL1072" s="411">
        <f t="shared" ref="AL1072" si="3266">AL1071</f>
        <v>0</v>
      </c>
      <c r="AM1072" s="306"/>
    </row>
    <row r="1073" spans="1:39" ht="15" hidden="1"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hidden="1"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hidden="1" customHeight="1" outlineLevel="1">
      <c r="A1075" s="532"/>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67">Z1074</f>
        <v>0</v>
      </c>
      <c r="AA1075" s="411">
        <f t="shared" ref="AA1075" si="3268">AA1074</f>
        <v>0</v>
      </c>
      <c r="AB1075" s="411">
        <f t="shared" ref="AB1075" si="3269">AB1074</f>
        <v>0</v>
      </c>
      <c r="AC1075" s="411">
        <f t="shared" ref="AC1075" si="3270">AC1074</f>
        <v>0</v>
      </c>
      <c r="AD1075" s="411">
        <f t="shared" ref="AD1075" si="3271">AD1074</f>
        <v>0</v>
      </c>
      <c r="AE1075" s="411">
        <f t="shared" ref="AE1075" si="3272">AE1074</f>
        <v>0</v>
      </c>
      <c r="AF1075" s="411">
        <f t="shared" ref="AF1075" si="3273">AF1074</f>
        <v>0</v>
      </c>
      <c r="AG1075" s="411">
        <f t="shared" ref="AG1075" si="3274">AG1074</f>
        <v>0</v>
      </c>
      <c r="AH1075" s="411">
        <f t="shared" ref="AH1075" si="3275">AH1074</f>
        <v>0</v>
      </c>
      <c r="AI1075" s="411">
        <f t="shared" ref="AI1075" si="3276">AI1074</f>
        <v>0</v>
      </c>
      <c r="AJ1075" s="411">
        <f t="shared" ref="AJ1075" si="3277">AJ1074</f>
        <v>0</v>
      </c>
      <c r="AK1075" s="411">
        <f t="shared" ref="AK1075" si="3278">AK1074</f>
        <v>0</v>
      </c>
      <c r="AL1075" s="411">
        <f t="shared" ref="AL1075" si="3279">AL1074</f>
        <v>0</v>
      </c>
      <c r="AM1075" s="306"/>
    </row>
    <row r="1076" spans="1:39" ht="15" hidden="1"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hidden="1"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hidden="1" customHeight="1" outlineLevel="1">
      <c r="A1078" s="532"/>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80">Z1077</f>
        <v>0</v>
      </c>
      <c r="AA1078" s="411">
        <f t="shared" ref="AA1078" si="3281">AA1077</f>
        <v>0</v>
      </c>
      <c r="AB1078" s="411">
        <f t="shared" ref="AB1078" si="3282">AB1077</f>
        <v>0</v>
      </c>
      <c r="AC1078" s="411">
        <f t="shared" ref="AC1078" si="3283">AC1077</f>
        <v>0</v>
      </c>
      <c r="AD1078" s="411">
        <f t="shared" ref="AD1078" si="3284">AD1077</f>
        <v>0</v>
      </c>
      <c r="AE1078" s="411">
        <f t="shared" ref="AE1078" si="3285">AE1077</f>
        <v>0</v>
      </c>
      <c r="AF1078" s="411">
        <f t="shared" ref="AF1078" si="3286">AF1077</f>
        <v>0</v>
      </c>
      <c r="AG1078" s="411">
        <f t="shared" ref="AG1078" si="3287">AG1077</f>
        <v>0</v>
      </c>
      <c r="AH1078" s="411">
        <f t="shared" ref="AH1078" si="3288">AH1077</f>
        <v>0</v>
      </c>
      <c r="AI1078" s="411">
        <f t="shared" ref="AI1078" si="3289">AI1077</f>
        <v>0</v>
      </c>
      <c r="AJ1078" s="411">
        <f t="shared" ref="AJ1078" si="3290">AJ1077</f>
        <v>0</v>
      </c>
      <c r="AK1078" s="411">
        <f t="shared" ref="AK1078" si="3291">AK1077</f>
        <v>0</v>
      </c>
      <c r="AL1078" s="411">
        <f t="shared" ref="AL1078" si="3292">AL1077</f>
        <v>0</v>
      </c>
      <c r="AM1078" s="306"/>
    </row>
    <row r="1079" spans="1:39" ht="15" hidden="1"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hidden="1"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hidden="1" customHeight="1" outlineLevel="1">
      <c r="A1081" s="532"/>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3">Z1080</f>
        <v>0</v>
      </c>
      <c r="AA1081" s="411">
        <f t="shared" ref="AA1081" si="3294">AA1080</f>
        <v>0</v>
      </c>
      <c r="AB1081" s="411">
        <f t="shared" ref="AB1081" si="3295">AB1080</f>
        <v>0</v>
      </c>
      <c r="AC1081" s="411">
        <f t="shared" ref="AC1081" si="3296">AC1080</f>
        <v>0</v>
      </c>
      <c r="AD1081" s="411">
        <f t="shared" ref="AD1081" si="3297">AD1080</f>
        <v>0</v>
      </c>
      <c r="AE1081" s="411">
        <f t="shared" ref="AE1081" si="3298">AE1080</f>
        <v>0</v>
      </c>
      <c r="AF1081" s="411">
        <f t="shared" ref="AF1081" si="3299">AF1080</f>
        <v>0</v>
      </c>
      <c r="AG1081" s="411">
        <f t="shared" ref="AG1081" si="3300">AG1080</f>
        <v>0</v>
      </c>
      <c r="AH1081" s="411">
        <f t="shared" ref="AH1081" si="3301">AH1080</f>
        <v>0</v>
      </c>
      <c r="AI1081" s="411">
        <f t="shared" ref="AI1081" si="3302">AI1080</f>
        <v>0</v>
      </c>
      <c r="AJ1081" s="411">
        <f t="shared" ref="AJ1081" si="3303">AJ1080</f>
        <v>0</v>
      </c>
      <c r="AK1081" s="411">
        <f t="shared" ref="AK1081" si="3304">AK1080</f>
        <v>0</v>
      </c>
      <c r="AL1081" s="411">
        <f t="shared" ref="AL1081" si="3305">AL1080</f>
        <v>0</v>
      </c>
      <c r="AM1081" s="306"/>
    </row>
    <row r="1082" spans="1:39" ht="15" hidden="1"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hidden="1"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hidden="1" customHeight="1" outlineLevel="1">
      <c r="A1084" s="532"/>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6">Z1083</f>
        <v>0</v>
      </c>
      <c r="AA1084" s="411">
        <f t="shared" ref="AA1084" si="3307">AA1083</f>
        <v>0</v>
      </c>
      <c r="AB1084" s="411">
        <f t="shared" ref="AB1084" si="3308">AB1083</f>
        <v>0</v>
      </c>
      <c r="AC1084" s="411">
        <f t="shared" ref="AC1084" si="3309">AC1083</f>
        <v>0</v>
      </c>
      <c r="AD1084" s="411">
        <f t="shared" ref="AD1084" si="3310">AD1083</f>
        <v>0</v>
      </c>
      <c r="AE1084" s="411">
        <f t="shared" ref="AE1084" si="3311">AE1083</f>
        <v>0</v>
      </c>
      <c r="AF1084" s="411">
        <f t="shared" ref="AF1084" si="3312">AF1083</f>
        <v>0</v>
      </c>
      <c r="AG1084" s="411">
        <f t="shared" ref="AG1084" si="3313">AG1083</f>
        <v>0</v>
      </c>
      <c r="AH1084" s="411">
        <f t="shared" ref="AH1084" si="3314">AH1083</f>
        <v>0</v>
      </c>
      <c r="AI1084" s="411">
        <f t="shared" ref="AI1084" si="3315">AI1083</f>
        <v>0</v>
      </c>
      <c r="AJ1084" s="411">
        <f t="shared" ref="AJ1084" si="3316">AJ1083</f>
        <v>0</v>
      </c>
      <c r="AK1084" s="411">
        <f t="shared" ref="AK1084" si="3317">AK1083</f>
        <v>0</v>
      </c>
      <c r="AL1084" s="411">
        <f t="shared" ref="AL1084" si="3318">AL1083</f>
        <v>0</v>
      </c>
      <c r="AM1084" s="306"/>
    </row>
    <row r="1085" spans="1:39" ht="15" hidden="1"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hidden="1"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hidden="1" customHeight="1" outlineLevel="1">
      <c r="A1087" s="532"/>
      <c r="B1087" s="294" t="s">
        <v>346</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19">Z1086</f>
        <v>0</v>
      </c>
      <c r="AA1087" s="411">
        <f t="shared" ref="AA1087" si="3320">AA1086</f>
        <v>0</v>
      </c>
      <c r="AB1087" s="411">
        <f t="shared" ref="AB1087" si="3321">AB1086</f>
        <v>0</v>
      </c>
      <c r="AC1087" s="411">
        <f t="shared" ref="AC1087" si="3322">AC1086</f>
        <v>0</v>
      </c>
      <c r="AD1087" s="411">
        <f t="shared" ref="AD1087" si="3323">AD1086</f>
        <v>0</v>
      </c>
      <c r="AE1087" s="411">
        <f t="shared" ref="AE1087" si="3324">AE1086</f>
        <v>0</v>
      </c>
      <c r="AF1087" s="411">
        <f t="shared" ref="AF1087" si="3325">AF1086</f>
        <v>0</v>
      </c>
      <c r="AG1087" s="411">
        <f t="shared" ref="AG1087" si="3326">AG1086</f>
        <v>0</v>
      </c>
      <c r="AH1087" s="411">
        <f t="shared" ref="AH1087" si="3327">AH1086</f>
        <v>0</v>
      </c>
      <c r="AI1087" s="411">
        <f t="shared" ref="AI1087" si="3328">AI1086</f>
        <v>0</v>
      </c>
      <c r="AJ1087" s="411">
        <f t="shared" ref="AJ1087" si="3329">AJ1086</f>
        <v>0</v>
      </c>
      <c r="AK1087" s="411">
        <f t="shared" ref="AK1087" si="3330">AK1086</f>
        <v>0</v>
      </c>
      <c r="AL1087" s="411">
        <f t="shared" ref="AL1087" si="3331">AL1086</f>
        <v>0</v>
      </c>
      <c r="AM1087" s="306"/>
    </row>
    <row r="1088" spans="1:39" ht="15" hidden="1"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hidden="1"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hidden="1" customHeight="1" outlineLevel="1">
      <c r="A1090" s="532"/>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32">Z1089</f>
        <v>0</v>
      </c>
      <c r="AA1090" s="411">
        <f t="shared" ref="AA1090" si="3333">AA1089</f>
        <v>0</v>
      </c>
      <c r="AB1090" s="411">
        <f t="shared" ref="AB1090" si="3334">AB1089</f>
        <v>0</v>
      </c>
      <c r="AC1090" s="411">
        <f t="shared" ref="AC1090" si="3335">AC1089</f>
        <v>0</v>
      </c>
      <c r="AD1090" s="411">
        <f t="shared" ref="AD1090" si="3336">AD1089</f>
        <v>0</v>
      </c>
      <c r="AE1090" s="411">
        <f t="shared" ref="AE1090" si="3337">AE1089</f>
        <v>0</v>
      </c>
      <c r="AF1090" s="411">
        <f t="shared" ref="AF1090" si="3338">AF1089</f>
        <v>0</v>
      </c>
      <c r="AG1090" s="411">
        <f t="shared" ref="AG1090" si="3339">AG1089</f>
        <v>0</v>
      </c>
      <c r="AH1090" s="411">
        <f t="shared" ref="AH1090" si="3340">AH1089</f>
        <v>0</v>
      </c>
      <c r="AI1090" s="411">
        <f t="shared" ref="AI1090" si="3341">AI1089</f>
        <v>0</v>
      </c>
      <c r="AJ1090" s="411">
        <f t="shared" ref="AJ1090" si="3342">AJ1089</f>
        <v>0</v>
      </c>
      <c r="AK1090" s="411">
        <f t="shared" ref="AK1090" si="3343">AK1089</f>
        <v>0</v>
      </c>
      <c r="AL1090" s="411">
        <f t="shared" ref="AL1090" si="3344">AL1089</f>
        <v>0</v>
      </c>
      <c r="AM1090" s="306"/>
    </row>
    <row r="1091" spans="1:39" ht="15" hidden="1"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hidden="1"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hidden="1" customHeight="1" outlineLevel="1">
      <c r="A1093" s="532"/>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5">Z1092</f>
        <v>0</v>
      </c>
      <c r="AA1093" s="411">
        <f t="shared" ref="AA1093" si="3346">AA1092</f>
        <v>0</v>
      </c>
      <c r="AB1093" s="411">
        <f t="shared" ref="AB1093" si="3347">AB1092</f>
        <v>0</v>
      </c>
      <c r="AC1093" s="411">
        <f t="shared" ref="AC1093" si="3348">AC1092</f>
        <v>0</v>
      </c>
      <c r="AD1093" s="411">
        <f t="shared" ref="AD1093" si="3349">AD1092</f>
        <v>0</v>
      </c>
      <c r="AE1093" s="411">
        <f t="shared" ref="AE1093" si="3350">AE1092</f>
        <v>0</v>
      </c>
      <c r="AF1093" s="411">
        <f t="shared" ref="AF1093" si="3351">AF1092</f>
        <v>0</v>
      </c>
      <c r="AG1093" s="411">
        <f t="shared" ref="AG1093" si="3352">AG1092</f>
        <v>0</v>
      </c>
      <c r="AH1093" s="411">
        <f t="shared" ref="AH1093" si="3353">AH1092</f>
        <v>0</v>
      </c>
      <c r="AI1093" s="411">
        <f t="shared" ref="AI1093" si="3354">AI1092</f>
        <v>0</v>
      </c>
      <c r="AJ1093" s="411">
        <f t="shared" ref="AJ1093" si="3355">AJ1092</f>
        <v>0</v>
      </c>
      <c r="AK1093" s="411">
        <f t="shared" ref="AK1093" si="3356">AK1092</f>
        <v>0</v>
      </c>
      <c r="AL1093" s="411">
        <f t="shared" ref="AL1093" si="3357">AL1092</f>
        <v>0</v>
      </c>
      <c r="AM1093" s="306"/>
    </row>
    <row r="1094" spans="1:39" ht="15" hidden="1"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50000000000003" hidden="1"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hidden="1" customHeight="1" outlineLevel="1">
      <c r="A1096" s="532"/>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58">Z1095</f>
        <v>0</v>
      </c>
      <c r="AA1096" s="411">
        <f t="shared" ref="AA1096" si="3359">AA1095</f>
        <v>0</v>
      </c>
      <c r="AB1096" s="411">
        <f t="shared" ref="AB1096" si="3360">AB1095</f>
        <v>0</v>
      </c>
      <c r="AC1096" s="411">
        <f t="shared" ref="AC1096" si="3361">AC1095</f>
        <v>0</v>
      </c>
      <c r="AD1096" s="411">
        <f t="shared" ref="AD1096" si="3362">AD1095</f>
        <v>0</v>
      </c>
      <c r="AE1096" s="411">
        <f t="shared" ref="AE1096" si="3363">AE1095</f>
        <v>0</v>
      </c>
      <c r="AF1096" s="411">
        <f t="shared" ref="AF1096" si="3364">AF1095</f>
        <v>0</v>
      </c>
      <c r="AG1096" s="411">
        <f t="shared" ref="AG1096" si="3365">AG1095</f>
        <v>0</v>
      </c>
      <c r="AH1096" s="411">
        <f t="shared" ref="AH1096" si="3366">AH1095</f>
        <v>0</v>
      </c>
      <c r="AI1096" s="411">
        <f t="shared" ref="AI1096" si="3367">AI1095</f>
        <v>0</v>
      </c>
      <c r="AJ1096" s="411">
        <f t="shared" ref="AJ1096" si="3368">AJ1095</f>
        <v>0</v>
      </c>
      <c r="AK1096" s="411">
        <f t="shared" ref="AK1096" si="3369">AK1095</f>
        <v>0</v>
      </c>
      <c r="AL1096" s="411">
        <f t="shared" ref="AL1096" si="3370">AL1095</f>
        <v>0</v>
      </c>
      <c r="AM1096" s="306"/>
    </row>
    <row r="1097" spans="1:39" ht="15" hidden="1"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1.9" hidden="1"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hidden="1" customHeight="1" outlineLevel="1">
      <c r="A1099" s="532"/>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71">Z1098</f>
        <v>0</v>
      </c>
      <c r="AA1099" s="411">
        <f t="shared" ref="AA1099" si="3372">AA1098</f>
        <v>0</v>
      </c>
      <c r="AB1099" s="411">
        <f t="shared" ref="AB1099" si="3373">AB1098</f>
        <v>0</v>
      </c>
      <c r="AC1099" s="411">
        <f t="shared" ref="AC1099" si="3374">AC1098</f>
        <v>0</v>
      </c>
      <c r="AD1099" s="411">
        <f t="shared" ref="AD1099" si="3375">AD1098</f>
        <v>0</v>
      </c>
      <c r="AE1099" s="411">
        <f t="shared" ref="AE1099" si="3376">AE1098</f>
        <v>0</v>
      </c>
      <c r="AF1099" s="411">
        <f t="shared" ref="AF1099" si="3377">AF1098</f>
        <v>0</v>
      </c>
      <c r="AG1099" s="411">
        <f t="shared" ref="AG1099" si="3378">AG1098</f>
        <v>0</v>
      </c>
      <c r="AH1099" s="411">
        <f t="shared" ref="AH1099" si="3379">AH1098</f>
        <v>0</v>
      </c>
      <c r="AI1099" s="411">
        <f t="shared" ref="AI1099" si="3380">AI1098</f>
        <v>0</v>
      </c>
      <c r="AJ1099" s="411">
        <f t="shared" ref="AJ1099" si="3381">AJ1098</f>
        <v>0</v>
      </c>
      <c r="AK1099" s="411">
        <f t="shared" ref="AK1099" si="3382">AK1098</f>
        <v>0</v>
      </c>
      <c r="AL1099" s="411">
        <f t="shared" ref="AL1099" si="3383">AL1098</f>
        <v>0</v>
      </c>
      <c r="AM1099" s="306"/>
    </row>
    <row r="1100" spans="1:39" ht="15" hidden="1"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50000000000003" hidden="1"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hidden="1" customHeight="1" outlineLevel="1">
      <c r="A1102" s="532"/>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4">Z1101</f>
        <v>0</v>
      </c>
      <c r="AA1102" s="411">
        <f t="shared" ref="AA1102" si="3385">AA1101</f>
        <v>0</v>
      </c>
      <c r="AB1102" s="411">
        <f t="shared" ref="AB1102" si="3386">AB1101</f>
        <v>0</v>
      </c>
      <c r="AC1102" s="411">
        <f t="shared" ref="AC1102" si="3387">AC1101</f>
        <v>0</v>
      </c>
      <c r="AD1102" s="411">
        <f t="shared" ref="AD1102" si="3388">AD1101</f>
        <v>0</v>
      </c>
      <c r="AE1102" s="411">
        <f t="shared" ref="AE1102" si="3389">AE1101</f>
        <v>0</v>
      </c>
      <c r="AF1102" s="411">
        <f t="shared" ref="AF1102" si="3390">AF1101</f>
        <v>0</v>
      </c>
      <c r="AG1102" s="411">
        <f t="shared" ref="AG1102" si="3391">AG1101</f>
        <v>0</v>
      </c>
      <c r="AH1102" s="411">
        <f t="shared" ref="AH1102" si="3392">AH1101</f>
        <v>0</v>
      </c>
      <c r="AI1102" s="411">
        <f t="shared" ref="AI1102" si="3393">AI1101</f>
        <v>0</v>
      </c>
      <c r="AJ1102" s="411">
        <f t="shared" ref="AJ1102" si="3394">AJ1101</f>
        <v>0</v>
      </c>
      <c r="AK1102" s="411">
        <f t="shared" ref="AK1102" si="3395">AK1101</f>
        <v>0</v>
      </c>
      <c r="AL1102" s="411">
        <f t="shared" ref="AL1102" si="3396">AL1101</f>
        <v>0</v>
      </c>
      <c r="AM1102" s="306"/>
    </row>
    <row r="1103" spans="1:39" ht="15" hidden="1"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6" hidden="1"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hidden="1" customHeight="1" outlineLevel="1">
      <c r="A1105" s="532"/>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397">Z1104</f>
        <v>0</v>
      </c>
      <c r="AA1105" s="411">
        <f t="shared" ref="AA1105" si="3398">AA1104</f>
        <v>0</v>
      </c>
      <c r="AB1105" s="411">
        <f t="shared" ref="AB1105" si="3399">AB1104</f>
        <v>0</v>
      </c>
      <c r="AC1105" s="411">
        <f t="shared" ref="AC1105" si="3400">AC1104</f>
        <v>0</v>
      </c>
      <c r="AD1105" s="411">
        <f t="shared" ref="AD1105" si="3401">AD1104</f>
        <v>0</v>
      </c>
      <c r="AE1105" s="411">
        <f t="shared" ref="AE1105" si="3402">AE1104</f>
        <v>0</v>
      </c>
      <c r="AF1105" s="411">
        <f t="shared" ref="AF1105" si="3403">AF1104</f>
        <v>0</v>
      </c>
      <c r="AG1105" s="411">
        <f t="shared" ref="AG1105" si="3404">AG1104</f>
        <v>0</v>
      </c>
      <c r="AH1105" s="411">
        <f t="shared" ref="AH1105" si="3405">AH1104</f>
        <v>0</v>
      </c>
      <c r="AI1105" s="411">
        <f t="shared" ref="AI1105" si="3406">AI1104</f>
        <v>0</v>
      </c>
      <c r="AJ1105" s="411">
        <f t="shared" ref="AJ1105" si="3407">AJ1104</f>
        <v>0</v>
      </c>
      <c r="AK1105" s="411">
        <f t="shared" ref="AK1105" si="3408">AK1104</f>
        <v>0</v>
      </c>
      <c r="AL1105" s="411">
        <f t="shared" ref="AL1105" si="3409">AL1104</f>
        <v>0</v>
      </c>
      <c r="AM1105" s="306"/>
    </row>
    <row r="1106" spans="1:39" ht="15" hidden="1"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hidden="1"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hidden="1" customHeight="1" outlineLevel="1">
      <c r="A1108" s="532"/>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10">Z1107</f>
        <v>0</v>
      </c>
      <c r="AA1108" s="411">
        <f t="shared" ref="AA1108" si="3411">AA1107</f>
        <v>0</v>
      </c>
      <c r="AB1108" s="411">
        <f t="shared" ref="AB1108" si="3412">AB1107</f>
        <v>0</v>
      </c>
      <c r="AC1108" s="411">
        <f t="shared" ref="AC1108" si="3413">AC1107</f>
        <v>0</v>
      </c>
      <c r="AD1108" s="411">
        <f t="shared" ref="AD1108" si="3414">AD1107</f>
        <v>0</v>
      </c>
      <c r="AE1108" s="411">
        <f t="shared" ref="AE1108" si="3415">AE1107</f>
        <v>0</v>
      </c>
      <c r="AF1108" s="411">
        <f t="shared" ref="AF1108" si="3416">AF1107</f>
        <v>0</v>
      </c>
      <c r="AG1108" s="411">
        <f t="shared" ref="AG1108" si="3417">AG1107</f>
        <v>0</v>
      </c>
      <c r="AH1108" s="411">
        <f t="shared" ref="AH1108" si="3418">AH1107</f>
        <v>0</v>
      </c>
      <c r="AI1108" s="411">
        <f t="shared" ref="AI1108" si="3419">AI1107</f>
        <v>0</v>
      </c>
      <c r="AJ1108" s="411">
        <f t="shared" ref="AJ1108" si="3420">AJ1107</f>
        <v>0</v>
      </c>
      <c r="AK1108" s="411">
        <f t="shared" ref="AK1108" si="3421">AK1107</f>
        <v>0</v>
      </c>
      <c r="AL1108" s="411">
        <f t="shared" ref="AL1108" si="3422">AL1107</f>
        <v>0</v>
      </c>
      <c r="AM1108" s="306"/>
    </row>
    <row r="1109" spans="1:39" ht="15" hidden="1"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75" collapsed="1">
      <c r="B1110" s="327" t="s">
        <v>347</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75">
      <c r="B1111" s="391" t="s">
        <v>348</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0</v>
      </c>
      <c r="Z1111" s="392">
        <f>HLOOKUP(Z767,'2. LRAMVA Threshold'!$B$42:$Q$53,12,FALSE)</f>
        <v>0</v>
      </c>
      <c r="AA1111" s="392">
        <f>HLOOKUP(AA767,'2. LRAMVA Threshold'!$B$42:$Q$53,12,FALSE)</f>
        <v>0</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c r="B1113" s="324" t="s">
        <v>349</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0</v>
      </c>
      <c r="AA1113" s="341">
        <f>HLOOKUP(AA$35,'3.  Distribution Rates'!$C$122:$P$133,12,FALSE)</f>
        <v>0</v>
      </c>
      <c r="AB1113" s="341">
        <f>HLOOKUP(AB$35,'3.  Distribution Rates'!$C$122:$P$133,12,FALSE)</f>
        <v>0</v>
      </c>
      <c r="AC1113" s="341">
        <f>HLOOKUP(AC$35,'3.  Distribution Rates'!$C$122:$P$133,12,FALSE)</f>
        <v>0</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c r="B1114" s="324" t="s">
        <v>353</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9">
        <f t="shared" ref="AM1114:AM1123" si="3423">SUM(Y1114:AL1114)</f>
        <v>0</v>
      </c>
    </row>
    <row r="1115" spans="1:39">
      <c r="B1115" s="324" t="s">
        <v>354</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9">
        <f t="shared" si="3423"/>
        <v>0</v>
      </c>
    </row>
    <row r="1116" spans="1:39">
      <c r="B1116" s="324" t="s">
        <v>355</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0</v>
      </c>
      <c r="AA1116" s="378">
        <f>'4.  2011-2014 LRAM'!AA401*AA1113</f>
        <v>0</v>
      </c>
      <c r="AB1116" s="378">
        <f>'4.  2011-2014 LRAM'!AB401*AB1113</f>
        <v>0</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9">
        <f t="shared" si="3423"/>
        <v>0</v>
      </c>
    </row>
    <row r="1117" spans="1:39">
      <c r="B1117" s="324" t="s">
        <v>356</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0</v>
      </c>
      <c r="AA1117" s="378">
        <f>'4.  2011-2014 LRAM'!AA531*AA1113</f>
        <v>0</v>
      </c>
      <c r="AB1117" s="378">
        <f>'4.  2011-2014 LRAM'!AB531*AB1113</f>
        <v>0</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9">
        <f t="shared" si="3423"/>
        <v>0</v>
      </c>
    </row>
    <row r="1118" spans="1:39">
      <c r="B1118" s="324" t="s">
        <v>357</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24">Y212*Y1113</f>
        <v>0</v>
      </c>
      <c r="Z1118" s="378">
        <f t="shared" si="3424"/>
        <v>0</v>
      </c>
      <c r="AA1118" s="378">
        <f t="shared" si="3424"/>
        <v>0</v>
      </c>
      <c r="AB1118" s="378">
        <f t="shared" si="3424"/>
        <v>0</v>
      </c>
      <c r="AC1118" s="378">
        <f t="shared" si="3424"/>
        <v>0</v>
      </c>
      <c r="AD1118" s="378">
        <f t="shared" si="3424"/>
        <v>0</v>
      </c>
      <c r="AE1118" s="378">
        <f t="shared" si="3424"/>
        <v>0</v>
      </c>
      <c r="AF1118" s="378">
        <f t="shared" si="3424"/>
        <v>0</v>
      </c>
      <c r="AG1118" s="378">
        <f t="shared" si="3424"/>
        <v>0</v>
      </c>
      <c r="AH1118" s="378">
        <f t="shared" si="3424"/>
        <v>0</v>
      </c>
      <c r="AI1118" s="378">
        <f t="shared" si="3424"/>
        <v>0</v>
      </c>
      <c r="AJ1118" s="378">
        <f t="shared" si="3424"/>
        <v>0</v>
      </c>
      <c r="AK1118" s="378">
        <f t="shared" si="3424"/>
        <v>0</v>
      </c>
      <c r="AL1118" s="378">
        <f t="shared" si="3424"/>
        <v>0</v>
      </c>
      <c r="AM1118" s="629">
        <f t="shared" si="3423"/>
        <v>0</v>
      </c>
    </row>
    <row r="1119" spans="1:39">
      <c r="B1119" s="324" t="s">
        <v>358</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5">Y395*Y1113</f>
        <v>0</v>
      </c>
      <c r="Z1119" s="378">
        <f t="shared" si="3425"/>
        <v>0</v>
      </c>
      <c r="AA1119" s="378">
        <f t="shared" si="3425"/>
        <v>0</v>
      </c>
      <c r="AB1119" s="378">
        <f t="shared" si="3425"/>
        <v>0</v>
      </c>
      <c r="AC1119" s="378">
        <f t="shared" si="3425"/>
        <v>0</v>
      </c>
      <c r="AD1119" s="378">
        <f t="shared" si="3425"/>
        <v>0</v>
      </c>
      <c r="AE1119" s="378">
        <f t="shared" si="3425"/>
        <v>0</v>
      </c>
      <c r="AF1119" s="378">
        <f t="shared" si="3425"/>
        <v>0</v>
      </c>
      <c r="AG1119" s="378">
        <f t="shared" si="3425"/>
        <v>0</v>
      </c>
      <c r="AH1119" s="378">
        <f t="shared" si="3425"/>
        <v>0</v>
      </c>
      <c r="AI1119" s="378">
        <f t="shared" si="3425"/>
        <v>0</v>
      </c>
      <c r="AJ1119" s="378">
        <f t="shared" si="3425"/>
        <v>0</v>
      </c>
      <c r="AK1119" s="378">
        <f t="shared" si="3425"/>
        <v>0</v>
      </c>
      <c r="AL1119" s="378">
        <f t="shared" si="3425"/>
        <v>0</v>
      </c>
      <c r="AM1119" s="629">
        <f t="shared" si="3423"/>
        <v>0</v>
      </c>
    </row>
    <row r="1120" spans="1:39">
      <c r="B1120" s="324" t="s">
        <v>359</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6">Y578*Y1113</f>
        <v>0</v>
      </c>
      <c r="Z1120" s="378">
        <f t="shared" si="3426"/>
        <v>0</v>
      </c>
      <c r="AA1120" s="378">
        <f t="shared" si="3426"/>
        <v>0</v>
      </c>
      <c r="AB1120" s="378">
        <f t="shared" si="3426"/>
        <v>0</v>
      </c>
      <c r="AC1120" s="378">
        <f t="shared" si="3426"/>
        <v>0</v>
      </c>
      <c r="AD1120" s="378">
        <f t="shared" si="3426"/>
        <v>0</v>
      </c>
      <c r="AE1120" s="378">
        <f t="shared" si="3426"/>
        <v>0</v>
      </c>
      <c r="AF1120" s="378">
        <f t="shared" si="3426"/>
        <v>0</v>
      </c>
      <c r="AG1120" s="378">
        <f t="shared" si="3426"/>
        <v>0</v>
      </c>
      <c r="AH1120" s="378">
        <f t="shared" si="3426"/>
        <v>0</v>
      </c>
      <c r="AI1120" s="378">
        <f t="shared" si="3426"/>
        <v>0</v>
      </c>
      <c r="AJ1120" s="378">
        <f t="shared" si="3426"/>
        <v>0</v>
      </c>
      <c r="AK1120" s="378">
        <f t="shared" si="3426"/>
        <v>0</v>
      </c>
      <c r="AL1120" s="378">
        <f t="shared" si="3426"/>
        <v>0</v>
      </c>
      <c r="AM1120" s="629">
        <f t="shared" si="3423"/>
        <v>0</v>
      </c>
    </row>
    <row r="1121" spans="2:39">
      <c r="B1121" s="324" t="s">
        <v>360</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7">Y761*Y1113</f>
        <v>0</v>
      </c>
      <c r="Z1121" s="378">
        <f t="shared" si="3427"/>
        <v>0</v>
      </c>
      <c r="AA1121" s="378">
        <f t="shared" si="3427"/>
        <v>0</v>
      </c>
      <c r="AB1121" s="378">
        <f t="shared" si="3427"/>
        <v>0</v>
      </c>
      <c r="AC1121" s="378">
        <f t="shared" si="3427"/>
        <v>0</v>
      </c>
      <c r="AD1121" s="378">
        <f t="shared" si="3427"/>
        <v>0</v>
      </c>
      <c r="AE1121" s="378">
        <f t="shared" si="3427"/>
        <v>0</v>
      </c>
      <c r="AF1121" s="378">
        <f t="shared" si="3427"/>
        <v>0</v>
      </c>
      <c r="AG1121" s="378">
        <f t="shared" si="3427"/>
        <v>0</v>
      </c>
      <c r="AH1121" s="378">
        <f t="shared" si="3427"/>
        <v>0</v>
      </c>
      <c r="AI1121" s="378">
        <f t="shared" si="3427"/>
        <v>0</v>
      </c>
      <c r="AJ1121" s="378">
        <f t="shared" si="3427"/>
        <v>0</v>
      </c>
      <c r="AK1121" s="378">
        <f t="shared" si="3427"/>
        <v>0</v>
      </c>
      <c r="AL1121" s="378">
        <f t="shared" si="3427"/>
        <v>0</v>
      </c>
      <c r="AM1121" s="629">
        <f t="shared" si="3423"/>
        <v>0</v>
      </c>
    </row>
    <row r="1122" spans="2:39">
      <c r="B1122" s="324" t="s">
        <v>361</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8">Y944*Y1113</f>
        <v>0</v>
      </c>
      <c r="Z1122" s="378">
        <f t="shared" si="3428"/>
        <v>0</v>
      </c>
      <c r="AA1122" s="378">
        <f t="shared" si="3428"/>
        <v>0</v>
      </c>
      <c r="AB1122" s="378">
        <f t="shared" si="3428"/>
        <v>0</v>
      </c>
      <c r="AC1122" s="378">
        <f t="shared" si="3428"/>
        <v>0</v>
      </c>
      <c r="AD1122" s="378">
        <f t="shared" si="3428"/>
        <v>0</v>
      </c>
      <c r="AE1122" s="378">
        <f t="shared" si="3428"/>
        <v>0</v>
      </c>
      <c r="AF1122" s="378">
        <f t="shared" si="3428"/>
        <v>0</v>
      </c>
      <c r="AG1122" s="378">
        <f t="shared" si="3428"/>
        <v>0</v>
      </c>
      <c r="AH1122" s="378">
        <f t="shared" si="3428"/>
        <v>0</v>
      </c>
      <c r="AI1122" s="378">
        <f t="shared" si="3428"/>
        <v>0</v>
      </c>
      <c r="AJ1122" s="378">
        <f t="shared" si="3428"/>
        <v>0</v>
      </c>
      <c r="AK1122" s="378">
        <f t="shared" si="3428"/>
        <v>0</v>
      </c>
      <c r="AL1122" s="378">
        <f t="shared" si="3428"/>
        <v>0</v>
      </c>
      <c r="AM1122" s="629">
        <f t="shared" si="3423"/>
        <v>0</v>
      </c>
    </row>
    <row r="1123" spans="2:39">
      <c r="B1123" s="324" t="s">
        <v>362</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29">AA1110*AA1113</f>
        <v>0</v>
      </c>
      <c r="AB1123" s="378">
        <f t="shared" si="3429"/>
        <v>0</v>
      </c>
      <c r="AC1123" s="378">
        <f t="shared" si="3429"/>
        <v>0</v>
      </c>
      <c r="AD1123" s="378">
        <f t="shared" si="3429"/>
        <v>0</v>
      </c>
      <c r="AE1123" s="378">
        <f t="shared" si="3429"/>
        <v>0</v>
      </c>
      <c r="AF1123" s="378">
        <f t="shared" si="3429"/>
        <v>0</v>
      </c>
      <c r="AG1123" s="378">
        <f t="shared" si="3429"/>
        <v>0</v>
      </c>
      <c r="AH1123" s="378">
        <f t="shared" si="3429"/>
        <v>0</v>
      </c>
      <c r="AI1123" s="378">
        <f t="shared" si="3429"/>
        <v>0</v>
      </c>
      <c r="AJ1123" s="378">
        <f t="shared" si="3429"/>
        <v>0</v>
      </c>
      <c r="AK1123" s="378">
        <f t="shared" si="3429"/>
        <v>0</v>
      </c>
      <c r="AL1123" s="378">
        <f t="shared" si="3429"/>
        <v>0</v>
      </c>
      <c r="AM1123" s="629">
        <f t="shared" si="3423"/>
        <v>0</v>
      </c>
    </row>
    <row r="1124" spans="2:39" ht="15.75">
      <c r="B1124" s="349" t="s">
        <v>352</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30">SUM(Z1114:Z1123)</f>
        <v>0</v>
      </c>
      <c r="AA1124" s="346">
        <f t="shared" si="3430"/>
        <v>0</v>
      </c>
      <c r="AB1124" s="346">
        <f t="shared" si="3430"/>
        <v>0</v>
      </c>
      <c r="AC1124" s="346">
        <f t="shared" si="3430"/>
        <v>0</v>
      </c>
      <c r="AD1124" s="346">
        <f t="shared" si="3430"/>
        <v>0</v>
      </c>
      <c r="AE1124" s="346">
        <f t="shared" si="3430"/>
        <v>0</v>
      </c>
      <c r="AF1124" s="346">
        <f>SUM(AF1114:AF1123)</f>
        <v>0</v>
      </c>
      <c r="AG1124" s="346">
        <f t="shared" ref="AG1124:AL1124" si="3431">SUM(AG1114:AG1123)</f>
        <v>0</v>
      </c>
      <c r="AH1124" s="346">
        <f t="shared" si="3431"/>
        <v>0</v>
      </c>
      <c r="AI1124" s="346">
        <f t="shared" si="3431"/>
        <v>0</v>
      </c>
      <c r="AJ1124" s="346">
        <f t="shared" si="3431"/>
        <v>0</v>
      </c>
      <c r="AK1124" s="346">
        <f t="shared" si="3431"/>
        <v>0</v>
      </c>
      <c r="AL1124" s="346">
        <f t="shared" si="3431"/>
        <v>0</v>
      </c>
      <c r="AM1124" s="407">
        <f>SUM(AM1114:AM1123)</f>
        <v>0</v>
      </c>
    </row>
    <row r="1125" spans="2:39" ht="15.75">
      <c r="B1125" s="349" t="s">
        <v>351</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32">Z1111*Z1113</f>
        <v>0</v>
      </c>
      <c r="AA1125" s="347">
        <f>AA1111*AA1113</f>
        <v>0</v>
      </c>
      <c r="AB1125" s="347">
        <f t="shared" si="3432"/>
        <v>0</v>
      </c>
      <c r="AC1125" s="347">
        <f t="shared" si="3432"/>
        <v>0</v>
      </c>
      <c r="AD1125" s="347">
        <f t="shared" si="3432"/>
        <v>0</v>
      </c>
      <c r="AE1125" s="347">
        <f t="shared" si="3432"/>
        <v>0</v>
      </c>
      <c r="AF1125" s="347">
        <f t="shared" ref="AF1125:AL1125" si="3433">AF1111*AF1113</f>
        <v>0</v>
      </c>
      <c r="AG1125" s="347">
        <f t="shared" si="3433"/>
        <v>0</v>
      </c>
      <c r="AH1125" s="347">
        <f t="shared" si="3433"/>
        <v>0</v>
      </c>
      <c r="AI1125" s="347">
        <f t="shared" si="3433"/>
        <v>0</v>
      </c>
      <c r="AJ1125" s="347">
        <f t="shared" si="3433"/>
        <v>0</v>
      </c>
      <c r="AK1125" s="347">
        <f t="shared" si="3433"/>
        <v>0</v>
      </c>
      <c r="AL1125" s="347">
        <f t="shared" si="3433"/>
        <v>0</v>
      </c>
      <c r="AM1125" s="407">
        <f>SUM(Y1125:AL1125)</f>
        <v>0</v>
      </c>
    </row>
    <row r="1126" spans="2:39" ht="15.75">
      <c r="B1126" s="349" t="s">
        <v>350</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0</v>
      </c>
    </row>
    <row r="1127" spans="2:39">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592</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525</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0"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zoomScale="90" zoomScaleNormal="90" workbookViewId="0">
      <selection activeCell="C61" sqref="C61"/>
    </sheetView>
  </sheetViews>
  <sheetFormatPr defaultColWidth="9.140625"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550</v>
      </c>
      <c r="D6" s="177"/>
      <c r="E6" s="177"/>
      <c r="F6" s="17"/>
      <c r="G6" s="177"/>
      <c r="H6" s="178"/>
      <c r="I6" s="179"/>
      <c r="J6" s="179"/>
      <c r="K6" s="179"/>
      <c r="L6" s="179"/>
      <c r="M6" s="179"/>
      <c r="N6" s="177"/>
      <c r="O6" s="177"/>
      <c r="P6" s="177"/>
      <c r="Q6" s="177"/>
      <c r="R6" s="177"/>
      <c r="S6" s="177"/>
      <c r="T6" s="177"/>
      <c r="U6" s="177"/>
      <c r="V6" s="177"/>
      <c r="W6" s="17"/>
    </row>
    <row r="7" spans="1:28" s="9" customFormat="1" ht="25.1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68" t="s">
        <v>669</v>
      </c>
      <c r="D8" s="868"/>
      <c r="E8" s="868"/>
      <c r="F8" s="868"/>
      <c r="G8" s="868"/>
      <c r="H8" s="868"/>
      <c r="I8" s="868"/>
      <c r="J8" s="868"/>
      <c r="K8" s="868"/>
      <c r="L8" s="868"/>
      <c r="M8" s="868"/>
      <c r="N8" s="868"/>
      <c r="O8" s="868"/>
      <c r="P8" s="868"/>
      <c r="Q8" s="868"/>
      <c r="R8" s="868"/>
      <c r="S8" s="868"/>
      <c r="T8" s="105"/>
      <c r="U8" s="105"/>
      <c r="V8" s="105"/>
      <c r="W8" s="105"/>
    </row>
    <row r="9" spans="1:28" s="9" customFormat="1" ht="46.9" customHeight="1">
      <c r="B9" s="55"/>
      <c r="C9" s="828" t="s">
        <v>680</v>
      </c>
      <c r="D9" s="828"/>
      <c r="E9" s="828"/>
      <c r="F9" s="828"/>
      <c r="G9" s="828"/>
      <c r="H9" s="828"/>
      <c r="I9" s="828"/>
      <c r="J9" s="828"/>
      <c r="K9" s="828"/>
      <c r="L9" s="828"/>
      <c r="M9" s="828"/>
      <c r="N9" s="828"/>
      <c r="O9" s="828"/>
      <c r="P9" s="828"/>
      <c r="Q9" s="828"/>
      <c r="R9" s="828"/>
      <c r="S9" s="828"/>
      <c r="T9" s="105"/>
      <c r="U9" s="105"/>
      <c r="V9" s="105"/>
      <c r="W9" s="105"/>
    </row>
    <row r="10" spans="1:28" s="9" customFormat="1" ht="37.9" customHeight="1">
      <c r="B10" s="88"/>
      <c r="C10" s="851" t="s">
        <v>681</v>
      </c>
      <c r="D10" s="828"/>
      <c r="E10" s="828"/>
      <c r="F10" s="828"/>
      <c r="G10" s="828"/>
      <c r="H10" s="828"/>
      <c r="I10" s="828"/>
      <c r="J10" s="828"/>
      <c r="K10" s="828"/>
      <c r="L10" s="828"/>
      <c r="M10" s="828"/>
      <c r="N10" s="828"/>
      <c r="O10" s="828"/>
      <c r="P10" s="828"/>
      <c r="Q10" s="828"/>
      <c r="R10" s="828"/>
      <c r="S10" s="828"/>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67" t="s">
        <v>235</v>
      </c>
      <c r="C12" s="867"/>
      <c r="D12" s="181"/>
      <c r="E12" s="182" t="s">
        <v>236</v>
      </c>
      <c r="F12" s="51"/>
      <c r="G12" s="51"/>
      <c r="H12" s="44"/>
      <c r="I12" s="51"/>
      <c r="K12" s="592"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TO 1,499 KW</v>
      </c>
      <c r="L14" s="204" t="str">
        <f>'1.  LRAMVA Summary'!G52</f>
        <v>GS 1,500 TO 4,999</v>
      </c>
      <c r="M14" s="204" t="str">
        <f>'1.  LRAMVA Summary'!H52</f>
        <v>Large User</v>
      </c>
      <c r="N14" s="204" t="str">
        <f>'1.  LRAMVA Summary'!I52</f>
        <v>Unmetered Scattered Load</v>
      </c>
      <c r="O14" s="204" t="str">
        <f>'1.  LRAMVA Summary'!J52</f>
        <v>Street Lighting</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30">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233">
        <f>C48</f>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233">
        <f t="shared" ref="C50:C53" si="11">C49</f>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233">
        <f t="shared" si="1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f t="shared" si="11"/>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f t="shared" si="11"/>
        <v>2.18E-2</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f>C53</f>
        <v>2.18E-2</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ht="15.75">
      <c r="B56" s="183" t="s">
        <v>182</v>
      </c>
      <c r="C56" s="27"/>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7"/>
      <c r="C57" s="27"/>
      <c r="D57" s="206"/>
      <c r="E57" s="216" t="s">
        <v>462</v>
      </c>
      <c r="F57" s="216"/>
      <c r="G57" s="217"/>
      <c r="H57" s="218"/>
      <c r="I57" s="219">
        <f>SUM(I44:I56)</f>
        <v>0</v>
      </c>
      <c r="J57" s="219">
        <f t="shared" ref="J57:O57" si="12">SUM(J44:J56)</f>
        <v>0</v>
      </c>
      <c r="K57" s="219">
        <f t="shared" si="12"/>
        <v>0</v>
      </c>
      <c r="L57" s="219">
        <f t="shared" si="12"/>
        <v>0</v>
      </c>
      <c r="M57" s="219">
        <f t="shared" si="12"/>
        <v>0</v>
      </c>
      <c r="N57" s="219">
        <f t="shared" si="12"/>
        <v>0</v>
      </c>
      <c r="O57" s="219">
        <f t="shared" si="12"/>
        <v>0</v>
      </c>
      <c r="P57" s="219">
        <f t="shared" ref="P57:V57" si="13">SUM(P44:P56)</f>
        <v>0</v>
      </c>
      <c r="Q57" s="219">
        <f t="shared" si="13"/>
        <v>0</v>
      </c>
      <c r="R57" s="219">
        <f t="shared" si="13"/>
        <v>0</v>
      </c>
      <c r="S57" s="219">
        <f t="shared" si="13"/>
        <v>0</v>
      </c>
      <c r="T57" s="219">
        <f t="shared" si="13"/>
        <v>0</v>
      </c>
      <c r="U57" s="219">
        <f t="shared" si="13"/>
        <v>0</v>
      </c>
      <c r="V57" s="219">
        <f t="shared" si="13"/>
        <v>0</v>
      </c>
      <c r="W57" s="219">
        <f>SUM(W44:W56)</f>
        <v>0</v>
      </c>
    </row>
    <row r="58" spans="1:23" s="9" customFormat="1" ht="15.75" thickTop="1">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D59" s="206"/>
      <c r="E59" s="225" t="s">
        <v>426</v>
      </c>
      <c r="F59" s="225"/>
      <c r="G59" s="226"/>
      <c r="H59" s="227"/>
      <c r="I59" s="228">
        <f t="shared" ref="I59:W59" si="14">I57+I58</f>
        <v>0</v>
      </c>
      <c r="J59" s="228">
        <f t="shared" si="14"/>
        <v>0</v>
      </c>
      <c r="K59" s="228">
        <f t="shared" si="14"/>
        <v>0</v>
      </c>
      <c r="L59" s="228">
        <f t="shared" si="14"/>
        <v>0</v>
      </c>
      <c r="M59" s="228">
        <f t="shared" si="14"/>
        <v>0</v>
      </c>
      <c r="N59" s="228">
        <f t="shared" si="14"/>
        <v>0</v>
      </c>
      <c r="O59" s="228">
        <f t="shared" si="14"/>
        <v>0</v>
      </c>
      <c r="P59" s="228">
        <f t="shared" ref="P59:V59" si="15">P57+P58</f>
        <v>0</v>
      </c>
      <c r="Q59" s="228">
        <f t="shared" si="15"/>
        <v>0</v>
      </c>
      <c r="R59" s="228">
        <f t="shared" si="15"/>
        <v>0</v>
      </c>
      <c r="S59" s="228">
        <f t="shared" si="15"/>
        <v>0</v>
      </c>
      <c r="T59" s="228">
        <f t="shared" si="15"/>
        <v>0</v>
      </c>
      <c r="U59" s="228">
        <f t="shared" si="15"/>
        <v>0</v>
      </c>
      <c r="V59" s="228">
        <f t="shared" si="15"/>
        <v>0</v>
      </c>
      <c r="W59" s="228">
        <f t="shared" si="14"/>
        <v>0</v>
      </c>
    </row>
    <row r="60" spans="1:23" s="9" customFormat="1">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6">SUM(I61:V61)</f>
        <v>0</v>
      </c>
    </row>
    <row r="62" spans="1:23" s="9" customFormat="1">
      <c r="B62" s="6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6"/>
        <v>0</v>
      </c>
    </row>
    <row r="63" spans="1:23" s="9" customFormat="1">
      <c r="B63" s="66"/>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6"/>
        <v>0</v>
      </c>
    </row>
    <row r="64" spans="1:23" s="9" customFormat="1">
      <c r="B64" s="66"/>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6"/>
        <v>0</v>
      </c>
    </row>
    <row r="65" spans="2:23" s="9" customFormat="1">
      <c r="B65" s="66"/>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6"/>
        <v>0</v>
      </c>
    </row>
    <row r="66" spans="2:23" s="9" customFormat="1">
      <c r="B66" s="6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6"/>
        <v>0</v>
      </c>
    </row>
    <row r="67" spans="2:23" s="9" customFormat="1">
      <c r="B67" s="66"/>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6"/>
        <v>0</v>
      </c>
    </row>
    <row r="68" spans="2:23" s="9" customFormat="1">
      <c r="B68" s="66"/>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6"/>
        <v>0</v>
      </c>
    </row>
    <row r="69" spans="2:23" s="9" customFormat="1">
      <c r="B69" s="66"/>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6"/>
        <v>0</v>
      </c>
    </row>
    <row r="70" spans="2:23" s="9" customFormat="1">
      <c r="B70" s="6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6"/>
        <v>0</v>
      </c>
    </row>
    <row r="71" spans="2:23" s="9" customFormat="1">
      <c r="B71" s="66"/>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6"/>
        <v>0</v>
      </c>
    </row>
    <row r="72" spans="2:23" s="9" customFormat="1" ht="15.75" thickBot="1">
      <c r="B72" s="66"/>
      <c r="E72" s="216" t="s">
        <v>463</v>
      </c>
      <c r="F72" s="216"/>
      <c r="G72" s="217"/>
      <c r="H72" s="218"/>
      <c r="I72" s="219">
        <f>SUM(I59:I71)</f>
        <v>0</v>
      </c>
      <c r="J72" s="219">
        <f t="shared" ref="J72:V72" si="17">SUM(J59:J71)</f>
        <v>0</v>
      </c>
      <c r="K72" s="219">
        <f t="shared" si="17"/>
        <v>0</v>
      </c>
      <c r="L72" s="219">
        <f t="shared" si="17"/>
        <v>0</v>
      </c>
      <c r="M72" s="219">
        <f t="shared" si="17"/>
        <v>0</v>
      </c>
      <c r="N72" s="219">
        <f t="shared" si="17"/>
        <v>0</v>
      </c>
      <c r="O72" s="219">
        <f t="shared" si="17"/>
        <v>0</v>
      </c>
      <c r="P72" s="219">
        <f t="shared" si="17"/>
        <v>0</v>
      </c>
      <c r="Q72" s="219">
        <f t="shared" si="17"/>
        <v>0</v>
      </c>
      <c r="R72" s="219">
        <f t="shared" si="17"/>
        <v>0</v>
      </c>
      <c r="S72" s="219">
        <f t="shared" si="17"/>
        <v>0</v>
      </c>
      <c r="T72" s="219">
        <f t="shared" si="17"/>
        <v>0</v>
      </c>
      <c r="U72" s="219">
        <f t="shared" si="17"/>
        <v>0</v>
      </c>
      <c r="V72" s="219">
        <f t="shared" si="17"/>
        <v>0</v>
      </c>
      <c r="W72" s="219">
        <f>SUM(W59:W71)</f>
        <v>0</v>
      </c>
    </row>
    <row r="73" spans="2:23" s="9" customFormat="1" ht="15.7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66"/>
      <c r="E74" s="225" t="s">
        <v>427</v>
      </c>
      <c r="F74" s="225"/>
      <c r="G74" s="226"/>
      <c r="H74" s="227"/>
      <c r="I74" s="228">
        <f t="shared" ref="I74:O74" si="18">I72+I73</f>
        <v>0</v>
      </c>
      <c r="J74" s="228">
        <f t="shared" si="18"/>
        <v>0</v>
      </c>
      <c r="K74" s="228">
        <f t="shared" si="18"/>
        <v>0</v>
      </c>
      <c r="L74" s="228">
        <f t="shared" si="18"/>
        <v>0</v>
      </c>
      <c r="M74" s="228">
        <f t="shared" si="18"/>
        <v>0</v>
      </c>
      <c r="N74" s="228">
        <f t="shared" si="18"/>
        <v>0</v>
      </c>
      <c r="O74" s="228">
        <f t="shared" si="18"/>
        <v>0</v>
      </c>
      <c r="P74" s="228">
        <f t="shared" ref="P74:V74" si="19">P72+P73</f>
        <v>0</v>
      </c>
      <c r="Q74" s="228">
        <f t="shared" si="19"/>
        <v>0</v>
      </c>
      <c r="R74" s="228">
        <f t="shared" si="19"/>
        <v>0</v>
      </c>
      <c r="S74" s="228">
        <f t="shared" si="19"/>
        <v>0</v>
      </c>
      <c r="T74" s="228">
        <f t="shared" si="19"/>
        <v>0</v>
      </c>
      <c r="U74" s="228">
        <f t="shared" si="19"/>
        <v>0</v>
      </c>
      <c r="V74" s="228">
        <f t="shared" si="19"/>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20">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c r="B77" s="66"/>
      <c r="E77" s="214">
        <v>42064</v>
      </c>
      <c r="F77" s="214" t="s">
        <v>181</v>
      </c>
      <c r="G77" s="215" t="s">
        <v>65</v>
      </c>
      <c r="H77" s="229">
        <f t="shared" si="20"/>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1">SUM(I78:V78)</f>
        <v>0</v>
      </c>
    </row>
    <row r="79" spans="2:23" s="9" customFormat="1">
      <c r="B79" s="66"/>
      <c r="E79" s="214">
        <v>42125</v>
      </c>
      <c r="F79" s="214" t="s">
        <v>181</v>
      </c>
      <c r="G79" s="215" t="s">
        <v>66</v>
      </c>
      <c r="H79" s="229">
        <f t="shared" ref="H79:H80" si="22">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1"/>
        <v>0</v>
      </c>
    </row>
    <row r="80" spans="2:23" s="9" customFormat="1">
      <c r="B80" s="66"/>
      <c r="E80" s="214">
        <v>42156</v>
      </c>
      <c r="F80" s="214" t="s">
        <v>181</v>
      </c>
      <c r="G80" s="215" t="s">
        <v>66</v>
      </c>
      <c r="H80" s="229">
        <f t="shared" si="22"/>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1"/>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1"/>
        <v>0</v>
      </c>
    </row>
    <row r="82" spans="2:23" s="9" customFormat="1">
      <c r="B82" s="66"/>
      <c r="E82" s="214">
        <v>42217</v>
      </c>
      <c r="F82" s="214" t="s">
        <v>181</v>
      </c>
      <c r="G82" s="215" t="s">
        <v>68</v>
      </c>
      <c r="H82" s="229">
        <f t="shared" ref="H82:H83" si="23">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1"/>
        <v>0</v>
      </c>
    </row>
    <row r="83" spans="2:23" s="9" customFormat="1">
      <c r="B83" s="66"/>
      <c r="E83" s="214">
        <v>42248</v>
      </c>
      <c r="F83" s="214" t="s">
        <v>181</v>
      </c>
      <c r="G83" s="215" t="s">
        <v>68</v>
      </c>
      <c r="H83" s="229">
        <f t="shared" si="23"/>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1"/>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1"/>
        <v>0</v>
      </c>
    </row>
    <row r="85" spans="2:23" s="9" customFormat="1">
      <c r="B85" s="66"/>
      <c r="E85" s="214">
        <v>42309</v>
      </c>
      <c r="F85" s="214" t="s">
        <v>181</v>
      </c>
      <c r="G85" s="215" t="s">
        <v>69</v>
      </c>
      <c r="H85" s="229">
        <f t="shared" ref="H85:H86" si="24">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1"/>
        <v>0</v>
      </c>
    </row>
    <row r="86" spans="2:23" s="9" customFormat="1">
      <c r="B86" s="66"/>
      <c r="E86" s="214">
        <v>42339</v>
      </c>
      <c r="F86" s="214" t="s">
        <v>181</v>
      </c>
      <c r="G86" s="215" t="s">
        <v>69</v>
      </c>
      <c r="H86" s="229">
        <f t="shared" si="24"/>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1"/>
        <v>0</v>
      </c>
    </row>
    <row r="87" spans="2:23" s="9" customFormat="1" ht="15.75" thickBot="1">
      <c r="B87" s="66"/>
      <c r="E87" s="216" t="s">
        <v>464</v>
      </c>
      <c r="F87" s="216"/>
      <c r="G87" s="217"/>
      <c r="H87" s="218"/>
      <c r="I87" s="219">
        <f>SUM(I74:I86)</f>
        <v>0</v>
      </c>
      <c r="J87" s="219">
        <f>SUM(J74:J86)</f>
        <v>0</v>
      </c>
      <c r="K87" s="219">
        <f t="shared" ref="K87:O87" si="25">SUM(K74:K86)</f>
        <v>0</v>
      </c>
      <c r="L87" s="219">
        <f t="shared" si="25"/>
        <v>0</v>
      </c>
      <c r="M87" s="219">
        <f t="shared" si="25"/>
        <v>0</v>
      </c>
      <c r="N87" s="219">
        <f t="shared" si="25"/>
        <v>0</v>
      </c>
      <c r="O87" s="219">
        <f t="shared" si="25"/>
        <v>0</v>
      </c>
      <c r="P87" s="219">
        <f t="shared" ref="P87:V87" si="26">SUM(P74:P86)</f>
        <v>0</v>
      </c>
      <c r="Q87" s="219">
        <f t="shared" si="26"/>
        <v>0</v>
      </c>
      <c r="R87" s="219">
        <f t="shared" si="26"/>
        <v>0</v>
      </c>
      <c r="S87" s="219">
        <f t="shared" si="26"/>
        <v>0</v>
      </c>
      <c r="T87" s="219">
        <f t="shared" si="26"/>
        <v>0</v>
      </c>
      <c r="U87" s="219">
        <f t="shared" si="26"/>
        <v>0</v>
      </c>
      <c r="V87" s="219">
        <f t="shared" si="26"/>
        <v>0</v>
      </c>
      <c r="W87" s="219">
        <f>SUM(W74:W86)</f>
        <v>0</v>
      </c>
    </row>
    <row r="88" spans="2:23" s="9" customFormat="1" ht="15.7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0</v>
      </c>
      <c r="J89" s="228">
        <f t="shared" ref="J89" si="27">J87+J88</f>
        <v>0</v>
      </c>
      <c r="K89" s="228">
        <f t="shared" ref="K89" si="28">K87+K88</f>
        <v>0</v>
      </c>
      <c r="L89" s="228">
        <f t="shared" ref="L89" si="29">L87+L88</f>
        <v>0</v>
      </c>
      <c r="M89" s="228">
        <f t="shared" ref="M89" si="30">M87+M88</f>
        <v>0</v>
      </c>
      <c r="N89" s="228">
        <f t="shared" ref="N89" si="31">N87+N88</f>
        <v>0</v>
      </c>
      <c r="O89" s="228">
        <f t="shared" ref="O89:U89" si="32">O87+O88</f>
        <v>0</v>
      </c>
      <c r="P89" s="228">
        <f t="shared" si="32"/>
        <v>0</v>
      </c>
      <c r="Q89" s="228">
        <f t="shared" si="32"/>
        <v>0</v>
      </c>
      <c r="R89" s="228">
        <f t="shared" si="32"/>
        <v>0</v>
      </c>
      <c r="S89" s="228">
        <f t="shared" si="32"/>
        <v>0</v>
      </c>
      <c r="T89" s="228">
        <f t="shared" si="32"/>
        <v>0</v>
      </c>
      <c r="U89" s="228">
        <f t="shared" si="32"/>
        <v>0</v>
      </c>
      <c r="V89" s="228">
        <f t="shared" ref="V89" si="33">V87+V88</f>
        <v>0</v>
      </c>
      <c r="W89" s="228">
        <f t="shared" ref="W89" si="34">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5">$C$35/12</f>
        <v>9.1666666666666665E-4</v>
      </c>
      <c r="I91" s="230">
        <f>(SUM('1.  LRAMVA Summary'!D$54:D$68)+SUM('1.  LRAMVA Summary'!D$69:D$70)*(MONTH($E91)-1)/12)*$H91</f>
        <v>55.416303808786658</v>
      </c>
      <c r="J91" s="230">
        <f>(SUM('1.  LRAMVA Summary'!E$54:E$68)+SUM('1.  LRAMVA Summary'!E$69:E$70)*(MONTH($E91)-1)/12)*$H91</f>
        <v>10.514135384775591</v>
      </c>
      <c r="K91" s="230">
        <f>(SUM('1.  LRAMVA Summary'!F$54:F$68)+SUM('1.  LRAMVA Summary'!F$69:F$70)*(MONTH($E91)-1)/12)*$H91</f>
        <v>-24.260969336075714</v>
      </c>
      <c r="L91" s="230">
        <f>(SUM('1.  LRAMVA Summary'!G$54:G$68)+SUM('1.  LRAMVA Summary'!G$69:G$70)*(MONTH($E91)-1)/12)*$H91</f>
        <v>6.4383337237344351</v>
      </c>
      <c r="M91" s="230">
        <f>(SUM('1.  LRAMVA Summary'!H$54:H$68)+SUM('1.  LRAMVA Summary'!H$69:H$70)*(MONTH($E91)-1)/12)*$H91</f>
        <v>10.025997066532989</v>
      </c>
      <c r="N91" s="230">
        <f>(SUM('1.  LRAMVA Summary'!I$54:I$68)+SUM('1.  LRAMVA Summary'!I$69:I$70)*(MONTH($E91)-1)/12)*$H91</f>
        <v>0</v>
      </c>
      <c r="O91" s="230">
        <f>(SUM('1.  LRAMVA Summary'!J$54:J$68)+SUM('1.  LRAMVA Summary'!J$69:J$70)*(MONTH($E91)-1)/12)*$H91</f>
        <v>0.93971814851597213</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6">SUM(I91:V91)</f>
        <v>59.07351879626993</v>
      </c>
    </row>
    <row r="92" spans="2:23" s="9" customFormat="1" ht="14.25" customHeight="1">
      <c r="B92" s="66"/>
      <c r="E92" s="214">
        <v>42430</v>
      </c>
      <c r="F92" s="214" t="s">
        <v>183</v>
      </c>
      <c r="G92" s="215" t="s">
        <v>65</v>
      </c>
      <c r="H92" s="229">
        <f t="shared" si="35"/>
        <v>9.1666666666666665E-4</v>
      </c>
      <c r="I92" s="230">
        <f>(SUM('1.  LRAMVA Summary'!D$54:D$68)+SUM('1.  LRAMVA Summary'!D$69:D$70)*(MONTH($E92)-1)/12)*$H92</f>
        <v>110.83260761757332</v>
      </c>
      <c r="J92" s="230">
        <f>(SUM('1.  LRAMVA Summary'!E$54:E$68)+SUM('1.  LRAMVA Summary'!E$69:E$70)*(MONTH($E92)-1)/12)*$H92</f>
        <v>21.028270769551181</v>
      </c>
      <c r="K92" s="230">
        <f>(SUM('1.  LRAMVA Summary'!F$54:F$68)+SUM('1.  LRAMVA Summary'!F$69:F$70)*(MONTH($E92)-1)/12)*$H92</f>
        <v>-48.521938672151428</v>
      </c>
      <c r="L92" s="230">
        <f>(SUM('1.  LRAMVA Summary'!G$54:G$68)+SUM('1.  LRAMVA Summary'!G$69:G$70)*(MONTH($E92)-1)/12)*$H92</f>
        <v>12.87666744746887</v>
      </c>
      <c r="M92" s="230">
        <f>(SUM('1.  LRAMVA Summary'!H$54:H$68)+SUM('1.  LRAMVA Summary'!H$69:H$70)*(MONTH($E92)-1)/12)*$H92</f>
        <v>20.051994133065978</v>
      </c>
      <c r="N92" s="230">
        <f>(SUM('1.  LRAMVA Summary'!I$54:I$68)+SUM('1.  LRAMVA Summary'!I$69:I$70)*(MONTH($E92)-1)/12)*$H92</f>
        <v>0</v>
      </c>
      <c r="O92" s="230">
        <f>(SUM('1.  LRAMVA Summary'!J$54:J$68)+SUM('1.  LRAMVA Summary'!J$69:J$70)*(MONTH($E92)-1)/12)*$H92</f>
        <v>1.8794362970319443</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6"/>
        <v>118.14703759253986</v>
      </c>
    </row>
    <row r="93" spans="2:23" s="8" customFormat="1">
      <c r="B93" s="239"/>
      <c r="D93" s="9"/>
      <c r="E93" s="214">
        <v>42461</v>
      </c>
      <c r="F93" s="214" t="s">
        <v>183</v>
      </c>
      <c r="G93" s="215" t="s">
        <v>66</v>
      </c>
      <c r="H93" s="229">
        <f>$C$36/12</f>
        <v>9.1666666666666665E-4</v>
      </c>
      <c r="I93" s="230">
        <f>(SUM('1.  LRAMVA Summary'!D$54:D$68)+SUM('1.  LRAMVA Summary'!D$69:D$70)*(MONTH($E93)-1)/12)*$H93</f>
        <v>166.24891142635997</v>
      </c>
      <c r="J93" s="230">
        <f>(SUM('1.  LRAMVA Summary'!E$54:E$68)+SUM('1.  LRAMVA Summary'!E$69:E$70)*(MONTH($E93)-1)/12)*$H93</f>
        <v>31.54240615432677</v>
      </c>
      <c r="K93" s="230">
        <f>(SUM('1.  LRAMVA Summary'!F$54:F$68)+SUM('1.  LRAMVA Summary'!F$69:F$70)*(MONTH($E93)-1)/12)*$H93</f>
        <v>-72.782908008227139</v>
      </c>
      <c r="L93" s="230">
        <f>(SUM('1.  LRAMVA Summary'!G$54:G$68)+SUM('1.  LRAMVA Summary'!G$69:G$70)*(MONTH($E93)-1)/12)*$H93</f>
        <v>19.315001171203306</v>
      </c>
      <c r="M93" s="230">
        <f>(SUM('1.  LRAMVA Summary'!H$54:H$68)+SUM('1.  LRAMVA Summary'!H$69:H$70)*(MONTH($E93)-1)/12)*$H93</f>
        <v>30.077991199598966</v>
      </c>
      <c r="N93" s="230">
        <f>(SUM('1.  LRAMVA Summary'!I$54:I$68)+SUM('1.  LRAMVA Summary'!I$69:I$70)*(MONTH($E93)-1)/12)*$H93</f>
        <v>0</v>
      </c>
      <c r="O93" s="230">
        <f>(SUM('1.  LRAMVA Summary'!J$54:J$68)+SUM('1.  LRAMVA Summary'!J$69:J$70)*(MONTH($E93)-1)/12)*$H93</f>
        <v>2.8191544455479161</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6"/>
        <v>177.22055638880977</v>
      </c>
    </row>
    <row r="94" spans="2:23" s="9" customFormat="1">
      <c r="B94" s="66"/>
      <c r="E94" s="214">
        <v>42491</v>
      </c>
      <c r="F94" s="214" t="s">
        <v>183</v>
      </c>
      <c r="G94" s="215" t="s">
        <v>66</v>
      </c>
      <c r="H94" s="229">
        <f t="shared" ref="H94:H95" si="37">$C$36/12</f>
        <v>9.1666666666666665E-4</v>
      </c>
      <c r="I94" s="230">
        <f>(SUM('1.  LRAMVA Summary'!D$54:D$68)+SUM('1.  LRAMVA Summary'!D$69:D$70)*(MONTH($E94)-1)/12)*$H94</f>
        <v>221.66521523514663</v>
      </c>
      <c r="J94" s="230">
        <f>(SUM('1.  LRAMVA Summary'!E$54:E$68)+SUM('1.  LRAMVA Summary'!E$69:E$70)*(MONTH($E94)-1)/12)*$H94</f>
        <v>42.056541539102362</v>
      </c>
      <c r="K94" s="230">
        <f>(SUM('1.  LRAMVA Summary'!F$54:F$68)+SUM('1.  LRAMVA Summary'!F$69:F$70)*(MONTH($E94)-1)/12)*$H94</f>
        <v>-97.043877344302857</v>
      </c>
      <c r="L94" s="230">
        <f>(SUM('1.  LRAMVA Summary'!G$54:G$68)+SUM('1.  LRAMVA Summary'!G$69:G$70)*(MONTH($E94)-1)/12)*$H94</f>
        <v>25.753334894937741</v>
      </c>
      <c r="M94" s="230">
        <f>(SUM('1.  LRAMVA Summary'!H$54:H$68)+SUM('1.  LRAMVA Summary'!H$69:H$70)*(MONTH($E94)-1)/12)*$H94</f>
        <v>40.103988266131957</v>
      </c>
      <c r="N94" s="230">
        <f>(SUM('1.  LRAMVA Summary'!I$54:I$68)+SUM('1.  LRAMVA Summary'!I$69:I$70)*(MONTH($E94)-1)/12)*$H94</f>
        <v>0</v>
      </c>
      <c r="O94" s="230">
        <f>(SUM('1.  LRAMVA Summary'!J$54:J$68)+SUM('1.  LRAMVA Summary'!J$69:J$70)*(MONTH($E94)-1)/12)*$H94</f>
        <v>3.7588725940638885</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6"/>
        <v>236.29407518507972</v>
      </c>
    </row>
    <row r="95" spans="2:23" s="238" customFormat="1">
      <c r="B95" s="237"/>
      <c r="D95" s="9"/>
      <c r="E95" s="214">
        <v>42522</v>
      </c>
      <c r="F95" s="214" t="s">
        <v>183</v>
      </c>
      <c r="G95" s="215" t="s">
        <v>66</v>
      </c>
      <c r="H95" s="229">
        <f t="shared" si="37"/>
        <v>9.1666666666666665E-4</v>
      </c>
      <c r="I95" s="230">
        <f>(SUM('1.  LRAMVA Summary'!D$54:D$68)+SUM('1.  LRAMVA Summary'!D$69:D$70)*(MONTH($E95)-1)/12)*$H95</f>
        <v>277.08151904393327</v>
      </c>
      <c r="J95" s="230">
        <f>(SUM('1.  LRAMVA Summary'!E$54:E$68)+SUM('1.  LRAMVA Summary'!E$69:E$70)*(MONTH($E95)-1)/12)*$H95</f>
        <v>52.570676923877954</v>
      </c>
      <c r="K95" s="230">
        <f>(SUM('1.  LRAMVA Summary'!F$54:F$68)+SUM('1.  LRAMVA Summary'!F$69:F$70)*(MONTH($E95)-1)/12)*$H95</f>
        <v>-121.30484668037856</v>
      </c>
      <c r="L95" s="230">
        <f>(SUM('1.  LRAMVA Summary'!G$54:G$68)+SUM('1.  LRAMVA Summary'!G$69:G$70)*(MONTH($E95)-1)/12)*$H95</f>
        <v>32.191668618672175</v>
      </c>
      <c r="M95" s="230">
        <f>(SUM('1.  LRAMVA Summary'!H$54:H$68)+SUM('1.  LRAMVA Summary'!H$69:H$70)*(MONTH($E95)-1)/12)*$H95</f>
        <v>50.129985332664937</v>
      </c>
      <c r="N95" s="230">
        <f>(SUM('1.  LRAMVA Summary'!I$54:I$68)+SUM('1.  LRAMVA Summary'!I$69:I$70)*(MONTH($E95)-1)/12)*$H95</f>
        <v>0</v>
      </c>
      <c r="O95" s="230">
        <f>(SUM('1.  LRAMVA Summary'!J$54:J$68)+SUM('1.  LRAMVA Summary'!J$69:J$70)*(MONTH($E95)-1)/12)*$H95</f>
        <v>4.698590742579861</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6"/>
        <v>295.36759398134967</v>
      </c>
    </row>
    <row r="96" spans="2:23" s="9" customFormat="1">
      <c r="B96" s="66"/>
      <c r="E96" s="214">
        <v>42552</v>
      </c>
      <c r="F96" s="214" t="s">
        <v>183</v>
      </c>
      <c r="G96" s="215" t="s">
        <v>68</v>
      </c>
      <c r="H96" s="229">
        <f>$C$37/12</f>
        <v>9.1666666666666665E-4</v>
      </c>
      <c r="I96" s="230">
        <f>(SUM('1.  LRAMVA Summary'!D$54:D$68)+SUM('1.  LRAMVA Summary'!D$69:D$70)*(MONTH($E96)-1)/12)*$H96</f>
        <v>332.49782285271993</v>
      </c>
      <c r="J96" s="230">
        <f>(SUM('1.  LRAMVA Summary'!E$54:E$68)+SUM('1.  LRAMVA Summary'!E$69:E$70)*(MONTH($E96)-1)/12)*$H96</f>
        <v>63.08481230865354</v>
      </c>
      <c r="K96" s="230">
        <f>(SUM('1.  LRAMVA Summary'!F$54:F$68)+SUM('1.  LRAMVA Summary'!F$69:F$70)*(MONTH($E96)-1)/12)*$H96</f>
        <v>-145.56581601645428</v>
      </c>
      <c r="L96" s="230">
        <f>(SUM('1.  LRAMVA Summary'!G$54:G$68)+SUM('1.  LRAMVA Summary'!G$69:G$70)*(MONTH($E96)-1)/12)*$H96</f>
        <v>38.630002342406613</v>
      </c>
      <c r="M96" s="230">
        <f>(SUM('1.  LRAMVA Summary'!H$54:H$68)+SUM('1.  LRAMVA Summary'!H$69:H$70)*(MONTH($E96)-1)/12)*$H96</f>
        <v>60.155982399197931</v>
      </c>
      <c r="N96" s="230">
        <f>(SUM('1.  LRAMVA Summary'!I$54:I$68)+SUM('1.  LRAMVA Summary'!I$69:I$70)*(MONTH($E96)-1)/12)*$H96</f>
        <v>0</v>
      </c>
      <c r="O96" s="230">
        <f>(SUM('1.  LRAMVA Summary'!J$54:J$68)+SUM('1.  LRAMVA Summary'!J$69:J$70)*(MONTH($E96)-1)/12)*$H96</f>
        <v>5.6383088910958321</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6"/>
        <v>354.44111277761954</v>
      </c>
    </row>
    <row r="97" spans="2:23" s="9" customFormat="1">
      <c r="B97" s="66"/>
      <c r="E97" s="214">
        <v>42583</v>
      </c>
      <c r="F97" s="214" t="s">
        <v>183</v>
      </c>
      <c r="G97" s="215" t="s">
        <v>68</v>
      </c>
      <c r="H97" s="229">
        <f t="shared" ref="H97:H98" si="38">$C$37/12</f>
        <v>9.1666666666666665E-4</v>
      </c>
      <c r="I97" s="230">
        <f>(SUM('1.  LRAMVA Summary'!D$54:D$68)+SUM('1.  LRAMVA Summary'!D$69:D$70)*(MONTH($E97)-1)/12)*$H97</f>
        <v>387.91412666150666</v>
      </c>
      <c r="J97" s="230">
        <f>(SUM('1.  LRAMVA Summary'!E$54:E$68)+SUM('1.  LRAMVA Summary'!E$69:E$70)*(MONTH($E97)-1)/12)*$H97</f>
        <v>73.598947693429125</v>
      </c>
      <c r="K97" s="230">
        <f>(SUM('1.  LRAMVA Summary'!F$54:F$68)+SUM('1.  LRAMVA Summary'!F$69:F$70)*(MONTH($E97)-1)/12)*$H97</f>
        <v>-169.82678535253001</v>
      </c>
      <c r="L97" s="230">
        <f>(SUM('1.  LRAMVA Summary'!G$54:G$68)+SUM('1.  LRAMVA Summary'!G$69:G$70)*(MONTH($E97)-1)/12)*$H97</f>
        <v>45.068336066141043</v>
      </c>
      <c r="M97" s="230">
        <f>(SUM('1.  LRAMVA Summary'!H$54:H$68)+SUM('1.  LRAMVA Summary'!H$69:H$70)*(MONTH($E97)-1)/12)*$H97</f>
        <v>70.181979465730919</v>
      </c>
      <c r="N97" s="230">
        <f>(SUM('1.  LRAMVA Summary'!I$54:I$68)+SUM('1.  LRAMVA Summary'!I$69:I$70)*(MONTH($E97)-1)/12)*$H97</f>
        <v>0</v>
      </c>
      <c r="O97" s="230">
        <f>(SUM('1.  LRAMVA Summary'!J$54:J$68)+SUM('1.  LRAMVA Summary'!J$69:J$70)*(MONTH($E97)-1)/12)*$H97</f>
        <v>6.578027039611805</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6"/>
        <v>413.51463157388957</v>
      </c>
    </row>
    <row r="98" spans="2:23" s="9" customFormat="1">
      <c r="B98" s="66"/>
      <c r="E98" s="214">
        <v>42614</v>
      </c>
      <c r="F98" s="214" t="s">
        <v>183</v>
      </c>
      <c r="G98" s="215" t="s">
        <v>68</v>
      </c>
      <c r="H98" s="229">
        <f t="shared" si="38"/>
        <v>9.1666666666666665E-4</v>
      </c>
      <c r="I98" s="230">
        <f>(SUM('1.  LRAMVA Summary'!D$54:D$68)+SUM('1.  LRAMVA Summary'!D$69:D$70)*(MONTH($E98)-1)/12)*$H98</f>
        <v>443.33043047029327</v>
      </c>
      <c r="J98" s="230">
        <f>(SUM('1.  LRAMVA Summary'!E$54:E$68)+SUM('1.  LRAMVA Summary'!E$69:E$70)*(MONTH($E98)-1)/12)*$H98</f>
        <v>84.113083078204724</v>
      </c>
      <c r="K98" s="230">
        <f>(SUM('1.  LRAMVA Summary'!F$54:F$68)+SUM('1.  LRAMVA Summary'!F$69:F$70)*(MONTH($E98)-1)/12)*$H98</f>
        <v>-194.08775468860571</v>
      </c>
      <c r="L98" s="230">
        <f>(SUM('1.  LRAMVA Summary'!G$54:G$68)+SUM('1.  LRAMVA Summary'!G$69:G$70)*(MONTH($E98)-1)/12)*$H98</f>
        <v>51.506669789875481</v>
      </c>
      <c r="M98" s="230">
        <f>(SUM('1.  LRAMVA Summary'!H$54:H$68)+SUM('1.  LRAMVA Summary'!H$69:H$70)*(MONTH($E98)-1)/12)*$H98</f>
        <v>80.207976532263913</v>
      </c>
      <c r="N98" s="230">
        <f>(SUM('1.  LRAMVA Summary'!I$54:I$68)+SUM('1.  LRAMVA Summary'!I$69:I$70)*(MONTH($E98)-1)/12)*$H98</f>
        <v>0</v>
      </c>
      <c r="O98" s="230">
        <f>(SUM('1.  LRAMVA Summary'!J$54:J$68)+SUM('1.  LRAMVA Summary'!J$69:J$70)*(MONTH($E98)-1)/12)*$H98</f>
        <v>7.517745188127777</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6"/>
        <v>472.58815037015944</v>
      </c>
    </row>
    <row r="99" spans="2:23" s="9" customFormat="1">
      <c r="B99" s="66"/>
      <c r="E99" s="214">
        <v>42644</v>
      </c>
      <c r="F99" s="214" t="s">
        <v>183</v>
      </c>
      <c r="G99" s="215" t="s">
        <v>69</v>
      </c>
      <c r="H99" s="210">
        <f>$C$38/12</f>
        <v>9.1666666666666665E-4</v>
      </c>
      <c r="I99" s="230">
        <f>(SUM('1.  LRAMVA Summary'!D$54:D$68)+SUM('1.  LRAMVA Summary'!D$69:D$70)*(MONTH($E99)-1)/12)*$H99</f>
        <v>498.74673427907993</v>
      </c>
      <c r="J99" s="230">
        <f>(SUM('1.  LRAMVA Summary'!E$54:E$68)+SUM('1.  LRAMVA Summary'!E$69:E$70)*(MONTH($E99)-1)/12)*$H99</f>
        <v>94.627218462980309</v>
      </c>
      <c r="K99" s="230">
        <f>(SUM('1.  LRAMVA Summary'!F$54:F$68)+SUM('1.  LRAMVA Summary'!F$69:F$70)*(MONTH($E99)-1)/12)*$H99</f>
        <v>-218.34872402468139</v>
      </c>
      <c r="L99" s="230">
        <f>(SUM('1.  LRAMVA Summary'!G$54:G$68)+SUM('1.  LRAMVA Summary'!G$69:G$70)*(MONTH($E99)-1)/12)*$H99</f>
        <v>57.945003513609919</v>
      </c>
      <c r="M99" s="230">
        <f>(SUM('1.  LRAMVA Summary'!H$54:H$68)+SUM('1.  LRAMVA Summary'!H$69:H$70)*(MONTH($E99)-1)/12)*$H99</f>
        <v>90.233973598796908</v>
      </c>
      <c r="N99" s="230">
        <f>(SUM('1.  LRAMVA Summary'!I$54:I$68)+SUM('1.  LRAMVA Summary'!I$69:I$70)*(MONTH($E99)-1)/12)*$H99</f>
        <v>0</v>
      </c>
      <c r="O99" s="230">
        <f>(SUM('1.  LRAMVA Summary'!J$54:J$68)+SUM('1.  LRAMVA Summary'!J$69:J$70)*(MONTH($E99)-1)/12)*$H99</f>
        <v>8.4574633366437499</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6"/>
        <v>531.66166916642942</v>
      </c>
    </row>
    <row r="100" spans="2:23" s="9" customFormat="1">
      <c r="B100" s="66"/>
      <c r="E100" s="214">
        <v>42675</v>
      </c>
      <c r="F100" s="214" t="s">
        <v>183</v>
      </c>
      <c r="G100" s="215" t="s">
        <v>69</v>
      </c>
      <c r="H100" s="210">
        <f t="shared" ref="H100:H101" si="39">$C$38/12</f>
        <v>9.1666666666666665E-4</v>
      </c>
      <c r="I100" s="230">
        <f>(SUM('1.  LRAMVA Summary'!D$54:D$68)+SUM('1.  LRAMVA Summary'!D$69:D$70)*(MONTH($E100)-1)/12)*$H100</f>
        <v>554.16303808786654</v>
      </c>
      <c r="J100" s="230">
        <f>(SUM('1.  LRAMVA Summary'!E$54:E$68)+SUM('1.  LRAMVA Summary'!E$69:E$70)*(MONTH($E100)-1)/12)*$H100</f>
        <v>105.14135384775591</v>
      </c>
      <c r="K100" s="230">
        <f>(SUM('1.  LRAMVA Summary'!F$54:F$68)+SUM('1.  LRAMVA Summary'!F$69:F$70)*(MONTH($E100)-1)/12)*$H100</f>
        <v>-242.60969336075712</v>
      </c>
      <c r="L100" s="230">
        <f>(SUM('1.  LRAMVA Summary'!G$54:G$68)+SUM('1.  LRAMVA Summary'!G$69:G$70)*(MONTH($E100)-1)/12)*$H100</f>
        <v>64.38333723734435</v>
      </c>
      <c r="M100" s="230">
        <f>(SUM('1.  LRAMVA Summary'!H$54:H$68)+SUM('1.  LRAMVA Summary'!H$69:H$70)*(MONTH($E100)-1)/12)*$H100</f>
        <v>100.25997066532987</v>
      </c>
      <c r="N100" s="230">
        <f>(SUM('1.  LRAMVA Summary'!I$54:I$68)+SUM('1.  LRAMVA Summary'!I$69:I$70)*(MONTH($E100)-1)/12)*$H100</f>
        <v>0</v>
      </c>
      <c r="O100" s="230">
        <f>(SUM('1.  LRAMVA Summary'!J$54:J$68)+SUM('1.  LRAMVA Summary'!J$69:J$70)*(MONTH($E100)-1)/12)*$H100</f>
        <v>9.397181485159722</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6"/>
        <v>590.73518796269934</v>
      </c>
    </row>
    <row r="101" spans="2:23" s="9" customFormat="1">
      <c r="B101" s="66"/>
      <c r="E101" s="214">
        <v>42705</v>
      </c>
      <c r="F101" s="214" t="s">
        <v>183</v>
      </c>
      <c r="G101" s="215" t="s">
        <v>69</v>
      </c>
      <c r="H101" s="210">
        <f t="shared" si="39"/>
        <v>9.1666666666666665E-4</v>
      </c>
      <c r="I101" s="230">
        <f>(SUM('1.  LRAMVA Summary'!D$54:D$68)+SUM('1.  LRAMVA Summary'!D$69:D$70)*(MONTH($E101)-1)/12)*$H101</f>
        <v>609.57934189665332</v>
      </c>
      <c r="J101" s="230">
        <f>(SUM('1.  LRAMVA Summary'!E$54:E$68)+SUM('1.  LRAMVA Summary'!E$69:E$70)*(MONTH($E101)-1)/12)*$H101</f>
        <v>115.65548923253149</v>
      </c>
      <c r="K101" s="230">
        <f>(SUM('1.  LRAMVA Summary'!F$54:F$68)+SUM('1.  LRAMVA Summary'!F$69:F$70)*(MONTH($E101)-1)/12)*$H101</f>
        <v>-266.87066269683282</v>
      </c>
      <c r="L101" s="230">
        <f>(SUM('1.  LRAMVA Summary'!G$54:G$68)+SUM('1.  LRAMVA Summary'!G$69:G$70)*(MONTH($E101)-1)/12)*$H101</f>
        <v>70.82167096107878</v>
      </c>
      <c r="M101" s="230">
        <f>(SUM('1.  LRAMVA Summary'!H$54:H$68)+SUM('1.  LRAMVA Summary'!H$69:H$70)*(MONTH($E101)-1)/12)*$H101</f>
        <v>110.28596773186288</v>
      </c>
      <c r="N101" s="230">
        <f>(SUM('1.  LRAMVA Summary'!I$54:I$68)+SUM('1.  LRAMVA Summary'!I$69:I$70)*(MONTH($E101)-1)/12)*$H101</f>
        <v>0</v>
      </c>
      <c r="O101" s="230">
        <f>(SUM('1.  LRAMVA Summary'!J$54:J$68)+SUM('1.  LRAMVA Summary'!J$69:J$70)*(MONTH($E101)-1)/12)*$H101</f>
        <v>10.336899633675694</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6"/>
        <v>649.80870675896938</v>
      </c>
    </row>
    <row r="102" spans="2:23" s="9" customFormat="1" ht="15.75" thickBot="1">
      <c r="B102" s="66"/>
      <c r="E102" s="216" t="s">
        <v>465</v>
      </c>
      <c r="F102" s="216"/>
      <c r="G102" s="217"/>
      <c r="H102" s="218"/>
      <c r="I102" s="219">
        <f>SUM(I89:I101)</f>
        <v>3657.4760513799197</v>
      </c>
      <c r="J102" s="219">
        <f>SUM(J89:J101)</f>
        <v>693.93293539518902</v>
      </c>
      <c r="K102" s="219">
        <f t="shared" ref="K102:O102" si="40">SUM(K89:K101)</f>
        <v>-1601.2239761809972</v>
      </c>
      <c r="L102" s="219">
        <f t="shared" si="40"/>
        <v>424.93002576647268</v>
      </c>
      <c r="M102" s="219">
        <f t="shared" si="40"/>
        <v>661.71580639117724</v>
      </c>
      <c r="N102" s="219">
        <f t="shared" si="40"/>
        <v>0</v>
      </c>
      <c r="O102" s="219">
        <f t="shared" si="40"/>
        <v>62.021397802054153</v>
      </c>
      <c r="P102" s="219">
        <f t="shared" ref="P102:V102" si="41">SUM(P89:P101)</f>
        <v>0</v>
      </c>
      <c r="Q102" s="219">
        <f t="shared" si="41"/>
        <v>0</v>
      </c>
      <c r="R102" s="219">
        <f t="shared" si="41"/>
        <v>0</v>
      </c>
      <c r="S102" s="219">
        <f t="shared" si="41"/>
        <v>0</v>
      </c>
      <c r="T102" s="219">
        <f t="shared" si="41"/>
        <v>0</v>
      </c>
      <c r="U102" s="219">
        <f t="shared" si="41"/>
        <v>0</v>
      </c>
      <c r="V102" s="219">
        <f t="shared" si="41"/>
        <v>0</v>
      </c>
      <c r="W102" s="219">
        <f>SUM(W89:W101)</f>
        <v>3898.852240553816</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3657.4760513799197</v>
      </c>
      <c r="J104" s="228">
        <f t="shared" ref="J104" si="42">J102+J103</f>
        <v>693.93293539518902</v>
      </c>
      <c r="K104" s="228">
        <f t="shared" ref="K104" si="43">K102+K103</f>
        <v>-1601.2239761809972</v>
      </c>
      <c r="L104" s="228">
        <f t="shared" ref="L104" si="44">L102+L103</f>
        <v>424.93002576647268</v>
      </c>
      <c r="M104" s="228">
        <f t="shared" ref="M104" si="45">M102+M103</f>
        <v>661.71580639117724</v>
      </c>
      <c r="N104" s="228">
        <f t="shared" ref="N104" si="46">N102+N103</f>
        <v>0</v>
      </c>
      <c r="O104" s="228">
        <f t="shared" ref="O104:V104" si="47">O102+O103</f>
        <v>62.021397802054153</v>
      </c>
      <c r="P104" s="228">
        <f t="shared" si="47"/>
        <v>0</v>
      </c>
      <c r="Q104" s="228">
        <f t="shared" si="47"/>
        <v>0</v>
      </c>
      <c r="R104" s="228">
        <f t="shared" si="47"/>
        <v>0</v>
      </c>
      <c r="S104" s="228">
        <f t="shared" si="47"/>
        <v>0</v>
      </c>
      <c r="T104" s="228">
        <f t="shared" si="47"/>
        <v>0</v>
      </c>
      <c r="U104" s="228">
        <f t="shared" si="47"/>
        <v>0</v>
      </c>
      <c r="V104" s="228">
        <f t="shared" si="47"/>
        <v>0</v>
      </c>
      <c r="W104" s="228">
        <f t="shared" ref="W104" si="48">W102+W103</f>
        <v>3898.852240553816</v>
      </c>
    </row>
    <row r="105" spans="2:23" s="9" customFormat="1">
      <c r="B105" s="66"/>
      <c r="E105" s="214">
        <v>42736</v>
      </c>
      <c r="F105" s="214" t="s">
        <v>184</v>
      </c>
      <c r="G105" s="215" t="s">
        <v>65</v>
      </c>
      <c r="H105" s="240">
        <f>$C$39/12</f>
        <v>9.1666666666666665E-4</v>
      </c>
      <c r="I105" s="230">
        <f>(SUM('1.  LRAMVA Summary'!D$54:D$71)+SUM('1.  LRAMVA Summary'!D$72:D$73)*(MONTH($E105)-1)/12)*$H105</f>
        <v>664.99564570543987</v>
      </c>
      <c r="J105" s="230">
        <f>(SUM('1.  LRAMVA Summary'!E$54:E$71)+SUM('1.  LRAMVA Summary'!E$72:E$73)*(MONTH($E105)-1)/12)*$H105</f>
        <v>126.16962461730708</v>
      </c>
      <c r="K105" s="230">
        <f>(SUM('1.  LRAMVA Summary'!F$54:F$71)+SUM('1.  LRAMVA Summary'!F$72:F$73)*(MONTH($E105)-1)/12)*$H105</f>
        <v>-291.13163203290856</v>
      </c>
      <c r="L105" s="230">
        <f>(SUM('1.  LRAMVA Summary'!G$54:G$71)+SUM('1.  LRAMVA Summary'!G$72:G$73)*(MONTH($E105)-1)/12)*$H105</f>
        <v>77.260004684813225</v>
      </c>
      <c r="M105" s="230">
        <f>(SUM('1.  LRAMVA Summary'!H$54:H$71)+SUM('1.  LRAMVA Summary'!H$72:H$73)*(MONTH($E105)-1)/12)*$H105</f>
        <v>120.31196479839586</v>
      </c>
      <c r="N105" s="230">
        <f>(SUM('1.  LRAMVA Summary'!I$54:I$71)+SUM('1.  LRAMVA Summary'!I$72:I$73)*(MONTH($E105)-1)/12)*$H105</f>
        <v>0</v>
      </c>
      <c r="O105" s="230">
        <f>(SUM('1.  LRAMVA Summary'!J$54:J$71)+SUM('1.  LRAMVA Summary'!J$72:J$73)*(MONTH($E105)-1)/12)*$H105</f>
        <v>11.276617782191666</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708.88222555523907</v>
      </c>
    </row>
    <row r="106" spans="2:23" s="9" customFormat="1">
      <c r="B106" s="66"/>
      <c r="E106" s="214">
        <v>42767</v>
      </c>
      <c r="F106" s="214" t="s">
        <v>184</v>
      </c>
      <c r="G106" s="215" t="s">
        <v>65</v>
      </c>
      <c r="H106" s="240">
        <f t="shared" ref="H106:H107" si="49">$C$39/12</f>
        <v>9.1666666666666665E-4</v>
      </c>
      <c r="I106" s="230">
        <f>(SUM('1.  LRAMVA Summary'!D$54:D$71)+SUM('1.  LRAMVA Summary'!D$72:D$73)*(MONTH($E106)-1)/12)*$H106</f>
        <v>664.99564570543987</v>
      </c>
      <c r="J106" s="230">
        <f>(SUM('1.  LRAMVA Summary'!E$54:E$71)+SUM('1.  LRAMVA Summary'!E$72:E$73)*(MONTH($E106)-1)/12)*$H106</f>
        <v>126.16962461730708</v>
      </c>
      <c r="K106" s="230">
        <f>(SUM('1.  LRAMVA Summary'!F$54:F$71)+SUM('1.  LRAMVA Summary'!F$72:F$73)*(MONTH($E106)-1)/12)*$H106</f>
        <v>-291.13163203290856</v>
      </c>
      <c r="L106" s="230">
        <f>(SUM('1.  LRAMVA Summary'!G$54:G$71)+SUM('1.  LRAMVA Summary'!G$72:G$73)*(MONTH($E106)-1)/12)*$H106</f>
        <v>77.260004684813225</v>
      </c>
      <c r="M106" s="230">
        <f>(SUM('1.  LRAMVA Summary'!H$54:H$71)+SUM('1.  LRAMVA Summary'!H$72:H$73)*(MONTH($E106)-1)/12)*$H106</f>
        <v>120.31196479839586</v>
      </c>
      <c r="N106" s="230">
        <f>(SUM('1.  LRAMVA Summary'!I$54:I$71)+SUM('1.  LRAMVA Summary'!I$72:I$73)*(MONTH($E106)-1)/12)*$H106</f>
        <v>0</v>
      </c>
      <c r="O106" s="230">
        <f>(SUM('1.  LRAMVA Summary'!J$54:J$71)+SUM('1.  LRAMVA Summary'!J$72:J$73)*(MONTH($E106)-1)/12)*$H106</f>
        <v>11.276617782191666</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50">SUM(I106:V106)</f>
        <v>708.88222555523907</v>
      </c>
    </row>
    <row r="107" spans="2:23" s="9" customFormat="1">
      <c r="B107" s="66"/>
      <c r="E107" s="214">
        <v>42795</v>
      </c>
      <c r="F107" s="214" t="s">
        <v>184</v>
      </c>
      <c r="G107" s="215" t="s">
        <v>65</v>
      </c>
      <c r="H107" s="240">
        <f t="shared" si="49"/>
        <v>9.1666666666666665E-4</v>
      </c>
      <c r="I107" s="230">
        <f>(SUM('1.  LRAMVA Summary'!D$54:D$71)+SUM('1.  LRAMVA Summary'!D$72:D$73)*(MONTH($E107)-1)/12)*$H107</f>
        <v>664.99564570543987</v>
      </c>
      <c r="J107" s="230">
        <f>(SUM('1.  LRAMVA Summary'!E$54:E$71)+SUM('1.  LRAMVA Summary'!E$72:E$73)*(MONTH($E107)-1)/12)*$H107</f>
        <v>126.16962461730708</v>
      </c>
      <c r="K107" s="230">
        <f>(SUM('1.  LRAMVA Summary'!F$54:F$71)+SUM('1.  LRAMVA Summary'!F$72:F$73)*(MONTH($E107)-1)/12)*$H107</f>
        <v>-291.13163203290856</v>
      </c>
      <c r="L107" s="230">
        <f>(SUM('1.  LRAMVA Summary'!G$54:G$71)+SUM('1.  LRAMVA Summary'!G$72:G$73)*(MONTH($E107)-1)/12)*$H107</f>
        <v>77.260004684813225</v>
      </c>
      <c r="M107" s="230">
        <f>(SUM('1.  LRAMVA Summary'!H$54:H$71)+SUM('1.  LRAMVA Summary'!H$72:H$73)*(MONTH($E107)-1)/12)*$H107</f>
        <v>120.31196479839586</v>
      </c>
      <c r="N107" s="230">
        <f>(SUM('1.  LRAMVA Summary'!I$54:I$71)+SUM('1.  LRAMVA Summary'!I$72:I$73)*(MONTH($E107)-1)/12)*$H107</f>
        <v>0</v>
      </c>
      <c r="O107" s="230">
        <f>(SUM('1.  LRAMVA Summary'!J$54:J$71)+SUM('1.  LRAMVA Summary'!J$72:J$73)*(MONTH($E107)-1)/12)*$H107</f>
        <v>11.276617782191666</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50"/>
        <v>708.88222555523907</v>
      </c>
    </row>
    <row r="108" spans="2:23" s="8" customFormat="1">
      <c r="B108" s="239"/>
      <c r="E108" s="214">
        <v>42826</v>
      </c>
      <c r="F108" s="214" t="s">
        <v>184</v>
      </c>
      <c r="G108" s="215" t="s">
        <v>66</v>
      </c>
      <c r="H108" s="240">
        <f>$C$40/12</f>
        <v>9.1666666666666665E-4</v>
      </c>
      <c r="I108" s="230">
        <f>(SUM('1.  LRAMVA Summary'!D$54:D$71)+SUM('1.  LRAMVA Summary'!D$72:D$73)*(MONTH($E108)-1)/12)*$H108</f>
        <v>664.99564570543987</v>
      </c>
      <c r="J108" s="230">
        <f>(SUM('1.  LRAMVA Summary'!E$54:E$71)+SUM('1.  LRAMVA Summary'!E$72:E$73)*(MONTH($E108)-1)/12)*$H108</f>
        <v>126.16962461730708</v>
      </c>
      <c r="K108" s="230">
        <f>(SUM('1.  LRAMVA Summary'!F$54:F$71)+SUM('1.  LRAMVA Summary'!F$72:F$73)*(MONTH($E108)-1)/12)*$H108</f>
        <v>-291.13163203290856</v>
      </c>
      <c r="L108" s="230">
        <f>(SUM('1.  LRAMVA Summary'!G$54:G$71)+SUM('1.  LRAMVA Summary'!G$72:G$73)*(MONTH($E108)-1)/12)*$H108</f>
        <v>77.260004684813225</v>
      </c>
      <c r="M108" s="230">
        <f>(SUM('1.  LRAMVA Summary'!H$54:H$71)+SUM('1.  LRAMVA Summary'!H$72:H$73)*(MONTH($E108)-1)/12)*$H108</f>
        <v>120.31196479839586</v>
      </c>
      <c r="N108" s="230">
        <f>(SUM('1.  LRAMVA Summary'!I$54:I$71)+SUM('1.  LRAMVA Summary'!I$72:I$73)*(MONTH($E108)-1)/12)*$H108</f>
        <v>0</v>
      </c>
      <c r="O108" s="230">
        <f>(SUM('1.  LRAMVA Summary'!J$54:J$71)+SUM('1.  LRAMVA Summary'!J$72:J$73)*(MONTH($E108)-1)/12)*$H108</f>
        <v>11.276617782191666</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50"/>
        <v>708.88222555523907</v>
      </c>
    </row>
    <row r="109" spans="2:23" s="9" customFormat="1">
      <c r="B109" s="66"/>
      <c r="E109" s="214">
        <v>42856</v>
      </c>
      <c r="F109" s="214" t="s">
        <v>184</v>
      </c>
      <c r="G109" s="215" t="s">
        <v>66</v>
      </c>
      <c r="H109" s="240">
        <f t="shared" ref="H109:H110" si="51">$C$40/12</f>
        <v>9.1666666666666665E-4</v>
      </c>
      <c r="I109" s="230">
        <f>(SUM('1.  LRAMVA Summary'!D$54:D$71)+SUM('1.  LRAMVA Summary'!D$72:D$73)*(MONTH($E109)-1)/12)*$H109</f>
        <v>664.99564570543987</v>
      </c>
      <c r="J109" s="230">
        <f>(SUM('1.  LRAMVA Summary'!E$54:E$71)+SUM('1.  LRAMVA Summary'!E$72:E$73)*(MONTH($E109)-1)/12)*$H109</f>
        <v>126.16962461730708</v>
      </c>
      <c r="K109" s="230">
        <f>(SUM('1.  LRAMVA Summary'!F$54:F$71)+SUM('1.  LRAMVA Summary'!F$72:F$73)*(MONTH($E109)-1)/12)*$H109</f>
        <v>-291.13163203290856</v>
      </c>
      <c r="L109" s="230">
        <f>(SUM('1.  LRAMVA Summary'!G$54:G$71)+SUM('1.  LRAMVA Summary'!G$72:G$73)*(MONTH($E109)-1)/12)*$H109</f>
        <v>77.260004684813225</v>
      </c>
      <c r="M109" s="230">
        <f>(SUM('1.  LRAMVA Summary'!H$54:H$71)+SUM('1.  LRAMVA Summary'!H$72:H$73)*(MONTH($E109)-1)/12)*$H109</f>
        <v>120.31196479839586</v>
      </c>
      <c r="N109" s="230">
        <f>(SUM('1.  LRAMVA Summary'!I$54:I$71)+SUM('1.  LRAMVA Summary'!I$72:I$73)*(MONTH($E109)-1)/12)*$H109</f>
        <v>0</v>
      </c>
      <c r="O109" s="230">
        <f>(SUM('1.  LRAMVA Summary'!J$54:J$71)+SUM('1.  LRAMVA Summary'!J$72:J$73)*(MONTH($E109)-1)/12)*$H109</f>
        <v>11.276617782191666</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50"/>
        <v>708.88222555523907</v>
      </c>
    </row>
    <row r="110" spans="2:23" s="238" customFormat="1">
      <c r="B110" s="237"/>
      <c r="E110" s="214">
        <v>42887</v>
      </c>
      <c r="F110" s="214" t="s">
        <v>184</v>
      </c>
      <c r="G110" s="215" t="s">
        <v>66</v>
      </c>
      <c r="H110" s="240">
        <f t="shared" si="51"/>
        <v>9.1666666666666665E-4</v>
      </c>
      <c r="I110" s="230">
        <f>(SUM('1.  LRAMVA Summary'!D$54:D$71)+SUM('1.  LRAMVA Summary'!D$72:D$73)*(MONTH($E110)-1)/12)*$H110</f>
        <v>664.99564570543987</v>
      </c>
      <c r="J110" s="230">
        <f>(SUM('1.  LRAMVA Summary'!E$54:E$71)+SUM('1.  LRAMVA Summary'!E$72:E$73)*(MONTH($E110)-1)/12)*$H110</f>
        <v>126.16962461730708</v>
      </c>
      <c r="K110" s="230">
        <f>(SUM('1.  LRAMVA Summary'!F$54:F$71)+SUM('1.  LRAMVA Summary'!F$72:F$73)*(MONTH($E110)-1)/12)*$H110</f>
        <v>-291.13163203290856</v>
      </c>
      <c r="L110" s="230">
        <f>(SUM('1.  LRAMVA Summary'!G$54:G$71)+SUM('1.  LRAMVA Summary'!G$72:G$73)*(MONTH($E110)-1)/12)*$H110</f>
        <v>77.260004684813225</v>
      </c>
      <c r="M110" s="230">
        <f>(SUM('1.  LRAMVA Summary'!H$54:H$71)+SUM('1.  LRAMVA Summary'!H$72:H$73)*(MONTH($E110)-1)/12)*$H110</f>
        <v>120.31196479839586</v>
      </c>
      <c r="N110" s="230">
        <f>(SUM('1.  LRAMVA Summary'!I$54:I$71)+SUM('1.  LRAMVA Summary'!I$72:I$73)*(MONTH($E110)-1)/12)*$H110</f>
        <v>0</v>
      </c>
      <c r="O110" s="230">
        <f>(SUM('1.  LRAMVA Summary'!J$54:J$71)+SUM('1.  LRAMVA Summary'!J$72:J$73)*(MONTH($E110)-1)/12)*$H110</f>
        <v>11.276617782191666</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50"/>
        <v>708.88222555523907</v>
      </c>
    </row>
    <row r="111" spans="2:23" s="9" customFormat="1">
      <c r="B111" s="66"/>
      <c r="E111" s="214">
        <v>42917</v>
      </c>
      <c r="F111" s="214" t="s">
        <v>184</v>
      </c>
      <c r="G111" s="215" t="s">
        <v>68</v>
      </c>
      <c r="H111" s="240">
        <f>$C$41/12</f>
        <v>9.1666666666666665E-4</v>
      </c>
      <c r="I111" s="230">
        <f>(SUM('1.  LRAMVA Summary'!D$54:D$71)+SUM('1.  LRAMVA Summary'!D$72:D$73)*(MONTH($E111)-1)/12)*$H111</f>
        <v>664.99564570543987</v>
      </c>
      <c r="J111" s="230">
        <f>(SUM('1.  LRAMVA Summary'!E$54:E$71)+SUM('1.  LRAMVA Summary'!E$72:E$73)*(MONTH($E111)-1)/12)*$H111</f>
        <v>126.16962461730708</v>
      </c>
      <c r="K111" s="230">
        <f>(SUM('1.  LRAMVA Summary'!F$54:F$71)+SUM('1.  LRAMVA Summary'!F$72:F$73)*(MONTH($E111)-1)/12)*$H111</f>
        <v>-291.13163203290856</v>
      </c>
      <c r="L111" s="230">
        <f>(SUM('1.  LRAMVA Summary'!G$54:G$71)+SUM('1.  LRAMVA Summary'!G$72:G$73)*(MONTH($E111)-1)/12)*$H111</f>
        <v>77.260004684813225</v>
      </c>
      <c r="M111" s="230">
        <f>(SUM('1.  LRAMVA Summary'!H$54:H$71)+SUM('1.  LRAMVA Summary'!H$72:H$73)*(MONTH($E111)-1)/12)*$H111</f>
        <v>120.31196479839586</v>
      </c>
      <c r="N111" s="230">
        <f>(SUM('1.  LRAMVA Summary'!I$54:I$71)+SUM('1.  LRAMVA Summary'!I$72:I$73)*(MONTH($E111)-1)/12)*$H111</f>
        <v>0</v>
      </c>
      <c r="O111" s="230">
        <f>(SUM('1.  LRAMVA Summary'!J$54:J$71)+SUM('1.  LRAMVA Summary'!J$72:J$73)*(MONTH($E111)-1)/12)*$H111</f>
        <v>11.276617782191666</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50"/>
        <v>708.88222555523907</v>
      </c>
    </row>
    <row r="112" spans="2:23" s="9" customFormat="1">
      <c r="B112" s="66"/>
      <c r="E112" s="214">
        <v>42948</v>
      </c>
      <c r="F112" s="214" t="s">
        <v>184</v>
      </c>
      <c r="G112" s="215" t="s">
        <v>68</v>
      </c>
      <c r="H112" s="240">
        <f t="shared" ref="H112:H113" si="52">$C$41/12</f>
        <v>9.1666666666666665E-4</v>
      </c>
      <c r="I112" s="230">
        <f>(SUM('1.  LRAMVA Summary'!D$54:D$71)+SUM('1.  LRAMVA Summary'!D$72:D$73)*(MONTH($E112)-1)/12)*$H112</f>
        <v>664.99564570543987</v>
      </c>
      <c r="J112" s="230">
        <f>(SUM('1.  LRAMVA Summary'!E$54:E$71)+SUM('1.  LRAMVA Summary'!E$72:E$73)*(MONTH($E112)-1)/12)*$H112</f>
        <v>126.16962461730708</v>
      </c>
      <c r="K112" s="230">
        <f>(SUM('1.  LRAMVA Summary'!F$54:F$71)+SUM('1.  LRAMVA Summary'!F$72:F$73)*(MONTH($E112)-1)/12)*$H112</f>
        <v>-291.13163203290856</v>
      </c>
      <c r="L112" s="230">
        <f>(SUM('1.  LRAMVA Summary'!G$54:G$71)+SUM('1.  LRAMVA Summary'!G$72:G$73)*(MONTH($E112)-1)/12)*$H112</f>
        <v>77.260004684813225</v>
      </c>
      <c r="M112" s="230">
        <f>(SUM('1.  LRAMVA Summary'!H$54:H$71)+SUM('1.  LRAMVA Summary'!H$72:H$73)*(MONTH($E112)-1)/12)*$H112</f>
        <v>120.31196479839586</v>
      </c>
      <c r="N112" s="230">
        <f>(SUM('1.  LRAMVA Summary'!I$54:I$71)+SUM('1.  LRAMVA Summary'!I$72:I$73)*(MONTH($E112)-1)/12)*$H112</f>
        <v>0</v>
      </c>
      <c r="O112" s="230">
        <f>(SUM('1.  LRAMVA Summary'!J$54:J$71)+SUM('1.  LRAMVA Summary'!J$72:J$73)*(MONTH($E112)-1)/12)*$H112</f>
        <v>11.276617782191666</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50"/>
        <v>708.88222555523907</v>
      </c>
    </row>
    <row r="113" spans="2:23" s="9" customFormat="1">
      <c r="B113" s="66"/>
      <c r="E113" s="214">
        <v>42979</v>
      </c>
      <c r="F113" s="214" t="s">
        <v>184</v>
      </c>
      <c r="G113" s="215" t="s">
        <v>68</v>
      </c>
      <c r="H113" s="240">
        <f t="shared" si="52"/>
        <v>9.1666666666666665E-4</v>
      </c>
      <c r="I113" s="230">
        <f>(SUM('1.  LRAMVA Summary'!D$54:D$71)+SUM('1.  LRAMVA Summary'!D$72:D$73)*(MONTH($E113)-1)/12)*$H113</f>
        <v>664.99564570543987</v>
      </c>
      <c r="J113" s="230">
        <f>(SUM('1.  LRAMVA Summary'!E$54:E$71)+SUM('1.  LRAMVA Summary'!E$72:E$73)*(MONTH($E113)-1)/12)*$H113</f>
        <v>126.16962461730708</v>
      </c>
      <c r="K113" s="230">
        <f>(SUM('1.  LRAMVA Summary'!F$54:F$71)+SUM('1.  LRAMVA Summary'!F$72:F$73)*(MONTH($E113)-1)/12)*$H113</f>
        <v>-291.13163203290856</v>
      </c>
      <c r="L113" s="230">
        <f>(SUM('1.  LRAMVA Summary'!G$54:G$71)+SUM('1.  LRAMVA Summary'!G$72:G$73)*(MONTH($E113)-1)/12)*$H113</f>
        <v>77.260004684813225</v>
      </c>
      <c r="M113" s="230">
        <f>(SUM('1.  LRAMVA Summary'!H$54:H$71)+SUM('1.  LRAMVA Summary'!H$72:H$73)*(MONTH($E113)-1)/12)*$H113</f>
        <v>120.31196479839586</v>
      </c>
      <c r="N113" s="230">
        <f>(SUM('1.  LRAMVA Summary'!I$54:I$71)+SUM('1.  LRAMVA Summary'!I$72:I$73)*(MONTH($E113)-1)/12)*$H113</f>
        <v>0</v>
      </c>
      <c r="O113" s="230">
        <f>(SUM('1.  LRAMVA Summary'!J$54:J$71)+SUM('1.  LRAMVA Summary'!J$72:J$73)*(MONTH($E113)-1)/12)*$H113</f>
        <v>11.276617782191666</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50"/>
        <v>708.88222555523907</v>
      </c>
    </row>
    <row r="114" spans="2:23" s="9" customFormat="1">
      <c r="B114" s="66"/>
      <c r="E114" s="214">
        <v>43009</v>
      </c>
      <c r="F114" s="214" t="s">
        <v>184</v>
      </c>
      <c r="G114" s="215" t="s">
        <v>69</v>
      </c>
      <c r="H114" s="240">
        <f>$C$42/12</f>
        <v>1.25E-3</v>
      </c>
      <c r="I114" s="230">
        <f>(SUM('1.  LRAMVA Summary'!D$54:D$71)+SUM('1.  LRAMVA Summary'!D$72:D$73)*(MONTH($E114)-1)/12)*$H114</f>
        <v>906.81224414378175</v>
      </c>
      <c r="J114" s="230">
        <f>(SUM('1.  LRAMVA Summary'!E$54:E$71)+SUM('1.  LRAMVA Summary'!E$72:E$73)*(MONTH($E114)-1)/12)*$H114</f>
        <v>172.04948811450967</v>
      </c>
      <c r="K114" s="230">
        <f>(SUM('1.  LRAMVA Summary'!F$54:F$71)+SUM('1.  LRAMVA Summary'!F$72:F$73)*(MONTH($E114)-1)/12)*$H114</f>
        <v>-396.99768004487532</v>
      </c>
      <c r="L114" s="230">
        <f>(SUM('1.  LRAMVA Summary'!G$54:G$71)+SUM('1.  LRAMVA Summary'!G$72:G$73)*(MONTH($E114)-1)/12)*$H114</f>
        <v>105.35455184292712</v>
      </c>
      <c r="M114" s="230">
        <f>(SUM('1.  LRAMVA Summary'!H$54:H$71)+SUM('1.  LRAMVA Summary'!H$72:H$73)*(MONTH($E114)-1)/12)*$H114</f>
        <v>164.06177017963074</v>
      </c>
      <c r="N114" s="230">
        <f>(SUM('1.  LRAMVA Summary'!I$54:I$71)+SUM('1.  LRAMVA Summary'!I$72:I$73)*(MONTH($E114)-1)/12)*$H114</f>
        <v>0</v>
      </c>
      <c r="O114" s="230">
        <f>(SUM('1.  LRAMVA Summary'!J$54:J$71)+SUM('1.  LRAMVA Summary'!J$72:J$73)*(MONTH($E114)-1)/12)*$H114</f>
        <v>15.377206066625</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50"/>
        <v>966.65758030259883</v>
      </c>
    </row>
    <row r="115" spans="2:23" s="9" customFormat="1">
      <c r="B115" s="66"/>
      <c r="E115" s="214">
        <v>43040</v>
      </c>
      <c r="F115" s="214" t="s">
        <v>184</v>
      </c>
      <c r="G115" s="215" t="s">
        <v>69</v>
      </c>
      <c r="H115" s="240">
        <f t="shared" ref="H115:H116" si="53">$C$42/12</f>
        <v>1.25E-3</v>
      </c>
      <c r="I115" s="230">
        <f>(SUM('1.  LRAMVA Summary'!D$54:D$71)+SUM('1.  LRAMVA Summary'!D$72:D$73)*(MONTH($E115)-1)/12)*$H115</f>
        <v>906.81224414378175</v>
      </c>
      <c r="J115" s="230">
        <f>(SUM('1.  LRAMVA Summary'!E$54:E$71)+SUM('1.  LRAMVA Summary'!E$72:E$73)*(MONTH($E115)-1)/12)*$H115</f>
        <v>172.04948811450967</v>
      </c>
      <c r="K115" s="230">
        <f>(SUM('1.  LRAMVA Summary'!F$54:F$71)+SUM('1.  LRAMVA Summary'!F$72:F$73)*(MONTH($E115)-1)/12)*$H115</f>
        <v>-396.99768004487532</v>
      </c>
      <c r="L115" s="230">
        <f>(SUM('1.  LRAMVA Summary'!G$54:G$71)+SUM('1.  LRAMVA Summary'!G$72:G$73)*(MONTH($E115)-1)/12)*$H115</f>
        <v>105.35455184292712</v>
      </c>
      <c r="M115" s="230">
        <f>(SUM('1.  LRAMVA Summary'!H$54:H$71)+SUM('1.  LRAMVA Summary'!H$72:H$73)*(MONTH($E115)-1)/12)*$H115</f>
        <v>164.06177017963074</v>
      </c>
      <c r="N115" s="230">
        <f>(SUM('1.  LRAMVA Summary'!I$54:I$71)+SUM('1.  LRAMVA Summary'!I$72:I$73)*(MONTH($E115)-1)/12)*$H115</f>
        <v>0</v>
      </c>
      <c r="O115" s="230">
        <f>(SUM('1.  LRAMVA Summary'!J$54:J$71)+SUM('1.  LRAMVA Summary'!J$72:J$73)*(MONTH($E115)-1)/12)*$H115</f>
        <v>15.377206066625</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50"/>
        <v>966.65758030259883</v>
      </c>
    </row>
    <row r="116" spans="2:23" s="9" customFormat="1">
      <c r="B116" s="66"/>
      <c r="E116" s="214">
        <v>43070</v>
      </c>
      <c r="F116" s="214" t="s">
        <v>184</v>
      </c>
      <c r="G116" s="215" t="s">
        <v>69</v>
      </c>
      <c r="H116" s="240">
        <f t="shared" si="53"/>
        <v>1.25E-3</v>
      </c>
      <c r="I116" s="230">
        <f>(SUM('1.  LRAMVA Summary'!D$54:D$71)+SUM('1.  LRAMVA Summary'!D$72:D$73)*(MONTH($E116)-1)/12)*$H116</f>
        <v>906.81224414378175</v>
      </c>
      <c r="J116" s="230">
        <f>(SUM('1.  LRAMVA Summary'!E$54:E$71)+SUM('1.  LRAMVA Summary'!E$72:E$73)*(MONTH($E116)-1)/12)*$H116</f>
        <v>172.04948811450967</v>
      </c>
      <c r="K116" s="230">
        <f>(SUM('1.  LRAMVA Summary'!F$54:F$71)+SUM('1.  LRAMVA Summary'!F$72:F$73)*(MONTH($E116)-1)/12)*$H116</f>
        <v>-396.99768004487532</v>
      </c>
      <c r="L116" s="230">
        <f>(SUM('1.  LRAMVA Summary'!G$54:G$71)+SUM('1.  LRAMVA Summary'!G$72:G$73)*(MONTH($E116)-1)/12)*$H116</f>
        <v>105.35455184292712</v>
      </c>
      <c r="M116" s="230">
        <f>(SUM('1.  LRAMVA Summary'!H$54:H$71)+SUM('1.  LRAMVA Summary'!H$72:H$73)*(MONTH($E116)-1)/12)*$H116</f>
        <v>164.06177017963074</v>
      </c>
      <c r="N116" s="230">
        <f>(SUM('1.  LRAMVA Summary'!I$54:I$71)+SUM('1.  LRAMVA Summary'!I$72:I$73)*(MONTH($E116)-1)/12)*$H116</f>
        <v>0</v>
      </c>
      <c r="O116" s="230">
        <f>(SUM('1.  LRAMVA Summary'!J$54:J$71)+SUM('1.  LRAMVA Summary'!J$72:J$73)*(MONTH($E116)-1)/12)*$H116</f>
        <v>15.377206066625</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50"/>
        <v>966.65758030259883</v>
      </c>
    </row>
    <row r="117" spans="2:23" s="9" customFormat="1" ht="15.75" thickBot="1">
      <c r="B117" s="66"/>
      <c r="E117" s="216" t="s">
        <v>466</v>
      </c>
      <c r="F117" s="216"/>
      <c r="G117" s="217"/>
      <c r="H117" s="218"/>
      <c r="I117" s="219">
        <f>SUM(I104:I116)</f>
        <v>12362.873595160221</v>
      </c>
      <c r="J117" s="219">
        <f>SUM(J104:J116)</f>
        <v>2345.6080212944821</v>
      </c>
      <c r="K117" s="219">
        <f t="shared" ref="K117:O117" si="54">SUM(K104:K116)</f>
        <v>-5412.4017046118006</v>
      </c>
      <c r="L117" s="219">
        <f t="shared" si="54"/>
        <v>1436.3337234585731</v>
      </c>
      <c r="M117" s="219">
        <f t="shared" si="54"/>
        <v>2236.7088001156321</v>
      </c>
      <c r="N117" s="219">
        <f t="shared" si="54"/>
        <v>0</v>
      </c>
      <c r="O117" s="219">
        <f t="shared" si="54"/>
        <v>209.64257604165417</v>
      </c>
      <c r="P117" s="219">
        <f t="shared" ref="P117:V117" si="55">SUM(P104:P116)</f>
        <v>0</v>
      </c>
      <c r="Q117" s="219">
        <f t="shared" si="55"/>
        <v>0</v>
      </c>
      <c r="R117" s="219">
        <f t="shared" si="55"/>
        <v>0</v>
      </c>
      <c r="S117" s="219">
        <f t="shared" si="55"/>
        <v>0</v>
      </c>
      <c r="T117" s="219">
        <f t="shared" si="55"/>
        <v>0</v>
      </c>
      <c r="U117" s="219">
        <f t="shared" si="55"/>
        <v>0</v>
      </c>
      <c r="V117" s="219">
        <f t="shared" si="55"/>
        <v>0</v>
      </c>
      <c r="W117" s="219">
        <f>SUM(W104:W116)</f>
        <v>13178.765011458761</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12362.873595160221</v>
      </c>
      <c r="J119" s="228">
        <f t="shared" ref="J119" si="56">J117+J118</f>
        <v>2345.6080212944821</v>
      </c>
      <c r="K119" s="228">
        <f t="shared" ref="K119" si="57">K117+K118</f>
        <v>-5412.4017046118006</v>
      </c>
      <c r="L119" s="228">
        <f t="shared" ref="L119" si="58">L117+L118</f>
        <v>1436.3337234585731</v>
      </c>
      <c r="M119" s="228">
        <f t="shared" ref="M119" si="59">M117+M118</f>
        <v>2236.7088001156321</v>
      </c>
      <c r="N119" s="228">
        <f t="shared" ref="N119" si="60">N117+N118</f>
        <v>0</v>
      </c>
      <c r="O119" s="228">
        <f t="shared" ref="O119:V119" si="61">O117+O118</f>
        <v>209.64257604165417</v>
      </c>
      <c r="P119" s="228">
        <f t="shared" si="61"/>
        <v>0</v>
      </c>
      <c r="Q119" s="228">
        <f t="shared" si="61"/>
        <v>0</v>
      </c>
      <c r="R119" s="228">
        <f t="shared" si="61"/>
        <v>0</v>
      </c>
      <c r="S119" s="228">
        <f t="shared" si="61"/>
        <v>0</v>
      </c>
      <c r="T119" s="228">
        <f t="shared" si="61"/>
        <v>0</v>
      </c>
      <c r="U119" s="228">
        <f t="shared" si="61"/>
        <v>0</v>
      </c>
      <c r="V119" s="228">
        <f t="shared" si="61"/>
        <v>0</v>
      </c>
      <c r="W119" s="228">
        <f t="shared" ref="W119" si="62">W117+W118</f>
        <v>13178.765011458761</v>
      </c>
    </row>
    <row r="120" spans="2:23" s="9" customFormat="1">
      <c r="B120" s="66"/>
      <c r="E120" s="214">
        <v>43101</v>
      </c>
      <c r="F120" s="214" t="s">
        <v>185</v>
      </c>
      <c r="G120" s="215" t="s">
        <v>65</v>
      </c>
      <c r="H120" s="240">
        <f>$C$43/12</f>
        <v>1.25E-3</v>
      </c>
      <c r="I120" s="230">
        <f>(SUM('1.  LRAMVA Summary'!D$54:D$74)+SUM('1.  LRAMVA Summary'!D$75:D$76)*(MONTH($E120)-1)/12)*$H120</f>
        <v>906.81224414378175</v>
      </c>
      <c r="J120" s="230">
        <f>(SUM('1.  LRAMVA Summary'!E$54:E$74)+SUM('1.  LRAMVA Summary'!E$75:E$76)*(MONTH($E120)-1)/12)*$H120</f>
        <v>172.04948811450967</v>
      </c>
      <c r="K120" s="230">
        <f>(SUM('1.  LRAMVA Summary'!F$54:F$74)+SUM('1.  LRAMVA Summary'!F$75:F$76)*(MONTH($E120)-1)/12)*$H120</f>
        <v>-396.99768004487532</v>
      </c>
      <c r="L120" s="230">
        <f>(SUM('1.  LRAMVA Summary'!G$54:G$74)+SUM('1.  LRAMVA Summary'!G$75:G$76)*(MONTH($E120)-1)/12)*$H120</f>
        <v>105.35455184292712</v>
      </c>
      <c r="M120" s="230">
        <f>(SUM('1.  LRAMVA Summary'!H$54:H$74)+SUM('1.  LRAMVA Summary'!H$75:H$76)*(MONTH($E120)-1)/12)*$H120</f>
        <v>164.06177017963074</v>
      </c>
      <c r="N120" s="230">
        <f>(SUM('1.  LRAMVA Summary'!I$54:I$74)+SUM('1.  LRAMVA Summary'!I$75:I$76)*(MONTH($E120)-1)/12)*$H120</f>
        <v>0</v>
      </c>
      <c r="O120" s="230">
        <f>(SUM('1.  LRAMVA Summary'!J$54:J$74)+SUM('1.  LRAMVA Summary'!J$75:J$76)*(MONTH($E120)-1)/12)*$H120</f>
        <v>15.377206066625</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966.65758030259883</v>
      </c>
    </row>
    <row r="121" spans="2:23" s="9" customFormat="1">
      <c r="B121" s="66"/>
      <c r="E121" s="214">
        <v>43132</v>
      </c>
      <c r="F121" s="214" t="s">
        <v>185</v>
      </c>
      <c r="G121" s="215" t="s">
        <v>65</v>
      </c>
      <c r="H121" s="240">
        <f t="shared" ref="H121:H122" si="63">$C$43/12</f>
        <v>1.25E-3</v>
      </c>
      <c r="I121" s="230">
        <f>(SUM('1.  LRAMVA Summary'!D$54:D$74)+SUM('1.  LRAMVA Summary'!D$75:D$76)*(MONTH($E121)-1)/12)*$H121</f>
        <v>906.81224414378175</v>
      </c>
      <c r="J121" s="230">
        <f>(SUM('1.  LRAMVA Summary'!E$54:E$74)+SUM('1.  LRAMVA Summary'!E$75:E$76)*(MONTH($E121)-1)/12)*$H121</f>
        <v>172.04948811450967</v>
      </c>
      <c r="K121" s="230">
        <f>(SUM('1.  LRAMVA Summary'!F$54:F$74)+SUM('1.  LRAMVA Summary'!F$75:F$76)*(MONTH($E121)-1)/12)*$H121</f>
        <v>-396.99768004487532</v>
      </c>
      <c r="L121" s="230">
        <f>(SUM('1.  LRAMVA Summary'!G$54:G$74)+SUM('1.  LRAMVA Summary'!G$75:G$76)*(MONTH($E121)-1)/12)*$H121</f>
        <v>105.35455184292712</v>
      </c>
      <c r="M121" s="230">
        <f>(SUM('1.  LRAMVA Summary'!H$54:H$74)+SUM('1.  LRAMVA Summary'!H$75:H$76)*(MONTH($E121)-1)/12)*$H121</f>
        <v>164.06177017963074</v>
      </c>
      <c r="N121" s="230">
        <f>(SUM('1.  LRAMVA Summary'!I$54:I$74)+SUM('1.  LRAMVA Summary'!I$75:I$76)*(MONTH($E121)-1)/12)*$H121</f>
        <v>0</v>
      </c>
      <c r="O121" s="230">
        <f>(SUM('1.  LRAMVA Summary'!J$54:J$74)+SUM('1.  LRAMVA Summary'!J$75:J$76)*(MONTH($E121)-1)/12)*$H121</f>
        <v>15.377206066625</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4">SUM(I121:V121)</f>
        <v>966.65758030259883</v>
      </c>
    </row>
    <row r="122" spans="2:23" s="9" customFormat="1">
      <c r="B122" s="66"/>
      <c r="E122" s="214">
        <v>43160</v>
      </c>
      <c r="F122" s="214" t="s">
        <v>185</v>
      </c>
      <c r="G122" s="215" t="s">
        <v>65</v>
      </c>
      <c r="H122" s="240">
        <f t="shared" si="63"/>
        <v>1.25E-3</v>
      </c>
      <c r="I122" s="230">
        <f>(SUM('1.  LRAMVA Summary'!D$54:D$74)+SUM('1.  LRAMVA Summary'!D$75:D$76)*(MONTH($E122)-1)/12)*$H122</f>
        <v>906.81224414378175</v>
      </c>
      <c r="J122" s="230">
        <f>(SUM('1.  LRAMVA Summary'!E$54:E$74)+SUM('1.  LRAMVA Summary'!E$75:E$76)*(MONTH($E122)-1)/12)*$H122</f>
        <v>172.04948811450967</v>
      </c>
      <c r="K122" s="230">
        <f>(SUM('1.  LRAMVA Summary'!F$54:F$74)+SUM('1.  LRAMVA Summary'!F$75:F$76)*(MONTH($E122)-1)/12)*$H122</f>
        <v>-396.99768004487532</v>
      </c>
      <c r="L122" s="230">
        <f>(SUM('1.  LRAMVA Summary'!G$54:G$74)+SUM('1.  LRAMVA Summary'!G$75:G$76)*(MONTH($E122)-1)/12)*$H122</f>
        <v>105.35455184292712</v>
      </c>
      <c r="M122" s="230">
        <f>(SUM('1.  LRAMVA Summary'!H$54:H$74)+SUM('1.  LRAMVA Summary'!H$75:H$76)*(MONTH($E122)-1)/12)*$H122</f>
        <v>164.06177017963074</v>
      </c>
      <c r="N122" s="230">
        <f>(SUM('1.  LRAMVA Summary'!I$54:I$74)+SUM('1.  LRAMVA Summary'!I$75:I$76)*(MONTH($E122)-1)/12)*$H122</f>
        <v>0</v>
      </c>
      <c r="O122" s="230">
        <f>(SUM('1.  LRAMVA Summary'!J$54:J$74)+SUM('1.  LRAMVA Summary'!J$75:J$76)*(MONTH($E122)-1)/12)*$H122</f>
        <v>15.377206066625</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4"/>
        <v>966.65758030259883</v>
      </c>
    </row>
    <row r="123" spans="2:23" s="8" customFormat="1">
      <c r="B123" s="239"/>
      <c r="E123" s="214">
        <v>43191</v>
      </c>
      <c r="F123" s="214" t="s">
        <v>185</v>
      </c>
      <c r="G123" s="215" t="s">
        <v>66</v>
      </c>
      <c r="H123" s="240">
        <f>$C$44/12</f>
        <v>1.575E-3</v>
      </c>
      <c r="I123" s="230">
        <f>(SUM('1.  LRAMVA Summary'!D$54:D$74)+SUM('1.  LRAMVA Summary'!D$75:D$76)*(MONTH($E123)-1)/12)*$H123</f>
        <v>1142.5834276211649</v>
      </c>
      <c r="J123" s="230">
        <f>(SUM('1.  LRAMVA Summary'!E$54:E$74)+SUM('1.  LRAMVA Summary'!E$75:E$76)*(MONTH($E123)-1)/12)*$H123</f>
        <v>216.78235502428217</v>
      </c>
      <c r="K123" s="230">
        <f>(SUM('1.  LRAMVA Summary'!F$54:F$74)+SUM('1.  LRAMVA Summary'!F$75:F$76)*(MONTH($E123)-1)/12)*$H123</f>
        <v>-500.21707685654286</v>
      </c>
      <c r="L123" s="230">
        <f>(SUM('1.  LRAMVA Summary'!G$54:G$74)+SUM('1.  LRAMVA Summary'!G$75:G$76)*(MONTH($E123)-1)/12)*$H123</f>
        <v>132.74673532208817</v>
      </c>
      <c r="M123" s="230">
        <f>(SUM('1.  LRAMVA Summary'!H$54:H$74)+SUM('1.  LRAMVA Summary'!H$75:H$76)*(MONTH($E123)-1)/12)*$H123</f>
        <v>206.71783042633473</v>
      </c>
      <c r="N123" s="230">
        <f>(SUM('1.  LRAMVA Summary'!I$54:I$74)+SUM('1.  LRAMVA Summary'!I$75:I$76)*(MONTH($E123)-1)/12)*$H123</f>
        <v>0</v>
      </c>
      <c r="O123" s="230">
        <f>(SUM('1.  LRAMVA Summary'!J$54:J$74)+SUM('1.  LRAMVA Summary'!J$75:J$76)*(MONTH($E123)-1)/12)*$H123</f>
        <v>19.375279643947501</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4"/>
        <v>1217.9885511812747</v>
      </c>
    </row>
    <row r="124" spans="2:23" s="9" customFormat="1">
      <c r="B124" s="66"/>
      <c r="E124" s="214">
        <v>43221</v>
      </c>
      <c r="F124" s="214" t="s">
        <v>185</v>
      </c>
      <c r="G124" s="215" t="s">
        <v>66</v>
      </c>
      <c r="H124" s="240">
        <f t="shared" ref="H124:H125" si="65">$C$44/12</f>
        <v>1.575E-3</v>
      </c>
      <c r="I124" s="230">
        <f>(SUM('1.  LRAMVA Summary'!D$54:D$74)+SUM('1.  LRAMVA Summary'!D$75:D$76)*(MONTH($E124)-1)/12)*$H124</f>
        <v>1142.5834276211649</v>
      </c>
      <c r="J124" s="230">
        <f>(SUM('1.  LRAMVA Summary'!E$54:E$74)+SUM('1.  LRAMVA Summary'!E$75:E$76)*(MONTH($E124)-1)/12)*$H124</f>
        <v>216.78235502428217</v>
      </c>
      <c r="K124" s="230">
        <f>(SUM('1.  LRAMVA Summary'!F$54:F$74)+SUM('1.  LRAMVA Summary'!F$75:F$76)*(MONTH($E124)-1)/12)*$H124</f>
        <v>-500.21707685654286</v>
      </c>
      <c r="L124" s="230">
        <f>(SUM('1.  LRAMVA Summary'!G$54:G$74)+SUM('1.  LRAMVA Summary'!G$75:G$76)*(MONTH($E124)-1)/12)*$H124</f>
        <v>132.74673532208817</v>
      </c>
      <c r="M124" s="230">
        <f>(SUM('1.  LRAMVA Summary'!H$54:H$74)+SUM('1.  LRAMVA Summary'!H$75:H$76)*(MONTH($E124)-1)/12)*$H124</f>
        <v>206.71783042633473</v>
      </c>
      <c r="N124" s="230">
        <f>(SUM('1.  LRAMVA Summary'!I$54:I$74)+SUM('1.  LRAMVA Summary'!I$75:I$76)*(MONTH($E124)-1)/12)*$H124</f>
        <v>0</v>
      </c>
      <c r="O124" s="230">
        <f>(SUM('1.  LRAMVA Summary'!J$54:J$74)+SUM('1.  LRAMVA Summary'!J$75:J$76)*(MONTH($E124)-1)/12)*$H124</f>
        <v>19.375279643947501</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4"/>
        <v>1217.9885511812747</v>
      </c>
    </row>
    <row r="125" spans="2:23" s="238" customFormat="1">
      <c r="B125" s="237"/>
      <c r="E125" s="214">
        <v>43252</v>
      </c>
      <c r="F125" s="214" t="s">
        <v>185</v>
      </c>
      <c r="G125" s="215" t="s">
        <v>66</v>
      </c>
      <c r="H125" s="240">
        <f t="shared" si="65"/>
        <v>1.575E-3</v>
      </c>
      <c r="I125" s="230">
        <f>(SUM('1.  LRAMVA Summary'!D$54:D$74)+SUM('1.  LRAMVA Summary'!D$75:D$76)*(MONTH($E125)-1)/12)*$H125</f>
        <v>1142.5834276211649</v>
      </c>
      <c r="J125" s="230">
        <f>(SUM('1.  LRAMVA Summary'!E$54:E$74)+SUM('1.  LRAMVA Summary'!E$75:E$76)*(MONTH($E125)-1)/12)*$H125</f>
        <v>216.78235502428217</v>
      </c>
      <c r="K125" s="230">
        <f>(SUM('1.  LRAMVA Summary'!F$54:F$74)+SUM('1.  LRAMVA Summary'!F$75:F$76)*(MONTH($E125)-1)/12)*$H125</f>
        <v>-500.21707685654286</v>
      </c>
      <c r="L125" s="230">
        <f>(SUM('1.  LRAMVA Summary'!G$54:G$74)+SUM('1.  LRAMVA Summary'!G$75:G$76)*(MONTH($E125)-1)/12)*$H125</f>
        <v>132.74673532208817</v>
      </c>
      <c r="M125" s="230">
        <f>(SUM('1.  LRAMVA Summary'!H$54:H$74)+SUM('1.  LRAMVA Summary'!H$75:H$76)*(MONTH($E125)-1)/12)*$H125</f>
        <v>206.71783042633473</v>
      </c>
      <c r="N125" s="230">
        <f>(SUM('1.  LRAMVA Summary'!I$54:I$74)+SUM('1.  LRAMVA Summary'!I$75:I$76)*(MONTH($E125)-1)/12)*$H125</f>
        <v>0</v>
      </c>
      <c r="O125" s="230">
        <f>(SUM('1.  LRAMVA Summary'!J$54:J$74)+SUM('1.  LRAMVA Summary'!J$75:J$76)*(MONTH($E125)-1)/12)*$H125</f>
        <v>19.375279643947501</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4"/>
        <v>1217.9885511812747</v>
      </c>
    </row>
    <row r="126" spans="2:23" s="9" customFormat="1">
      <c r="B126" s="66"/>
      <c r="E126" s="214">
        <v>43282</v>
      </c>
      <c r="F126" s="214" t="s">
        <v>185</v>
      </c>
      <c r="G126" s="215" t="s">
        <v>68</v>
      </c>
      <c r="H126" s="240">
        <f>$C$45/12</f>
        <v>1.575E-3</v>
      </c>
      <c r="I126" s="230">
        <f>(SUM('1.  LRAMVA Summary'!D$54:D$74)+SUM('1.  LRAMVA Summary'!D$75:D$76)*(MONTH($E126)-1)/12)*$H126</f>
        <v>1142.5834276211649</v>
      </c>
      <c r="J126" s="230">
        <f>(SUM('1.  LRAMVA Summary'!E$54:E$74)+SUM('1.  LRAMVA Summary'!E$75:E$76)*(MONTH($E126)-1)/12)*$H126</f>
        <v>216.78235502428217</v>
      </c>
      <c r="K126" s="230">
        <f>(SUM('1.  LRAMVA Summary'!F$54:F$74)+SUM('1.  LRAMVA Summary'!F$75:F$76)*(MONTH($E126)-1)/12)*$H126</f>
        <v>-500.21707685654286</v>
      </c>
      <c r="L126" s="230">
        <f>(SUM('1.  LRAMVA Summary'!G$54:G$74)+SUM('1.  LRAMVA Summary'!G$75:G$76)*(MONTH($E126)-1)/12)*$H126</f>
        <v>132.74673532208817</v>
      </c>
      <c r="M126" s="230">
        <f>(SUM('1.  LRAMVA Summary'!H$54:H$74)+SUM('1.  LRAMVA Summary'!H$75:H$76)*(MONTH($E126)-1)/12)*$H126</f>
        <v>206.71783042633473</v>
      </c>
      <c r="N126" s="230">
        <f>(SUM('1.  LRAMVA Summary'!I$54:I$74)+SUM('1.  LRAMVA Summary'!I$75:I$76)*(MONTH($E126)-1)/12)*$H126</f>
        <v>0</v>
      </c>
      <c r="O126" s="230">
        <f>(SUM('1.  LRAMVA Summary'!J$54:J$74)+SUM('1.  LRAMVA Summary'!J$75:J$76)*(MONTH($E126)-1)/12)*$H126</f>
        <v>19.375279643947501</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4"/>
        <v>1217.9885511812747</v>
      </c>
    </row>
    <row r="127" spans="2:23" s="9" customFormat="1">
      <c r="B127" s="66"/>
      <c r="E127" s="214">
        <v>43313</v>
      </c>
      <c r="F127" s="214" t="s">
        <v>185</v>
      </c>
      <c r="G127" s="215" t="s">
        <v>68</v>
      </c>
      <c r="H127" s="240">
        <f t="shared" ref="H127:H128" si="66">$C$45/12</f>
        <v>1.575E-3</v>
      </c>
      <c r="I127" s="230">
        <f>(SUM('1.  LRAMVA Summary'!D$54:D$74)+SUM('1.  LRAMVA Summary'!D$75:D$76)*(MONTH($E127)-1)/12)*$H127</f>
        <v>1142.5834276211649</v>
      </c>
      <c r="J127" s="230">
        <f>(SUM('1.  LRAMVA Summary'!E$54:E$74)+SUM('1.  LRAMVA Summary'!E$75:E$76)*(MONTH($E127)-1)/12)*$H127</f>
        <v>216.78235502428217</v>
      </c>
      <c r="K127" s="230">
        <f>(SUM('1.  LRAMVA Summary'!F$54:F$74)+SUM('1.  LRAMVA Summary'!F$75:F$76)*(MONTH($E127)-1)/12)*$H127</f>
        <v>-500.21707685654286</v>
      </c>
      <c r="L127" s="230">
        <f>(SUM('1.  LRAMVA Summary'!G$54:G$74)+SUM('1.  LRAMVA Summary'!G$75:G$76)*(MONTH($E127)-1)/12)*$H127</f>
        <v>132.74673532208817</v>
      </c>
      <c r="M127" s="230">
        <f>(SUM('1.  LRAMVA Summary'!H$54:H$74)+SUM('1.  LRAMVA Summary'!H$75:H$76)*(MONTH($E127)-1)/12)*$H127</f>
        <v>206.71783042633473</v>
      </c>
      <c r="N127" s="230">
        <f>(SUM('1.  LRAMVA Summary'!I$54:I$74)+SUM('1.  LRAMVA Summary'!I$75:I$76)*(MONTH($E127)-1)/12)*$H127</f>
        <v>0</v>
      </c>
      <c r="O127" s="230">
        <f>(SUM('1.  LRAMVA Summary'!J$54:J$74)+SUM('1.  LRAMVA Summary'!J$75:J$76)*(MONTH($E127)-1)/12)*$H127</f>
        <v>19.375279643947501</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4"/>
        <v>1217.9885511812747</v>
      </c>
    </row>
    <row r="128" spans="2:23" s="9" customFormat="1">
      <c r="B128" s="66"/>
      <c r="E128" s="214">
        <v>43344</v>
      </c>
      <c r="F128" s="214" t="s">
        <v>185</v>
      </c>
      <c r="G128" s="215" t="s">
        <v>68</v>
      </c>
      <c r="H128" s="240">
        <f t="shared" si="66"/>
        <v>1.575E-3</v>
      </c>
      <c r="I128" s="230">
        <f>(SUM('1.  LRAMVA Summary'!D$54:D$74)+SUM('1.  LRAMVA Summary'!D$75:D$76)*(MONTH($E128)-1)/12)*$H128</f>
        <v>1142.5834276211649</v>
      </c>
      <c r="J128" s="230">
        <f>(SUM('1.  LRAMVA Summary'!E$54:E$74)+SUM('1.  LRAMVA Summary'!E$75:E$76)*(MONTH($E128)-1)/12)*$H128</f>
        <v>216.78235502428217</v>
      </c>
      <c r="K128" s="230">
        <f>(SUM('1.  LRAMVA Summary'!F$54:F$74)+SUM('1.  LRAMVA Summary'!F$75:F$76)*(MONTH($E128)-1)/12)*$H128</f>
        <v>-500.21707685654286</v>
      </c>
      <c r="L128" s="230">
        <f>(SUM('1.  LRAMVA Summary'!G$54:G$74)+SUM('1.  LRAMVA Summary'!G$75:G$76)*(MONTH($E128)-1)/12)*$H128</f>
        <v>132.74673532208817</v>
      </c>
      <c r="M128" s="230">
        <f>(SUM('1.  LRAMVA Summary'!H$54:H$74)+SUM('1.  LRAMVA Summary'!H$75:H$76)*(MONTH($E128)-1)/12)*$H128</f>
        <v>206.71783042633473</v>
      </c>
      <c r="N128" s="230">
        <f>(SUM('1.  LRAMVA Summary'!I$54:I$74)+SUM('1.  LRAMVA Summary'!I$75:I$76)*(MONTH($E128)-1)/12)*$H128</f>
        <v>0</v>
      </c>
      <c r="O128" s="230">
        <f>(SUM('1.  LRAMVA Summary'!J$54:J$74)+SUM('1.  LRAMVA Summary'!J$75:J$76)*(MONTH($E128)-1)/12)*$H128</f>
        <v>19.375279643947501</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4"/>
        <v>1217.9885511812747</v>
      </c>
    </row>
    <row r="129" spans="2:23" s="9" customFormat="1">
      <c r="B129" s="66"/>
      <c r="E129" s="214">
        <v>43374</v>
      </c>
      <c r="F129" s="214" t="s">
        <v>185</v>
      </c>
      <c r="G129" s="215" t="s">
        <v>69</v>
      </c>
      <c r="H129" s="240">
        <f>$C$46/12</f>
        <v>1.8083333333333335E-3</v>
      </c>
      <c r="I129" s="230">
        <f>(SUM('1.  LRAMVA Summary'!D$54:D$74)+SUM('1.  LRAMVA Summary'!D$75:D$76)*(MONTH($E129)-1)/12)*$H129</f>
        <v>1311.8550465280043</v>
      </c>
      <c r="J129" s="230">
        <f>(SUM('1.  LRAMVA Summary'!E$54:E$74)+SUM('1.  LRAMVA Summary'!E$75:E$76)*(MONTH($E129)-1)/12)*$H129</f>
        <v>248.89825947232399</v>
      </c>
      <c r="K129" s="230">
        <f>(SUM('1.  LRAMVA Summary'!F$54:F$74)+SUM('1.  LRAMVA Summary'!F$75:F$76)*(MONTH($E129)-1)/12)*$H129</f>
        <v>-574.3233104649197</v>
      </c>
      <c r="L129" s="230">
        <f>(SUM('1.  LRAMVA Summary'!G$54:G$74)+SUM('1.  LRAMVA Summary'!G$75:G$76)*(MONTH($E129)-1)/12)*$H129</f>
        <v>152.4129183327679</v>
      </c>
      <c r="M129" s="230">
        <f>(SUM('1.  LRAMVA Summary'!H$54:H$74)+SUM('1.  LRAMVA Summary'!H$75:H$76)*(MONTH($E129)-1)/12)*$H129</f>
        <v>237.34269419319915</v>
      </c>
      <c r="N129" s="230">
        <f>(SUM('1.  LRAMVA Summary'!I$54:I$74)+SUM('1.  LRAMVA Summary'!I$75:I$76)*(MONTH($E129)-1)/12)*$H129</f>
        <v>0</v>
      </c>
      <c r="O129" s="230">
        <f>(SUM('1.  LRAMVA Summary'!J$54:J$74)+SUM('1.  LRAMVA Summary'!J$75:J$76)*(MONTH($E129)-1)/12)*$H129</f>
        <v>22.245691443050834</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4"/>
        <v>1398.4312995044265</v>
      </c>
    </row>
    <row r="130" spans="2:23" s="9" customFormat="1">
      <c r="B130" s="66"/>
      <c r="E130" s="214">
        <v>43405</v>
      </c>
      <c r="F130" s="214" t="s">
        <v>185</v>
      </c>
      <c r="G130" s="215" t="s">
        <v>69</v>
      </c>
      <c r="H130" s="240">
        <f t="shared" ref="H130:H131" si="67">$C$46/12</f>
        <v>1.8083333333333335E-3</v>
      </c>
      <c r="I130" s="230">
        <f>(SUM('1.  LRAMVA Summary'!D$54:D$74)+SUM('1.  LRAMVA Summary'!D$75:D$76)*(MONTH($E130)-1)/12)*$H130</f>
        <v>1311.8550465280043</v>
      </c>
      <c r="J130" s="230">
        <f>(SUM('1.  LRAMVA Summary'!E$54:E$74)+SUM('1.  LRAMVA Summary'!E$75:E$76)*(MONTH($E130)-1)/12)*$H130</f>
        <v>248.89825947232399</v>
      </c>
      <c r="K130" s="230">
        <f>(SUM('1.  LRAMVA Summary'!F$54:F$74)+SUM('1.  LRAMVA Summary'!F$75:F$76)*(MONTH($E130)-1)/12)*$H130</f>
        <v>-574.3233104649197</v>
      </c>
      <c r="L130" s="230">
        <f>(SUM('1.  LRAMVA Summary'!G$54:G$74)+SUM('1.  LRAMVA Summary'!G$75:G$76)*(MONTH($E130)-1)/12)*$H130</f>
        <v>152.4129183327679</v>
      </c>
      <c r="M130" s="230">
        <f>(SUM('1.  LRAMVA Summary'!H$54:H$74)+SUM('1.  LRAMVA Summary'!H$75:H$76)*(MONTH($E130)-1)/12)*$H130</f>
        <v>237.34269419319915</v>
      </c>
      <c r="N130" s="230">
        <f>(SUM('1.  LRAMVA Summary'!I$54:I$74)+SUM('1.  LRAMVA Summary'!I$75:I$76)*(MONTH($E130)-1)/12)*$H130</f>
        <v>0</v>
      </c>
      <c r="O130" s="230">
        <f>(SUM('1.  LRAMVA Summary'!J$54:J$74)+SUM('1.  LRAMVA Summary'!J$75:J$76)*(MONTH($E130)-1)/12)*$H130</f>
        <v>22.245691443050834</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4"/>
        <v>1398.4312995044265</v>
      </c>
    </row>
    <row r="131" spans="2:23" s="9" customFormat="1">
      <c r="B131" s="66"/>
      <c r="E131" s="214">
        <v>43435</v>
      </c>
      <c r="F131" s="214" t="s">
        <v>185</v>
      </c>
      <c r="G131" s="215" t="s">
        <v>69</v>
      </c>
      <c r="H131" s="240">
        <f t="shared" si="67"/>
        <v>1.8083333333333335E-3</v>
      </c>
      <c r="I131" s="230">
        <f>(SUM('1.  LRAMVA Summary'!D$54:D$74)+SUM('1.  LRAMVA Summary'!D$75:D$76)*(MONTH($E131)-1)/12)*$H131</f>
        <v>1311.8550465280043</v>
      </c>
      <c r="J131" s="230">
        <f>(SUM('1.  LRAMVA Summary'!E$54:E$74)+SUM('1.  LRAMVA Summary'!E$75:E$76)*(MONTH($E131)-1)/12)*$H131</f>
        <v>248.89825947232399</v>
      </c>
      <c r="K131" s="230">
        <f>(SUM('1.  LRAMVA Summary'!F$54:F$74)+SUM('1.  LRAMVA Summary'!F$75:F$76)*(MONTH($E131)-1)/12)*$H131</f>
        <v>-574.3233104649197</v>
      </c>
      <c r="L131" s="230">
        <f>(SUM('1.  LRAMVA Summary'!G$54:G$74)+SUM('1.  LRAMVA Summary'!G$75:G$76)*(MONTH($E131)-1)/12)*$H131</f>
        <v>152.4129183327679</v>
      </c>
      <c r="M131" s="230">
        <f>(SUM('1.  LRAMVA Summary'!H$54:H$74)+SUM('1.  LRAMVA Summary'!H$75:H$76)*(MONTH($E131)-1)/12)*$H131</f>
        <v>237.34269419319915</v>
      </c>
      <c r="N131" s="230">
        <f>(SUM('1.  LRAMVA Summary'!I$54:I$74)+SUM('1.  LRAMVA Summary'!I$75:I$76)*(MONTH($E131)-1)/12)*$H131</f>
        <v>0</v>
      </c>
      <c r="O131" s="230">
        <f>(SUM('1.  LRAMVA Summary'!J$54:J$74)+SUM('1.  LRAMVA Summary'!J$75:J$76)*(MONTH($E131)-1)/12)*$H131</f>
        <v>22.245691443050834</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4"/>
        <v>1398.4312995044265</v>
      </c>
    </row>
    <row r="132" spans="2:23" s="9" customFormat="1" ht="15.75" thickBot="1">
      <c r="B132" s="66"/>
      <c r="E132" s="216" t="s">
        <v>467</v>
      </c>
      <c r="F132" s="216"/>
      <c r="G132" s="217"/>
      <c r="H132" s="218"/>
      <c r="I132" s="219">
        <f>SUM(I119:I131)</f>
        <v>25874.376032902568</v>
      </c>
      <c r="J132" s="219">
        <f>SUM(J119:J131)</f>
        <v>4909.1453942006747</v>
      </c>
      <c r="K132" s="219">
        <f t="shared" ref="K132:O132" si="68">SUM(K119:K131)</f>
        <v>-11327.667137280439</v>
      </c>
      <c r="L132" s="219">
        <f t="shared" si="68"/>
        <v>3006.1165459181866</v>
      </c>
      <c r="M132" s="219">
        <f t="shared" si="68"/>
        <v>4681.2291757921312</v>
      </c>
      <c r="N132" s="219">
        <f t="shared" si="68"/>
        <v>0</v>
      </c>
      <c r="O132" s="219">
        <f t="shared" si="68"/>
        <v>438.76294643436677</v>
      </c>
      <c r="P132" s="219">
        <f t="shared" ref="P132:V132" si="69">SUM(P119:P131)</f>
        <v>0</v>
      </c>
      <c r="Q132" s="219">
        <f t="shared" si="69"/>
        <v>0</v>
      </c>
      <c r="R132" s="219">
        <f t="shared" si="69"/>
        <v>0</v>
      </c>
      <c r="S132" s="219">
        <f t="shared" si="69"/>
        <v>0</v>
      </c>
      <c r="T132" s="219">
        <f t="shared" si="69"/>
        <v>0</v>
      </c>
      <c r="U132" s="219">
        <f t="shared" si="69"/>
        <v>0</v>
      </c>
      <c r="V132" s="219">
        <f t="shared" si="69"/>
        <v>0</v>
      </c>
      <c r="W132" s="219">
        <f>SUM(W119:W131)</f>
        <v>27581.962957967491</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25874.376032902568</v>
      </c>
      <c r="J134" s="228">
        <f t="shared" ref="J134" si="70">J132+J133</f>
        <v>4909.1453942006747</v>
      </c>
      <c r="K134" s="228">
        <f t="shared" ref="K134" si="71">K132+K133</f>
        <v>-11327.667137280439</v>
      </c>
      <c r="L134" s="228">
        <f t="shared" ref="L134" si="72">L132+L133</f>
        <v>3006.1165459181866</v>
      </c>
      <c r="M134" s="228">
        <f t="shared" ref="M134" si="73">M132+M133</f>
        <v>4681.2291757921312</v>
      </c>
      <c r="N134" s="228">
        <f t="shared" ref="N134" si="74">N132+N133</f>
        <v>0</v>
      </c>
      <c r="O134" s="228">
        <f t="shared" ref="O134:V134" si="75">O132+O133</f>
        <v>438.76294643436677</v>
      </c>
      <c r="P134" s="228">
        <f t="shared" si="75"/>
        <v>0</v>
      </c>
      <c r="Q134" s="228">
        <f t="shared" si="75"/>
        <v>0</v>
      </c>
      <c r="R134" s="228">
        <f t="shared" si="75"/>
        <v>0</v>
      </c>
      <c r="S134" s="228">
        <f t="shared" si="75"/>
        <v>0</v>
      </c>
      <c r="T134" s="228">
        <f t="shared" si="75"/>
        <v>0</v>
      </c>
      <c r="U134" s="228">
        <f t="shared" si="75"/>
        <v>0</v>
      </c>
      <c r="V134" s="228">
        <f t="shared" si="75"/>
        <v>0</v>
      </c>
      <c r="W134" s="228">
        <f>W132+W133</f>
        <v>27581.962957967491</v>
      </c>
    </row>
    <row r="135" spans="2:23" s="9" customFormat="1">
      <c r="B135" s="66"/>
      <c r="E135" s="214">
        <v>43466</v>
      </c>
      <c r="F135" s="214" t="s">
        <v>186</v>
      </c>
      <c r="G135" s="215" t="s">
        <v>65</v>
      </c>
      <c r="H135" s="240">
        <f>$C$47/12</f>
        <v>2.0416666666666669E-3</v>
      </c>
      <c r="I135" s="230">
        <f>(SUM('1.  LRAMVA Summary'!D$54:D$77)+SUM('1.  LRAMVA Summary'!D$78:D$79)*(MONTH($E135)-1)/12)*$H135</f>
        <v>1481.1266654348437</v>
      </c>
      <c r="J135" s="230">
        <f>(SUM('1.  LRAMVA Summary'!E$54:E$77)+SUM('1.  LRAMVA Summary'!E$78:E$79)*(MONTH($E135)-1)/12)*$H135</f>
        <v>281.01416392036583</v>
      </c>
      <c r="K135" s="230">
        <f>(SUM('1.  LRAMVA Summary'!F$54:F$77)+SUM('1.  LRAMVA Summary'!F$78:F$79)*(MONTH($E135)-1)/12)*$H135</f>
        <v>-648.42954407329637</v>
      </c>
      <c r="L135" s="230">
        <f>(SUM('1.  LRAMVA Summary'!G$54:G$77)+SUM('1.  LRAMVA Summary'!G$78:G$79)*(MONTH($E135)-1)/12)*$H135</f>
        <v>172.07910134344766</v>
      </c>
      <c r="M135" s="230">
        <f>(SUM('1.  LRAMVA Summary'!H$54:H$77)+SUM('1.  LRAMVA Summary'!H$78:H$79)*(MONTH($E135)-1)/12)*$H135</f>
        <v>267.96755796006357</v>
      </c>
      <c r="N135" s="230">
        <f>(SUM('1.  LRAMVA Summary'!I$54:I$77)+SUM('1.  LRAMVA Summary'!I$78:I$79)*(MONTH($E135)-1)/12)*$H135</f>
        <v>0</v>
      </c>
      <c r="O135" s="230">
        <f>(SUM('1.  LRAMVA Summary'!J$54:J$77)+SUM('1.  LRAMVA Summary'!J$78:J$79)*(MONTH($E135)-1)/12)*$H135</f>
        <v>25.116103242154168</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1578.8740478275786</v>
      </c>
    </row>
    <row r="136" spans="2:23" s="9" customFormat="1">
      <c r="B136" s="66"/>
      <c r="E136" s="214">
        <v>43497</v>
      </c>
      <c r="F136" s="214" t="s">
        <v>186</v>
      </c>
      <c r="G136" s="215" t="s">
        <v>65</v>
      </c>
      <c r="H136" s="240">
        <f t="shared" ref="H136:H137" si="76">$C$47/12</f>
        <v>2.0416666666666669E-3</v>
      </c>
      <c r="I136" s="230">
        <f>(SUM('1.  LRAMVA Summary'!D$54:D$77)+SUM('1.  LRAMVA Summary'!D$78:D$79)*(MONTH($E136)-1)/12)*$H136</f>
        <v>1481.1266654348437</v>
      </c>
      <c r="J136" s="230">
        <f>(SUM('1.  LRAMVA Summary'!E$54:E$77)+SUM('1.  LRAMVA Summary'!E$78:E$79)*(MONTH($E136)-1)/12)*$H136</f>
        <v>281.01416392036583</v>
      </c>
      <c r="K136" s="230">
        <f>(SUM('1.  LRAMVA Summary'!F$54:F$77)+SUM('1.  LRAMVA Summary'!F$78:F$79)*(MONTH($E136)-1)/12)*$H136</f>
        <v>-648.42954407329637</v>
      </c>
      <c r="L136" s="230">
        <f>(SUM('1.  LRAMVA Summary'!G$54:G$77)+SUM('1.  LRAMVA Summary'!G$78:G$79)*(MONTH($E136)-1)/12)*$H136</f>
        <v>172.07910134344766</v>
      </c>
      <c r="M136" s="230">
        <f>(SUM('1.  LRAMVA Summary'!H$54:H$77)+SUM('1.  LRAMVA Summary'!H$78:H$79)*(MONTH($E136)-1)/12)*$H136</f>
        <v>267.96755796006357</v>
      </c>
      <c r="N136" s="230">
        <f>(SUM('1.  LRAMVA Summary'!I$54:I$77)+SUM('1.  LRAMVA Summary'!I$78:I$79)*(MONTH($E136)-1)/12)*$H136</f>
        <v>0</v>
      </c>
      <c r="O136" s="230">
        <f>(SUM('1.  LRAMVA Summary'!J$54:J$77)+SUM('1.  LRAMVA Summary'!J$78:J$79)*(MONTH($E136)-1)/12)*$H136</f>
        <v>25.116103242154168</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7">SUM(I136:V136)</f>
        <v>1578.8740478275786</v>
      </c>
    </row>
    <row r="137" spans="2:23" s="9" customFormat="1">
      <c r="B137" s="66"/>
      <c r="E137" s="214">
        <v>43525</v>
      </c>
      <c r="F137" s="214" t="s">
        <v>186</v>
      </c>
      <c r="G137" s="215" t="s">
        <v>65</v>
      </c>
      <c r="H137" s="240">
        <f t="shared" si="76"/>
        <v>2.0416666666666669E-3</v>
      </c>
      <c r="I137" s="230">
        <f>(SUM('1.  LRAMVA Summary'!D$54:D$77)+SUM('1.  LRAMVA Summary'!D$78:D$79)*(MONTH($E137)-1)/12)*$H137</f>
        <v>1481.1266654348437</v>
      </c>
      <c r="J137" s="230">
        <f>(SUM('1.  LRAMVA Summary'!E$54:E$77)+SUM('1.  LRAMVA Summary'!E$78:E$79)*(MONTH($E137)-1)/12)*$H137</f>
        <v>281.01416392036583</v>
      </c>
      <c r="K137" s="230">
        <f>(SUM('1.  LRAMVA Summary'!F$54:F$77)+SUM('1.  LRAMVA Summary'!F$78:F$79)*(MONTH($E137)-1)/12)*$H137</f>
        <v>-648.42954407329637</v>
      </c>
      <c r="L137" s="230">
        <f>(SUM('1.  LRAMVA Summary'!G$54:G$77)+SUM('1.  LRAMVA Summary'!G$78:G$79)*(MONTH($E137)-1)/12)*$H137</f>
        <v>172.07910134344766</v>
      </c>
      <c r="M137" s="230">
        <f>(SUM('1.  LRAMVA Summary'!H$54:H$77)+SUM('1.  LRAMVA Summary'!H$78:H$79)*(MONTH($E137)-1)/12)*$H137</f>
        <v>267.96755796006357</v>
      </c>
      <c r="N137" s="230">
        <f>(SUM('1.  LRAMVA Summary'!I$54:I$77)+SUM('1.  LRAMVA Summary'!I$78:I$79)*(MONTH($E137)-1)/12)*$H137</f>
        <v>0</v>
      </c>
      <c r="O137" s="230">
        <f>(SUM('1.  LRAMVA Summary'!J$54:J$77)+SUM('1.  LRAMVA Summary'!J$78:J$79)*(MONTH($E137)-1)/12)*$H137</f>
        <v>25.116103242154168</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7"/>
        <v>1578.8740478275786</v>
      </c>
    </row>
    <row r="138" spans="2:23" s="8" customFormat="1">
      <c r="B138" s="239"/>
      <c r="E138" s="214">
        <v>43556</v>
      </c>
      <c r="F138" s="214" t="s">
        <v>186</v>
      </c>
      <c r="G138" s="215" t="s">
        <v>66</v>
      </c>
      <c r="H138" s="240">
        <f>$C$48/12</f>
        <v>1.8166666666666667E-3</v>
      </c>
      <c r="I138" s="230">
        <f>(SUM('1.  LRAMVA Summary'!D$54:D$77)+SUM('1.  LRAMVA Summary'!D$78:D$79)*(MONTH($E138)-1)/12)*$H138</f>
        <v>1317.9004614889627</v>
      </c>
      <c r="J138" s="230">
        <f>(SUM('1.  LRAMVA Summary'!E$54:E$77)+SUM('1.  LRAMVA Summary'!E$78:E$79)*(MONTH($E138)-1)/12)*$H138</f>
        <v>250.04525605975405</v>
      </c>
      <c r="K138" s="230">
        <f>(SUM('1.  LRAMVA Summary'!F$54:F$77)+SUM('1.  LRAMVA Summary'!F$78:F$79)*(MONTH($E138)-1)/12)*$H138</f>
        <v>-576.96996166521876</v>
      </c>
      <c r="L138" s="230">
        <f>(SUM('1.  LRAMVA Summary'!G$54:G$77)+SUM('1.  LRAMVA Summary'!G$78:G$79)*(MONTH($E138)-1)/12)*$H138</f>
        <v>153.11528201172075</v>
      </c>
      <c r="M138" s="230">
        <f>(SUM('1.  LRAMVA Summary'!H$54:H$77)+SUM('1.  LRAMVA Summary'!H$78:H$79)*(MONTH($E138)-1)/12)*$H138</f>
        <v>238.43643932773</v>
      </c>
      <c r="N138" s="230">
        <f>(SUM('1.  LRAMVA Summary'!I$54:I$77)+SUM('1.  LRAMVA Summary'!I$78:I$79)*(MONTH($E138)-1)/12)*$H138</f>
        <v>0</v>
      </c>
      <c r="O138" s="230">
        <f>(SUM('1.  LRAMVA Summary'!J$54:J$77)+SUM('1.  LRAMVA Summary'!J$78:J$79)*(MONTH($E138)-1)/12)*$H138</f>
        <v>22.348206150161666</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7"/>
        <v>1404.8756833731106</v>
      </c>
    </row>
    <row r="139" spans="2:23" s="9" customFormat="1">
      <c r="B139" s="66"/>
      <c r="E139" s="214">
        <v>43586</v>
      </c>
      <c r="F139" s="214" t="s">
        <v>186</v>
      </c>
      <c r="G139" s="215" t="s">
        <v>66</v>
      </c>
      <c r="H139" s="240">
        <f>$C$48/12</f>
        <v>1.8166666666666667E-3</v>
      </c>
      <c r="I139" s="230">
        <f>(SUM('1.  LRAMVA Summary'!D$54:D$77)+SUM('1.  LRAMVA Summary'!D$78:D$79)*(MONTH($E139)-1)/12)*$H139</f>
        <v>1317.9004614889627</v>
      </c>
      <c r="J139" s="230">
        <f>(SUM('1.  LRAMVA Summary'!E$54:E$77)+SUM('1.  LRAMVA Summary'!E$78:E$79)*(MONTH($E139)-1)/12)*$H139</f>
        <v>250.04525605975405</v>
      </c>
      <c r="K139" s="230">
        <f>(SUM('1.  LRAMVA Summary'!F$54:F$77)+SUM('1.  LRAMVA Summary'!F$78:F$79)*(MONTH($E139)-1)/12)*$H139</f>
        <v>-576.96996166521876</v>
      </c>
      <c r="L139" s="230">
        <f>(SUM('1.  LRAMVA Summary'!G$54:G$77)+SUM('1.  LRAMVA Summary'!G$78:G$79)*(MONTH($E139)-1)/12)*$H139</f>
        <v>153.11528201172075</v>
      </c>
      <c r="M139" s="230">
        <f>(SUM('1.  LRAMVA Summary'!H$54:H$77)+SUM('1.  LRAMVA Summary'!H$78:H$79)*(MONTH($E139)-1)/12)*$H139</f>
        <v>238.43643932773</v>
      </c>
      <c r="N139" s="230">
        <f>(SUM('1.  LRAMVA Summary'!I$54:I$77)+SUM('1.  LRAMVA Summary'!I$78:I$79)*(MONTH($E139)-1)/12)*$H139</f>
        <v>0</v>
      </c>
      <c r="O139" s="230">
        <f>(SUM('1.  LRAMVA Summary'!J$54:J$77)+SUM('1.  LRAMVA Summary'!J$78:J$79)*(MONTH($E139)-1)/12)*$H139</f>
        <v>22.348206150161666</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7"/>
        <v>1404.8756833731106</v>
      </c>
    </row>
    <row r="140" spans="2:23" s="9" customFormat="1">
      <c r="B140" s="66"/>
      <c r="E140" s="214">
        <v>43617</v>
      </c>
      <c r="F140" s="214" t="s">
        <v>186</v>
      </c>
      <c r="G140" s="215" t="s">
        <v>66</v>
      </c>
      <c r="H140" s="240">
        <f t="shared" ref="H140" si="78">$C$48/12</f>
        <v>1.8166666666666667E-3</v>
      </c>
      <c r="I140" s="230">
        <f>(SUM('1.  LRAMVA Summary'!D$54:D$77)+SUM('1.  LRAMVA Summary'!D$78:D$79)*(MONTH($E140)-1)/12)*$H140</f>
        <v>1317.9004614889627</v>
      </c>
      <c r="J140" s="230">
        <f>(SUM('1.  LRAMVA Summary'!E$54:E$77)+SUM('1.  LRAMVA Summary'!E$78:E$79)*(MONTH($E140)-1)/12)*$H140</f>
        <v>250.04525605975405</v>
      </c>
      <c r="K140" s="230">
        <f>(SUM('1.  LRAMVA Summary'!F$54:F$77)+SUM('1.  LRAMVA Summary'!F$78:F$79)*(MONTH($E140)-1)/12)*$H140</f>
        <v>-576.96996166521876</v>
      </c>
      <c r="L140" s="230">
        <f>(SUM('1.  LRAMVA Summary'!G$54:G$77)+SUM('1.  LRAMVA Summary'!G$78:G$79)*(MONTH($E140)-1)/12)*$H140</f>
        <v>153.11528201172075</v>
      </c>
      <c r="M140" s="230">
        <f>(SUM('1.  LRAMVA Summary'!H$54:H$77)+SUM('1.  LRAMVA Summary'!H$78:H$79)*(MONTH($E140)-1)/12)*$H140</f>
        <v>238.43643932773</v>
      </c>
      <c r="N140" s="230">
        <f>(SUM('1.  LRAMVA Summary'!I$54:I$77)+SUM('1.  LRAMVA Summary'!I$78:I$79)*(MONTH($E140)-1)/12)*$H140</f>
        <v>0</v>
      </c>
      <c r="O140" s="230">
        <f>(SUM('1.  LRAMVA Summary'!J$54:J$77)+SUM('1.  LRAMVA Summary'!J$78:J$79)*(MONTH($E140)-1)/12)*$H140</f>
        <v>22.348206150161666</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7"/>
        <v>1404.8756833731106</v>
      </c>
    </row>
    <row r="141" spans="2:23" s="9" customFormat="1">
      <c r="B141" s="66"/>
      <c r="E141" s="214">
        <v>43647</v>
      </c>
      <c r="F141" s="214" t="s">
        <v>186</v>
      </c>
      <c r="G141" s="215" t="s">
        <v>68</v>
      </c>
      <c r="H141" s="240">
        <f>$C$49/12</f>
        <v>1.8166666666666667E-3</v>
      </c>
      <c r="I141" s="230">
        <f>(SUM('1.  LRAMVA Summary'!D$54:D$77)+SUM('1.  LRAMVA Summary'!D$78:D$79)*(MONTH($E141)-1)/12)*$H141</f>
        <v>1317.9004614889627</v>
      </c>
      <c r="J141" s="230">
        <f>(SUM('1.  LRAMVA Summary'!E$54:E$77)+SUM('1.  LRAMVA Summary'!E$78:E$79)*(MONTH($E141)-1)/12)*$H141</f>
        <v>250.04525605975405</v>
      </c>
      <c r="K141" s="230">
        <f>(SUM('1.  LRAMVA Summary'!F$54:F$77)+SUM('1.  LRAMVA Summary'!F$78:F$79)*(MONTH($E141)-1)/12)*$H141</f>
        <v>-576.96996166521876</v>
      </c>
      <c r="L141" s="230">
        <f>(SUM('1.  LRAMVA Summary'!G$54:G$77)+SUM('1.  LRAMVA Summary'!G$78:G$79)*(MONTH($E141)-1)/12)*$H141</f>
        <v>153.11528201172075</v>
      </c>
      <c r="M141" s="230">
        <f>(SUM('1.  LRAMVA Summary'!H$54:H$77)+SUM('1.  LRAMVA Summary'!H$78:H$79)*(MONTH($E141)-1)/12)*$H141</f>
        <v>238.43643932773</v>
      </c>
      <c r="N141" s="230">
        <f>(SUM('1.  LRAMVA Summary'!I$54:I$77)+SUM('1.  LRAMVA Summary'!I$78:I$79)*(MONTH($E141)-1)/12)*$H141</f>
        <v>0</v>
      </c>
      <c r="O141" s="230">
        <f>(SUM('1.  LRAMVA Summary'!J$54:J$77)+SUM('1.  LRAMVA Summary'!J$78:J$79)*(MONTH($E141)-1)/12)*$H141</f>
        <v>22.348206150161666</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7"/>
        <v>1404.8756833731106</v>
      </c>
    </row>
    <row r="142" spans="2:23" s="9" customFormat="1">
      <c r="B142" s="66"/>
      <c r="E142" s="214">
        <v>43678</v>
      </c>
      <c r="F142" s="214" t="s">
        <v>186</v>
      </c>
      <c r="G142" s="215" t="s">
        <v>68</v>
      </c>
      <c r="H142" s="240">
        <f t="shared" ref="H142" si="79">$C$49/12</f>
        <v>1.8166666666666667E-3</v>
      </c>
      <c r="I142" s="230">
        <f>(SUM('1.  LRAMVA Summary'!D$54:D$77)+SUM('1.  LRAMVA Summary'!D$78:D$79)*(MONTH($E142)-1)/12)*$H142</f>
        <v>1317.9004614889627</v>
      </c>
      <c r="J142" s="230">
        <f>(SUM('1.  LRAMVA Summary'!E$54:E$77)+SUM('1.  LRAMVA Summary'!E$78:E$79)*(MONTH($E142)-1)/12)*$H142</f>
        <v>250.04525605975405</v>
      </c>
      <c r="K142" s="230">
        <f>(SUM('1.  LRAMVA Summary'!F$54:F$77)+SUM('1.  LRAMVA Summary'!F$78:F$79)*(MONTH($E142)-1)/12)*$H142</f>
        <v>-576.96996166521876</v>
      </c>
      <c r="L142" s="230">
        <f>(SUM('1.  LRAMVA Summary'!G$54:G$77)+SUM('1.  LRAMVA Summary'!G$78:G$79)*(MONTH($E142)-1)/12)*$H142</f>
        <v>153.11528201172075</v>
      </c>
      <c r="M142" s="230">
        <f>(SUM('1.  LRAMVA Summary'!H$54:H$77)+SUM('1.  LRAMVA Summary'!H$78:H$79)*(MONTH($E142)-1)/12)*$H142</f>
        <v>238.43643932773</v>
      </c>
      <c r="N142" s="230">
        <f>(SUM('1.  LRAMVA Summary'!I$54:I$77)+SUM('1.  LRAMVA Summary'!I$78:I$79)*(MONTH($E142)-1)/12)*$H142</f>
        <v>0</v>
      </c>
      <c r="O142" s="230">
        <f>(SUM('1.  LRAMVA Summary'!J$54:J$77)+SUM('1.  LRAMVA Summary'!J$78:J$79)*(MONTH($E142)-1)/12)*$H142</f>
        <v>22.348206150161666</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7"/>
        <v>1404.8756833731106</v>
      </c>
    </row>
    <row r="143" spans="2:23" s="9" customFormat="1">
      <c r="B143" s="66"/>
      <c r="E143" s="214">
        <v>43709</v>
      </c>
      <c r="F143" s="214" t="s">
        <v>186</v>
      </c>
      <c r="G143" s="215" t="s">
        <v>68</v>
      </c>
      <c r="H143" s="240">
        <f>$C$49/12</f>
        <v>1.8166666666666667E-3</v>
      </c>
      <c r="I143" s="230">
        <f>(SUM('1.  LRAMVA Summary'!D$54:D$77)+SUM('1.  LRAMVA Summary'!D$78:D$79)*(MONTH($E143)-1)/12)*$H143</f>
        <v>1317.9004614889627</v>
      </c>
      <c r="J143" s="230">
        <f>(SUM('1.  LRAMVA Summary'!E$54:E$77)+SUM('1.  LRAMVA Summary'!E$78:E$79)*(MONTH($E143)-1)/12)*$H143</f>
        <v>250.04525605975405</v>
      </c>
      <c r="K143" s="230">
        <f>(SUM('1.  LRAMVA Summary'!F$54:F$77)+SUM('1.  LRAMVA Summary'!F$78:F$79)*(MONTH($E143)-1)/12)*$H143</f>
        <v>-576.96996166521876</v>
      </c>
      <c r="L143" s="230">
        <f>(SUM('1.  LRAMVA Summary'!G$54:G$77)+SUM('1.  LRAMVA Summary'!G$78:G$79)*(MONTH($E143)-1)/12)*$H143</f>
        <v>153.11528201172075</v>
      </c>
      <c r="M143" s="230">
        <f>(SUM('1.  LRAMVA Summary'!H$54:H$77)+SUM('1.  LRAMVA Summary'!H$78:H$79)*(MONTH($E143)-1)/12)*$H143</f>
        <v>238.43643932773</v>
      </c>
      <c r="N143" s="230">
        <f>(SUM('1.  LRAMVA Summary'!I$54:I$77)+SUM('1.  LRAMVA Summary'!I$78:I$79)*(MONTH($E143)-1)/12)*$H143</f>
        <v>0</v>
      </c>
      <c r="O143" s="230">
        <f>(SUM('1.  LRAMVA Summary'!J$54:J$77)+SUM('1.  LRAMVA Summary'!J$78:J$79)*(MONTH($E143)-1)/12)*$H143</f>
        <v>22.348206150161666</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7"/>
        <v>1404.8756833731106</v>
      </c>
    </row>
    <row r="144" spans="2:23" s="9" customFormat="1">
      <c r="B144" s="66"/>
      <c r="E144" s="214">
        <v>43739</v>
      </c>
      <c r="F144" s="214" t="s">
        <v>186</v>
      </c>
      <c r="G144" s="215" t="s">
        <v>69</v>
      </c>
      <c r="H144" s="240">
        <f>$C$50/12</f>
        <v>1.8166666666666667E-3</v>
      </c>
      <c r="I144" s="230">
        <f>(SUM('1.  LRAMVA Summary'!D$54:D$77)+SUM('1.  LRAMVA Summary'!D$78:D$79)*(MONTH($E144)-1)/12)*$H144</f>
        <v>1317.9004614889627</v>
      </c>
      <c r="J144" s="230">
        <f>(SUM('1.  LRAMVA Summary'!E$54:E$77)+SUM('1.  LRAMVA Summary'!E$78:E$79)*(MONTH($E144)-1)/12)*$H144</f>
        <v>250.04525605975405</v>
      </c>
      <c r="K144" s="230">
        <f>(SUM('1.  LRAMVA Summary'!F$54:F$77)+SUM('1.  LRAMVA Summary'!F$78:F$79)*(MONTH($E144)-1)/12)*$H144</f>
        <v>-576.96996166521876</v>
      </c>
      <c r="L144" s="230">
        <f>(SUM('1.  LRAMVA Summary'!G$54:G$77)+SUM('1.  LRAMVA Summary'!G$78:G$79)*(MONTH($E144)-1)/12)*$H144</f>
        <v>153.11528201172075</v>
      </c>
      <c r="M144" s="230">
        <f>(SUM('1.  LRAMVA Summary'!H$54:H$77)+SUM('1.  LRAMVA Summary'!H$78:H$79)*(MONTH($E144)-1)/12)*$H144</f>
        <v>238.43643932773</v>
      </c>
      <c r="N144" s="230">
        <f>(SUM('1.  LRAMVA Summary'!I$54:I$77)+SUM('1.  LRAMVA Summary'!I$78:I$79)*(MONTH($E144)-1)/12)*$H144</f>
        <v>0</v>
      </c>
      <c r="O144" s="230">
        <f>(SUM('1.  LRAMVA Summary'!J$54:J$77)+SUM('1.  LRAMVA Summary'!J$78:J$79)*(MONTH($E144)-1)/12)*$H144</f>
        <v>22.348206150161666</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7"/>
        <v>1404.8756833731106</v>
      </c>
    </row>
    <row r="145" spans="2:23" s="9" customFormat="1">
      <c r="B145" s="66"/>
      <c r="E145" s="214">
        <v>43770</v>
      </c>
      <c r="F145" s="214" t="s">
        <v>186</v>
      </c>
      <c r="G145" s="215" t="s">
        <v>69</v>
      </c>
      <c r="H145" s="240">
        <f t="shared" ref="H145:H146" si="80">$C$50/12</f>
        <v>1.8166666666666667E-3</v>
      </c>
      <c r="I145" s="230">
        <f>(SUM('1.  LRAMVA Summary'!D$54:D$77)+SUM('1.  LRAMVA Summary'!D$78:D$79)*(MONTH($E145)-1)/12)*$H145</f>
        <v>1317.9004614889627</v>
      </c>
      <c r="J145" s="230">
        <f>(SUM('1.  LRAMVA Summary'!E$54:E$77)+SUM('1.  LRAMVA Summary'!E$78:E$79)*(MONTH($E145)-1)/12)*$H145</f>
        <v>250.04525605975405</v>
      </c>
      <c r="K145" s="230">
        <f>(SUM('1.  LRAMVA Summary'!F$54:F$77)+SUM('1.  LRAMVA Summary'!F$78:F$79)*(MONTH($E145)-1)/12)*$H145</f>
        <v>-576.96996166521876</v>
      </c>
      <c r="L145" s="230">
        <f>(SUM('1.  LRAMVA Summary'!G$54:G$77)+SUM('1.  LRAMVA Summary'!G$78:G$79)*(MONTH($E145)-1)/12)*$H145</f>
        <v>153.11528201172075</v>
      </c>
      <c r="M145" s="230">
        <f>(SUM('1.  LRAMVA Summary'!H$54:H$77)+SUM('1.  LRAMVA Summary'!H$78:H$79)*(MONTH($E145)-1)/12)*$H145</f>
        <v>238.43643932773</v>
      </c>
      <c r="N145" s="230">
        <f>(SUM('1.  LRAMVA Summary'!I$54:I$77)+SUM('1.  LRAMVA Summary'!I$78:I$79)*(MONTH($E145)-1)/12)*$H145</f>
        <v>0</v>
      </c>
      <c r="O145" s="230">
        <f>(SUM('1.  LRAMVA Summary'!J$54:J$77)+SUM('1.  LRAMVA Summary'!J$78:J$79)*(MONTH($E145)-1)/12)*$H145</f>
        <v>22.348206150161666</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7"/>
        <v>1404.8756833731106</v>
      </c>
    </row>
    <row r="146" spans="2:23" s="9" customFormat="1">
      <c r="B146" s="66"/>
      <c r="E146" s="214">
        <v>43800</v>
      </c>
      <c r="F146" s="214" t="s">
        <v>186</v>
      </c>
      <c r="G146" s="215" t="s">
        <v>69</v>
      </c>
      <c r="H146" s="240">
        <f t="shared" si="80"/>
        <v>1.8166666666666667E-3</v>
      </c>
      <c r="I146" s="230">
        <f>(SUM('1.  LRAMVA Summary'!D$54:D$77)+SUM('1.  LRAMVA Summary'!D$78:D$79)*(MONTH($E146)-1)/12)*$H146</f>
        <v>1317.9004614889627</v>
      </c>
      <c r="J146" s="230">
        <f>(SUM('1.  LRAMVA Summary'!E$54:E$77)+SUM('1.  LRAMVA Summary'!E$78:E$79)*(MONTH($E146)-1)/12)*$H146</f>
        <v>250.04525605975405</v>
      </c>
      <c r="K146" s="230">
        <f>(SUM('1.  LRAMVA Summary'!F$54:F$77)+SUM('1.  LRAMVA Summary'!F$78:F$79)*(MONTH($E146)-1)/12)*$H146</f>
        <v>-576.96996166521876</v>
      </c>
      <c r="L146" s="230">
        <f>(SUM('1.  LRAMVA Summary'!G$54:G$77)+SUM('1.  LRAMVA Summary'!G$78:G$79)*(MONTH($E146)-1)/12)*$H146</f>
        <v>153.11528201172075</v>
      </c>
      <c r="M146" s="230">
        <f>(SUM('1.  LRAMVA Summary'!H$54:H$77)+SUM('1.  LRAMVA Summary'!H$78:H$79)*(MONTH($E146)-1)/12)*$H146</f>
        <v>238.43643932773</v>
      </c>
      <c r="N146" s="230">
        <f>(SUM('1.  LRAMVA Summary'!I$54:I$77)+SUM('1.  LRAMVA Summary'!I$78:I$79)*(MONTH($E146)-1)/12)*$H146</f>
        <v>0</v>
      </c>
      <c r="O146" s="230">
        <f>(SUM('1.  LRAMVA Summary'!J$54:J$77)+SUM('1.  LRAMVA Summary'!J$78:J$79)*(MONTH($E146)-1)/12)*$H146</f>
        <v>22.348206150161666</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7"/>
        <v>1404.8756833731106</v>
      </c>
    </row>
    <row r="147" spans="2:23" s="9" customFormat="1" ht="15.75" thickBot="1">
      <c r="B147" s="66"/>
      <c r="E147" s="216" t="s">
        <v>468</v>
      </c>
      <c r="F147" s="216"/>
      <c r="G147" s="217"/>
      <c r="H147" s="218"/>
      <c r="I147" s="219">
        <f>SUM(I134:I146)</f>
        <v>42178.860182607772</v>
      </c>
      <c r="J147" s="219">
        <f>SUM(J134:J146)</f>
        <v>8002.5951904995591</v>
      </c>
      <c r="K147" s="219">
        <f t="shared" ref="K147:O147" si="81">SUM(K134:K146)</f>
        <v>-18465.685424487292</v>
      </c>
      <c r="L147" s="219">
        <f t="shared" si="81"/>
        <v>4900.3913880540149</v>
      </c>
      <c r="M147" s="219">
        <f t="shared" si="81"/>
        <v>7631.0598036218926</v>
      </c>
      <c r="N147" s="219">
        <f t="shared" si="81"/>
        <v>0</v>
      </c>
      <c r="O147" s="219">
        <f t="shared" si="81"/>
        <v>715.24511151228432</v>
      </c>
      <c r="P147" s="219">
        <f t="shared" ref="P147:V147" si="82">SUM(P134:P146)</f>
        <v>0</v>
      </c>
      <c r="Q147" s="219">
        <f t="shared" si="82"/>
        <v>0</v>
      </c>
      <c r="R147" s="219">
        <f t="shared" si="82"/>
        <v>0</v>
      </c>
      <c r="S147" s="219">
        <f t="shared" si="82"/>
        <v>0</v>
      </c>
      <c r="T147" s="219">
        <f t="shared" si="82"/>
        <v>0</v>
      </c>
      <c r="U147" s="219">
        <f t="shared" si="82"/>
        <v>0</v>
      </c>
      <c r="V147" s="219">
        <f t="shared" si="82"/>
        <v>0</v>
      </c>
      <c r="W147" s="219">
        <f>SUM(W134:W146)</f>
        <v>44962.466251808219</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42178.860182607772</v>
      </c>
      <c r="J149" s="228">
        <f t="shared" ref="J149" si="83">J147+J148</f>
        <v>8002.5951904995591</v>
      </c>
      <c r="K149" s="228">
        <f t="shared" ref="K149" si="84">K147+K148</f>
        <v>-18465.685424487292</v>
      </c>
      <c r="L149" s="228">
        <f t="shared" ref="L149" si="85">L147+L148</f>
        <v>4900.3913880540149</v>
      </c>
      <c r="M149" s="228">
        <f t="shared" ref="M149" si="86">M147+M148</f>
        <v>7631.0598036218926</v>
      </c>
      <c r="N149" s="228">
        <f t="shared" ref="N149" si="87">N147+N148</f>
        <v>0</v>
      </c>
      <c r="O149" s="228">
        <f t="shared" ref="O149:V149" si="88">O147+O148</f>
        <v>715.24511151228432</v>
      </c>
      <c r="P149" s="228">
        <f t="shared" si="88"/>
        <v>0</v>
      </c>
      <c r="Q149" s="228">
        <f t="shared" si="88"/>
        <v>0</v>
      </c>
      <c r="R149" s="228">
        <f t="shared" si="88"/>
        <v>0</v>
      </c>
      <c r="S149" s="228">
        <f t="shared" si="88"/>
        <v>0</v>
      </c>
      <c r="T149" s="228">
        <f t="shared" si="88"/>
        <v>0</v>
      </c>
      <c r="U149" s="228">
        <f t="shared" si="88"/>
        <v>0</v>
      </c>
      <c r="V149" s="228">
        <f t="shared" si="88"/>
        <v>0</v>
      </c>
      <c r="W149" s="228">
        <f>W147+W148</f>
        <v>44962.466251808219</v>
      </c>
    </row>
    <row r="150" spans="2:23" s="9" customFormat="1">
      <c r="B150" s="66"/>
      <c r="E150" s="214">
        <v>43831</v>
      </c>
      <c r="F150" s="214" t="s">
        <v>187</v>
      </c>
      <c r="G150" s="215" t="s">
        <v>65</v>
      </c>
      <c r="H150" s="240">
        <f>$C$51/12</f>
        <v>1.8166666666666667E-3</v>
      </c>
      <c r="I150" s="230">
        <f>(SUM('1.  LRAMVA Summary'!D$54:D$80)+SUM('1.  LRAMVA Summary'!D$81:D$82)*(MONTH($E150)-1)/12)*$H150</f>
        <v>1317.9004614889627</v>
      </c>
      <c r="J150" s="230">
        <f>(SUM('1.  LRAMVA Summary'!E$54:E$80)+SUM('1.  LRAMVA Summary'!E$81:E$82)*(MONTH($E150)-1)/12)*$H150</f>
        <v>250.04525605975405</v>
      </c>
      <c r="K150" s="230">
        <f>(SUM('1.  LRAMVA Summary'!F$54:F$80)+SUM('1.  LRAMVA Summary'!F$81:F$82)*(MONTH($E150)-1)/12)*$H150</f>
        <v>-576.96996166521876</v>
      </c>
      <c r="L150" s="230">
        <f>(SUM('1.  LRAMVA Summary'!G$54:G$80)+SUM('1.  LRAMVA Summary'!G$81:G$82)*(MONTH($E150)-1)/12)*$H150</f>
        <v>153.11528201172075</v>
      </c>
      <c r="M150" s="230">
        <f>(SUM('1.  LRAMVA Summary'!H$54:H$80)+SUM('1.  LRAMVA Summary'!H$81:H$82)*(MONTH($E150)-1)/12)*$H150</f>
        <v>238.43643932773</v>
      </c>
      <c r="N150" s="230">
        <f>(SUM('1.  LRAMVA Summary'!I$54:I$80)+SUM('1.  LRAMVA Summary'!I$81:I$82)*(MONTH($E150)-1)/12)*$H150</f>
        <v>0</v>
      </c>
      <c r="O150" s="230">
        <f>(SUM('1.  LRAMVA Summary'!J$54:J$80)+SUM('1.  LRAMVA Summary'!J$81:J$82)*(MONTH($E150)-1)/12)*$H150</f>
        <v>22.348206150161666</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1404.8756833731106</v>
      </c>
    </row>
    <row r="151" spans="2:23" s="9" customFormat="1">
      <c r="B151" s="66"/>
      <c r="E151" s="214">
        <v>43862</v>
      </c>
      <c r="F151" s="214" t="s">
        <v>187</v>
      </c>
      <c r="G151" s="215" t="s">
        <v>65</v>
      </c>
      <c r="H151" s="240">
        <f t="shared" ref="H151:H152" si="89">$C$51/12</f>
        <v>1.8166666666666667E-3</v>
      </c>
      <c r="I151" s="230">
        <f>(SUM('1.  LRAMVA Summary'!D$54:D$80)+SUM('1.  LRAMVA Summary'!D$81:D$82)*(MONTH($E151)-1)/12)*$H151</f>
        <v>1317.9004614889627</v>
      </c>
      <c r="J151" s="230">
        <f>(SUM('1.  LRAMVA Summary'!E$54:E$80)+SUM('1.  LRAMVA Summary'!E$81:E$82)*(MONTH($E151)-1)/12)*$H151</f>
        <v>250.04525605975405</v>
      </c>
      <c r="K151" s="230">
        <f>(SUM('1.  LRAMVA Summary'!F$54:F$80)+SUM('1.  LRAMVA Summary'!F$81:F$82)*(MONTH($E151)-1)/12)*$H151</f>
        <v>-576.96996166521876</v>
      </c>
      <c r="L151" s="230">
        <f>(SUM('1.  LRAMVA Summary'!G$54:G$80)+SUM('1.  LRAMVA Summary'!G$81:G$82)*(MONTH($E151)-1)/12)*$H151</f>
        <v>153.11528201172075</v>
      </c>
      <c r="M151" s="230">
        <f>(SUM('1.  LRAMVA Summary'!H$54:H$80)+SUM('1.  LRAMVA Summary'!H$81:H$82)*(MONTH($E151)-1)/12)*$H151</f>
        <v>238.43643932773</v>
      </c>
      <c r="N151" s="230">
        <f>(SUM('1.  LRAMVA Summary'!I$54:I$80)+SUM('1.  LRAMVA Summary'!I$81:I$82)*(MONTH($E151)-1)/12)*$H151</f>
        <v>0</v>
      </c>
      <c r="O151" s="230">
        <f>(SUM('1.  LRAMVA Summary'!J$54:J$80)+SUM('1.  LRAMVA Summary'!J$81:J$82)*(MONTH($E151)-1)/12)*$H151</f>
        <v>22.348206150161666</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90">SUM(I151:V151)</f>
        <v>1404.8756833731106</v>
      </c>
    </row>
    <row r="152" spans="2:23" s="9" customFormat="1">
      <c r="B152" s="66"/>
      <c r="E152" s="214">
        <v>43891</v>
      </c>
      <c r="F152" s="214" t="s">
        <v>187</v>
      </c>
      <c r="G152" s="215" t="s">
        <v>65</v>
      </c>
      <c r="H152" s="240">
        <f t="shared" si="89"/>
        <v>1.8166666666666667E-3</v>
      </c>
      <c r="I152" s="230">
        <f>(SUM('1.  LRAMVA Summary'!D$54:D$80)+SUM('1.  LRAMVA Summary'!D$81:D$82)*(MONTH($E152)-1)/12)*$H152</f>
        <v>1317.9004614889627</v>
      </c>
      <c r="J152" s="230">
        <f>(SUM('1.  LRAMVA Summary'!E$54:E$80)+SUM('1.  LRAMVA Summary'!E$81:E$82)*(MONTH($E152)-1)/12)*$H152</f>
        <v>250.04525605975405</v>
      </c>
      <c r="K152" s="230">
        <f>(SUM('1.  LRAMVA Summary'!F$54:F$80)+SUM('1.  LRAMVA Summary'!F$81:F$82)*(MONTH($E152)-1)/12)*$H152</f>
        <v>-576.96996166521876</v>
      </c>
      <c r="L152" s="230">
        <f>(SUM('1.  LRAMVA Summary'!G$54:G$80)+SUM('1.  LRAMVA Summary'!G$81:G$82)*(MONTH($E152)-1)/12)*$H152</f>
        <v>153.11528201172075</v>
      </c>
      <c r="M152" s="230">
        <f>(SUM('1.  LRAMVA Summary'!H$54:H$80)+SUM('1.  LRAMVA Summary'!H$81:H$82)*(MONTH($E152)-1)/12)*$H152</f>
        <v>238.43643932773</v>
      </c>
      <c r="N152" s="230">
        <f>(SUM('1.  LRAMVA Summary'!I$54:I$80)+SUM('1.  LRAMVA Summary'!I$81:I$82)*(MONTH($E152)-1)/12)*$H152</f>
        <v>0</v>
      </c>
      <c r="O152" s="230">
        <f>(SUM('1.  LRAMVA Summary'!J$54:J$80)+SUM('1.  LRAMVA Summary'!J$81:J$82)*(MONTH($E152)-1)/12)*$H152</f>
        <v>22.348206150161666</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90"/>
        <v>1404.8756833731106</v>
      </c>
    </row>
    <row r="153" spans="2:23" s="9" customFormat="1">
      <c r="B153" s="66"/>
      <c r="E153" s="214">
        <v>43922</v>
      </c>
      <c r="F153" s="214" t="s">
        <v>187</v>
      </c>
      <c r="G153" s="215" t="s">
        <v>66</v>
      </c>
      <c r="H153" s="240">
        <f>$C$52/12</f>
        <v>1.8166666666666667E-3</v>
      </c>
      <c r="I153" s="230">
        <f>(SUM('1.  LRAMVA Summary'!D$54:D$80)+SUM('1.  LRAMVA Summary'!D$81:D$82)*(MONTH($E153)-1)/12)*$H153</f>
        <v>1317.9004614889627</v>
      </c>
      <c r="J153" s="230">
        <f>(SUM('1.  LRAMVA Summary'!E$54:E$80)+SUM('1.  LRAMVA Summary'!E$81:E$82)*(MONTH($E153)-1)/12)*$H153</f>
        <v>250.04525605975405</v>
      </c>
      <c r="K153" s="230">
        <f>(SUM('1.  LRAMVA Summary'!F$54:F$80)+SUM('1.  LRAMVA Summary'!F$81:F$82)*(MONTH($E153)-1)/12)*$H153</f>
        <v>-576.96996166521876</v>
      </c>
      <c r="L153" s="230">
        <f>(SUM('1.  LRAMVA Summary'!G$54:G$80)+SUM('1.  LRAMVA Summary'!G$81:G$82)*(MONTH($E153)-1)/12)*$H153</f>
        <v>153.11528201172075</v>
      </c>
      <c r="M153" s="230">
        <f>(SUM('1.  LRAMVA Summary'!H$54:H$80)+SUM('1.  LRAMVA Summary'!H$81:H$82)*(MONTH($E153)-1)/12)*$H153</f>
        <v>238.43643932773</v>
      </c>
      <c r="N153" s="230">
        <f>(SUM('1.  LRAMVA Summary'!I$54:I$80)+SUM('1.  LRAMVA Summary'!I$81:I$82)*(MONTH($E153)-1)/12)*$H153</f>
        <v>0</v>
      </c>
      <c r="O153" s="230">
        <f>(SUM('1.  LRAMVA Summary'!J$54:J$80)+SUM('1.  LRAMVA Summary'!J$81:J$82)*(MONTH($E153)-1)/12)*$H153</f>
        <v>22.348206150161666</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90"/>
        <v>1404.8756833731106</v>
      </c>
    </row>
    <row r="154" spans="2:23" s="9" customFormat="1">
      <c r="B154" s="66"/>
      <c r="E154" s="214">
        <v>43952</v>
      </c>
      <c r="F154" s="214" t="s">
        <v>187</v>
      </c>
      <c r="G154" s="215" t="s">
        <v>66</v>
      </c>
      <c r="H154" s="240">
        <f t="shared" ref="H154:H155" si="91">$C$52/12</f>
        <v>1.8166666666666667E-3</v>
      </c>
      <c r="I154" s="230">
        <f>(SUM('1.  LRAMVA Summary'!D$54:D$80)+SUM('1.  LRAMVA Summary'!D$81:D$82)*(MONTH($E154)-1)/12)*$H154</f>
        <v>1317.9004614889627</v>
      </c>
      <c r="J154" s="230">
        <f>(SUM('1.  LRAMVA Summary'!E$54:E$80)+SUM('1.  LRAMVA Summary'!E$81:E$82)*(MONTH($E154)-1)/12)*$H154</f>
        <v>250.04525605975405</v>
      </c>
      <c r="K154" s="230">
        <f>(SUM('1.  LRAMVA Summary'!F$54:F$80)+SUM('1.  LRAMVA Summary'!F$81:F$82)*(MONTH($E154)-1)/12)*$H154</f>
        <v>-576.96996166521876</v>
      </c>
      <c r="L154" s="230">
        <f>(SUM('1.  LRAMVA Summary'!G$54:G$80)+SUM('1.  LRAMVA Summary'!G$81:G$82)*(MONTH($E154)-1)/12)*$H154</f>
        <v>153.11528201172075</v>
      </c>
      <c r="M154" s="230">
        <f>(SUM('1.  LRAMVA Summary'!H$54:H$80)+SUM('1.  LRAMVA Summary'!H$81:H$82)*(MONTH($E154)-1)/12)*$H154</f>
        <v>238.43643932773</v>
      </c>
      <c r="N154" s="230">
        <f>(SUM('1.  LRAMVA Summary'!I$54:I$80)+SUM('1.  LRAMVA Summary'!I$81:I$82)*(MONTH($E154)-1)/12)*$H154</f>
        <v>0</v>
      </c>
      <c r="O154" s="230">
        <f>(SUM('1.  LRAMVA Summary'!J$54:J$80)+SUM('1.  LRAMVA Summary'!J$81:J$82)*(MONTH($E154)-1)/12)*$H154</f>
        <v>22.348206150161666</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90"/>
        <v>1404.8756833731106</v>
      </c>
    </row>
    <row r="155" spans="2:23" s="9" customFormat="1">
      <c r="B155" s="66"/>
      <c r="E155" s="214">
        <v>43983</v>
      </c>
      <c r="F155" s="214" t="s">
        <v>187</v>
      </c>
      <c r="G155" s="215" t="s">
        <v>66</v>
      </c>
      <c r="H155" s="240">
        <f t="shared" si="91"/>
        <v>1.8166666666666667E-3</v>
      </c>
      <c r="I155" s="230">
        <f>(SUM('1.  LRAMVA Summary'!D$54:D$80)+SUM('1.  LRAMVA Summary'!D$81:D$82)*(MONTH($E155)-1)/12)*$H155</f>
        <v>1317.9004614889627</v>
      </c>
      <c r="J155" s="230">
        <f>(SUM('1.  LRAMVA Summary'!E$54:E$80)+SUM('1.  LRAMVA Summary'!E$81:E$82)*(MONTH($E155)-1)/12)*$H155</f>
        <v>250.04525605975405</v>
      </c>
      <c r="K155" s="230">
        <f>(SUM('1.  LRAMVA Summary'!F$54:F$80)+SUM('1.  LRAMVA Summary'!F$81:F$82)*(MONTH($E155)-1)/12)*$H155</f>
        <v>-576.96996166521876</v>
      </c>
      <c r="L155" s="230">
        <f>(SUM('1.  LRAMVA Summary'!G$54:G$80)+SUM('1.  LRAMVA Summary'!G$81:G$82)*(MONTH($E155)-1)/12)*$H155</f>
        <v>153.11528201172075</v>
      </c>
      <c r="M155" s="230">
        <f>(SUM('1.  LRAMVA Summary'!H$54:H$80)+SUM('1.  LRAMVA Summary'!H$81:H$82)*(MONTH($E155)-1)/12)*$H155</f>
        <v>238.43643932773</v>
      </c>
      <c r="N155" s="230">
        <f>(SUM('1.  LRAMVA Summary'!I$54:I$80)+SUM('1.  LRAMVA Summary'!I$81:I$82)*(MONTH($E155)-1)/12)*$H155</f>
        <v>0</v>
      </c>
      <c r="O155" s="230">
        <f>(SUM('1.  LRAMVA Summary'!J$54:J$80)+SUM('1.  LRAMVA Summary'!J$81:J$82)*(MONTH($E155)-1)/12)*$H155</f>
        <v>22.348206150161666</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90"/>
        <v>1404.8756833731106</v>
      </c>
    </row>
    <row r="156" spans="2:23" s="9" customFormat="1">
      <c r="B156" s="66"/>
      <c r="E156" s="214">
        <v>44013</v>
      </c>
      <c r="F156" s="214" t="s">
        <v>187</v>
      </c>
      <c r="G156" s="215" t="s">
        <v>68</v>
      </c>
      <c r="H156" s="240">
        <f>$C$53/12</f>
        <v>1.8166666666666667E-3</v>
      </c>
      <c r="I156" s="230">
        <f>(SUM('1.  LRAMVA Summary'!D$54:D$80)+SUM('1.  LRAMVA Summary'!D$81:D$82)*(MONTH($E156)-1)/12)*$H156</f>
        <v>1317.9004614889627</v>
      </c>
      <c r="J156" s="230">
        <f>(SUM('1.  LRAMVA Summary'!E$54:E$80)+SUM('1.  LRAMVA Summary'!E$81:E$82)*(MONTH($E156)-1)/12)*$H156</f>
        <v>250.04525605975405</v>
      </c>
      <c r="K156" s="230">
        <f>(SUM('1.  LRAMVA Summary'!F$54:F$80)+SUM('1.  LRAMVA Summary'!F$81:F$82)*(MONTH($E156)-1)/12)*$H156</f>
        <v>-576.96996166521876</v>
      </c>
      <c r="L156" s="230">
        <f>(SUM('1.  LRAMVA Summary'!G$54:G$80)+SUM('1.  LRAMVA Summary'!G$81:G$82)*(MONTH($E156)-1)/12)*$H156</f>
        <v>153.11528201172075</v>
      </c>
      <c r="M156" s="230">
        <f>(SUM('1.  LRAMVA Summary'!H$54:H$80)+SUM('1.  LRAMVA Summary'!H$81:H$82)*(MONTH($E156)-1)/12)*$H156</f>
        <v>238.43643932773</v>
      </c>
      <c r="N156" s="230">
        <f>(SUM('1.  LRAMVA Summary'!I$54:I$80)+SUM('1.  LRAMVA Summary'!I$81:I$82)*(MONTH($E156)-1)/12)*$H156</f>
        <v>0</v>
      </c>
      <c r="O156" s="230">
        <f>(SUM('1.  LRAMVA Summary'!J$54:J$80)+SUM('1.  LRAMVA Summary'!J$81:J$82)*(MONTH($E156)-1)/12)*$H156</f>
        <v>22.348206150161666</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90"/>
        <v>1404.8756833731106</v>
      </c>
    </row>
    <row r="157" spans="2:23" s="9" customFormat="1">
      <c r="B157" s="66"/>
      <c r="E157" s="214">
        <v>44044</v>
      </c>
      <c r="F157" s="214" t="s">
        <v>187</v>
      </c>
      <c r="G157" s="215" t="s">
        <v>68</v>
      </c>
      <c r="H157" s="240">
        <f t="shared" ref="H157:H158" si="92">$C$53/12</f>
        <v>1.8166666666666667E-3</v>
      </c>
      <c r="I157" s="230">
        <f>(SUM('1.  LRAMVA Summary'!D$54:D$80)+SUM('1.  LRAMVA Summary'!D$81:D$82)*(MONTH($E157)-1)/12)*$H157</f>
        <v>1317.9004614889627</v>
      </c>
      <c r="J157" s="230">
        <f>(SUM('1.  LRAMVA Summary'!E$54:E$80)+SUM('1.  LRAMVA Summary'!E$81:E$82)*(MONTH($E157)-1)/12)*$H157</f>
        <v>250.04525605975405</v>
      </c>
      <c r="K157" s="230">
        <f>(SUM('1.  LRAMVA Summary'!F$54:F$80)+SUM('1.  LRAMVA Summary'!F$81:F$82)*(MONTH($E157)-1)/12)*$H157</f>
        <v>-576.96996166521876</v>
      </c>
      <c r="L157" s="230">
        <f>(SUM('1.  LRAMVA Summary'!G$54:G$80)+SUM('1.  LRAMVA Summary'!G$81:G$82)*(MONTH($E157)-1)/12)*$H157</f>
        <v>153.11528201172075</v>
      </c>
      <c r="M157" s="230">
        <f>(SUM('1.  LRAMVA Summary'!H$54:H$80)+SUM('1.  LRAMVA Summary'!H$81:H$82)*(MONTH($E157)-1)/12)*$H157</f>
        <v>238.43643932773</v>
      </c>
      <c r="N157" s="230">
        <f>(SUM('1.  LRAMVA Summary'!I$54:I$80)+SUM('1.  LRAMVA Summary'!I$81:I$82)*(MONTH($E157)-1)/12)*$H157</f>
        <v>0</v>
      </c>
      <c r="O157" s="230">
        <f>(SUM('1.  LRAMVA Summary'!J$54:J$80)+SUM('1.  LRAMVA Summary'!J$81:J$82)*(MONTH($E157)-1)/12)*$H157</f>
        <v>22.348206150161666</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90"/>
        <v>1404.8756833731106</v>
      </c>
    </row>
    <row r="158" spans="2:23" s="9" customFormat="1">
      <c r="B158" s="66"/>
      <c r="E158" s="214">
        <v>44075</v>
      </c>
      <c r="F158" s="214" t="s">
        <v>187</v>
      </c>
      <c r="G158" s="215" t="s">
        <v>68</v>
      </c>
      <c r="H158" s="240">
        <f t="shared" si="92"/>
        <v>1.8166666666666667E-3</v>
      </c>
      <c r="I158" s="230">
        <f>(SUM('1.  LRAMVA Summary'!D$54:D$80)+SUM('1.  LRAMVA Summary'!D$81:D$82)*(MONTH($E158)-1)/12)*$H158</f>
        <v>1317.9004614889627</v>
      </c>
      <c r="J158" s="230">
        <f>(SUM('1.  LRAMVA Summary'!E$54:E$80)+SUM('1.  LRAMVA Summary'!E$81:E$82)*(MONTH($E158)-1)/12)*$H158</f>
        <v>250.04525605975405</v>
      </c>
      <c r="K158" s="230">
        <f>(SUM('1.  LRAMVA Summary'!F$54:F$80)+SUM('1.  LRAMVA Summary'!F$81:F$82)*(MONTH($E158)-1)/12)*$H158</f>
        <v>-576.96996166521876</v>
      </c>
      <c r="L158" s="230">
        <f>(SUM('1.  LRAMVA Summary'!G$54:G$80)+SUM('1.  LRAMVA Summary'!G$81:G$82)*(MONTH($E158)-1)/12)*$H158</f>
        <v>153.11528201172075</v>
      </c>
      <c r="M158" s="230">
        <f>(SUM('1.  LRAMVA Summary'!H$54:H$80)+SUM('1.  LRAMVA Summary'!H$81:H$82)*(MONTH($E158)-1)/12)*$H158</f>
        <v>238.43643932773</v>
      </c>
      <c r="N158" s="230">
        <f>(SUM('1.  LRAMVA Summary'!I$54:I$80)+SUM('1.  LRAMVA Summary'!I$81:I$82)*(MONTH($E158)-1)/12)*$H158</f>
        <v>0</v>
      </c>
      <c r="O158" s="230">
        <f>(SUM('1.  LRAMVA Summary'!J$54:J$80)+SUM('1.  LRAMVA Summary'!J$81:J$82)*(MONTH($E158)-1)/12)*$H158</f>
        <v>22.348206150161666</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90"/>
        <v>1404.8756833731106</v>
      </c>
    </row>
    <row r="159" spans="2:23" s="9" customFormat="1">
      <c r="B159" s="66"/>
      <c r="E159" s="214">
        <v>44105</v>
      </c>
      <c r="F159" s="214" t="s">
        <v>187</v>
      </c>
      <c r="G159" s="215" t="s">
        <v>69</v>
      </c>
      <c r="H159" s="240">
        <f>$C$54/12</f>
        <v>1.8166666666666667E-3</v>
      </c>
      <c r="I159" s="230">
        <f>(SUM('1.  LRAMVA Summary'!D$54:D$80)+SUM('1.  LRAMVA Summary'!D$81:D$82)*(MONTH($E159)-1)/12)*$H159</f>
        <v>1317.9004614889627</v>
      </c>
      <c r="J159" s="230">
        <f>(SUM('1.  LRAMVA Summary'!E$54:E$80)+SUM('1.  LRAMVA Summary'!E$81:E$82)*(MONTH($E159)-1)/12)*$H159</f>
        <v>250.04525605975405</v>
      </c>
      <c r="K159" s="230">
        <f>(SUM('1.  LRAMVA Summary'!F$54:F$80)+SUM('1.  LRAMVA Summary'!F$81:F$82)*(MONTH($E159)-1)/12)*$H159</f>
        <v>-576.96996166521876</v>
      </c>
      <c r="L159" s="230">
        <f>(SUM('1.  LRAMVA Summary'!G$54:G$80)+SUM('1.  LRAMVA Summary'!G$81:G$82)*(MONTH($E159)-1)/12)*$H159</f>
        <v>153.11528201172075</v>
      </c>
      <c r="M159" s="230">
        <f>(SUM('1.  LRAMVA Summary'!H$54:H$80)+SUM('1.  LRAMVA Summary'!H$81:H$82)*(MONTH($E159)-1)/12)*$H159</f>
        <v>238.43643932773</v>
      </c>
      <c r="N159" s="230">
        <f>(SUM('1.  LRAMVA Summary'!I$54:I$80)+SUM('1.  LRAMVA Summary'!I$81:I$82)*(MONTH($E159)-1)/12)*$H159</f>
        <v>0</v>
      </c>
      <c r="O159" s="230">
        <f>(SUM('1.  LRAMVA Summary'!J$54:J$80)+SUM('1.  LRAMVA Summary'!J$81:J$82)*(MONTH($E159)-1)/12)*$H159</f>
        <v>22.348206150161666</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90"/>
        <v>1404.8756833731106</v>
      </c>
    </row>
    <row r="160" spans="2:23" s="9" customFormat="1">
      <c r="B160" s="66"/>
      <c r="E160" s="214">
        <v>44136</v>
      </c>
      <c r="F160" s="214" t="s">
        <v>187</v>
      </c>
      <c r="G160" s="215" t="s">
        <v>69</v>
      </c>
      <c r="H160" s="240">
        <f t="shared" ref="H160:H161" si="93">$C$54/12</f>
        <v>1.8166666666666667E-3</v>
      </c>
      <c r="I160" s="230">
        <f>(SUM('1.  LRAMVA Summary'!D$54:D$80)+SUM('1.  LRAMVA Summary'!D$81:D$82)*(MONTH($E160)-1)/12)*$H160</f>
        <v>1317.9004614889627</v>
      </c>
      <c r="J160" s="230">
        <f>(SUM('1.  LRAMVA Summary'!E$54:E$80)+SUM('1.  LRAMVA Summary'!E$81:E$82)*(MONTH($E160)-1)/12)*$H160</f>
        <v>250.04525605975405</v>
      </c>
      <c r="K160" s="230">
        <f>(SUM('1.  LRAMVA Summary'!F$54:F$80)+SUM('1.  LRAMVA Summary'!F$81:F$82)*(MONTH($E160)-1)/12)*$H160</f>
        <v>-576.96996166521876</v>
      </c>
      <c r="L160" s="230">
        <f>(SUM('1.  LRAMVA Summary'!G$54:G$80)+SUM('1.  LRAMVA Summary'!G$81:G$82)*(MONTH($E160)-1)/12)*$H160</f>
        <v>153.11528201172075</v>
      </c>
      <c r="M160" s="230">
        <f>(SUM('1.  LRAMVA Summary'!H$54:H$80)+SUM('1.  LRAMVA Summary'!H$81:H$82)*(MONTH($E160)-1)/12)*$H160</f>
        <v>238.43643932773</v>
      </c>
      <c r="N160" s="230">
        <f>(SUM('1.  LRAMVA Summary'!I$54:I$80)+SUM('1.  LRAMVA Summary'!I$81:I$82)*(MONTH($E160)-1)/12)*$H160</f>
        <v>0</v>
      </c>
      <c r="O160" s="230">
        <f>(SUM('1.  LRAMVA Summary'!J$54:J$80)+SUM('1.  LRAMVA Summary'!J$81:J$82)*(MONTH($E160)-1)/12)*$H160</f>
        <v>22.348206150161666</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90"/>
        <v>1404.8756833731106</v>
      </c>
    </row>
    <row r="161" spans="2:23" s="9" customFormat="1">
      <c r="B161" s="66"/>
      <c r="E161" s="214">
        <v>44166</v>
      </c>
      <c r="F161" s="214" t="s">
        <v>187</v>
      </c>
      <c r="G161" s="215" t="s">
        <v>69</v>
      </c>
      <c r="H161" s="240">
        <f t="shared" si="93"/>
        <v>1.8166666666666667E-3</v>
      </c>
      <c r="I161" s="230">
        <f>(SUM('1.  LRAMVA Summary'!D$54:D$80)+SUM('1.  LRAMVA Summary'!D$81:D$82)*(MONTH($E161)-1)/12)*$H161</f>
        <v>1317.9004614889627</v>
      </c>
      <c r="J161" s="230">
        <f>(SUM('1.  LRAMVA Summary'!E$54:E$80)+SUM('1.  LRAMVA Summary'!E$81:E$82)*(MONTH($E161)-1)/12)*$H161</f>
        <v>250.04525605975405</v>
      </c>
      <c r="K161" s="230">
        <f>(SUM('1.  LRAMVA Summary'!F$54:F$80)+SUM('1.  LRAMVA Summary'!F$81:F$82)*(MONTH($E161)-1)/12)*$H161</f>
        <v>-576.96996166521876</v>
      </c>
      <c r="L161" s="230">
        <f>(SUM('1.  LRAMVA Summary'!G$54:G$80)+SUM('1.  LRAMVA Summary'!G$81:G$82)*(MONTH($E161)-1)/12)*$H161</f>
        <v>153.11528201172075</v>
      </c>
      <c r="M161" s="230">
        <f>(SUM('1.  LRAMVA Summary'!H$54:H$80)+SUM('1.  LRAMVA Summary'!H$81:H$82)*(MONTH($E161)-1)/12)*$H161</f>
        <v>238.43643932773</v>
      </c>
      <c r="N161" s="230">
        <f>(SUM('1.  LRAMVA Summary'!I$54:I$80)+SUM('1.  LRAMVA Summary'!I$81:I$82)*(MONTH($E161)-1)/12)*$H161</f>
        <v>0</v>
      </c>
      <c r="O161" s="230">
        <f>(SUM('1.  LRAMVA Summary'!J$54:J$80)+SUM('1.  LRAMVA Summary'!J$81:J$82)*(MONTH($E161)-1)/12)*$H161</f>
        <v>22.348206150161666</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1404.8756833731106</v>
      </c>
    </row>
    <row r="162" spans="2:23" s="9" customFormat="1" ht="15.75" thickBot="1">
      <c r="B162" s="66"/>
      <c r="E162" s="216" t="s">
        <v>469</v>
      </c>
      <c r="F162" s="216"/>
      <c r="G162" s="217"/>
      <c r="H162" s="218"/>
      <c r="I162" s="219">
        <f>SUM(I149:I161)</f>
        <v>57993.665720475336</v>
      </c>
      <c r="J162" s="219">
        <f>SUM(J149:J161)</f>
        <v>11003.138263216599</v>
      </c>
      <c r="K162" s="219">
        <f t="shared" ref="K162:O162" si="94">SUM(K149:K161)</f>
        <v>-25389.324964469906</v>
      </c>
      <c r="L162" s="219">
        <f t="shared" si="94"/>
        <v>6737.7747721946598</v>
      </c>
      <c r="M162" s="219">
        <f t="shared" si="94"/>
        <v>10492.297075554654</v>
      </c>
      <c r="N162" s="219">
        <f t="shared" si="94"/>
        <v>0</v>
      </c>
      <c r="O162" s="219">
        <f t="shared" si="94"/>
        <v>983.4235853142244</v>
      </c>
      <c r="P162" s="219">
        <f t="shared" ref="P162:V162" si="95">SUM(P149:P161)</f>
        <v>0</v>
      </c>
      <c r="Q162" s="219">
        <f t="shared" si="95"/>
        <v>0</v>
      </c>
      <c r="R162" s="219">
        <f t="shared" si="95"/>
        <v>0</v>
      </c>
      <c r="S162" s="219">
        <f t="shared" si="95"/>
        <v>0</v>
      </c>
      <c r="T162" s="219">
        <f t="shared" si="95"/>
        <v>0</v>
      </c>
      <c r="U162" s="219">
        <f t="shared" si="95"/>
        <v>0</v>
      </c>
      <c r="V162" s="219">
        <f t="shared" si="95"/>
        <v>0</v>
      </c>
      <c r="W162" s="219">
        <f>SUM(W149:W161)</f>
        <v>61820.974452285533</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H164" s="18"/>
    </row>
    <row r="165" spans="2:23">
      <c r="E165" s="589" t="s">
        <v>525</v>
      </c>
    </row>
  </sheetData>
  <dataConsolidate/>
  <mergeCells count="4">
    <mergeCell ref="B12:C12"/>
    <mergeCell ref="C8:S8"/>
    <mergeCell ref="C9:S9"/>
    <mergeCell ref="C10:S10"/>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BU122"/>
  <sheetViews>
    <sheetView topLeftCell="A17" zoomScaleNormal="100" workbookViewId="0">
      <selection activeCell="D90" sqref="D90"/>
    </sheetView>
  </sheetViews>
  <sheetFormatPr defaultColWidth="9.140625" defaultRowHeight="15" outlineLevelRow="1"/>
  <cols>
    <col min="1" max="1" width="5.85546875" style="12" customWidth="1"/>
    <col min="2" max="2" width="24.28515625" style="12" customWidth="1"/>
    <col min="3" max="3" width="11.42578125" style="12" customWidth="1"/>
    <col min="4" max="4" width="37.7109375" style="12" customWidth="1"/>
    <col min="5" max="5" width="35.140625" style="12" bestFit="1" customWidth="1"/>
    <col min="6" max="6" width="26.7109375" style="12" customWidth="1"/>
    <col min="7" max="7" width="17" style="12" customWidth="1"/>
    <col min="8" max="8" width="19.42578125" style="12" customWidth="1"/>
    <col min="9" max="10" width="23" style="635" customWidth="1"/>
    <col min="11" max="11" width="2" style="16" customWidth="1"/>
    <col min="12" max="41" width="9.140625" style="12"/>
    <col min="42" max="42" width="2.140625" style="12" customWidth="1"/>
    <col min="43" max="43" width="12.5703125" style="12" customWidth="1"/>
    <col min="44" max="64" width="12" style="12" bestFit="1" customWidth="1"/>
    <col min="65" max="72" width="9.140625" style="12"/>
    <col min="73" max="73" width="9.140625" style="16"/>
    <col min="74" max="16384" width="9.14062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406</v>
      </c>
      <c r="E13" s="17"/>
      <c r="F13" s="177"/>
      <c r="G13" s="178"/>
      <c r="H13" s="179"/>
      <c r="K13" s="179"/>
      <c r="L13" s="177"/>
      <c r="M13" s="177"/>
      <c r="N13" s="177"/>
      <c r="O13" s="177"/>
      <c r="P13" s="177"/>
      <c r="Q13" s="180"/>
    </row>
    <row r="14" spans="2:73" ht="30" customHeight="1" outlineLevel="1" thickBot="1">
      <c r="B14" s="90"/>
      <c r="D14" s="610" t="s">
        <v>550</v>
      </c>
      <c r="I14" s="12"/>
      <c r="J14" s="12"/>
      <c r="BU14" s="12"/>
    </row>
    <row r="15" spans="2:73" ht="26.25" customHeight="1" outlineLevel="1">
      <c r="C15" s="90"/>
      <c r="I15" s="12"/>
      <c r="J15" s="12"/>
    </row>
    <row r="16" spans="2:73" ht="23.25" customHeight="1" outlineLevel="1">
      <c r="B16" s="116" t="s">
        <v>504</v>
      </c>
      <c r="C16" s="90"/>
      <c r="D16" s="615" t="s">
        <v>619</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613</v>
      </c>
      <c r="C17" s="90"/>
      <c r="D17" s="611" t="s">
        <v>591</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626</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625</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627</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637</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75">
      <c r="B23" s="182" t="s">
        <v>596</v>
      </c>
      <c r="H23" s="10"/>
      <c r="I23" s="10"/>
      <c r="J23" s="10"/>
    </row>
    <row r="24" spans="2:73" s="670" customFormat="1" ht="21" customHeight="1">
      <c r="B24" s="702" t="s">
        <v>600</v>
      </c>
      <c r="C24" s="869" t="s">
        <v>601</v>
      </c>
      <c r="D24" s="869"/>
      <c r="E24" s="869"/>
      <c r="F24" s="869"/>
      <c r="G24" s="869"/>
      <c r="H24" s="678" t="s">
        <v>598</v>
      </c>
      <c r="I24" s="678" t="s">
        <v>597</v>
      </c>
      <c r="J24" s="678" t="s">
        <v>599</v>
      </c>
      <c r="K24" s="669"/>
      <c r="L24" s="670" t="s">
        <v>601</v>
      </c>
      <c r="AQ24" s="670" t="s">
        <v>601</v>
      </c>
      <c r="BU24" s="669"/>
    </row>
    <row r="25" spans="2:73" s="250" customFormat="1" ht="49.5" customHeight="1">
      <c r="B25" s="245" t="s">
        <v>472</v>
      </c>
      <c r="C25" s="245" t="s">
        <v>211</v>
      </c>
      <c r="D25" s="628" t="s">
        <v>473</v>
      </c>
      <c r="E25" s="245" t="s">
        <v>208</v>
      </c>
      <c r="F25" s="245" t="s">
        <v>474</v>
      </c>
      <c r="G25" s="245" t="s">
        <v>475</v>
      </c>
      <c r="H25" s="628" t="s">
        <v>476</v>
      </c>
      <c r="I25" s="636" t="s">
        <v>589</v>
      </c>
      <c r="J25" s="643" t="s">
        <v>590</v>
      </c>
      <c r="K25" s="641"/>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2"/>
      <c r="C27" s="692">
        <v>7</v>
      </c>
      <c r="D27" s="692" t="s">
        <v>118</v>
      </c>
      <c r="E27" s="692" t="s">
        <v>718</v>
      </c>
      <c r="F27" s="692"/>
      <c r="G27" s="692"/>
      <c r="H27" s="692">
        <v>2015</v>
      </c>
      <c r="I27" s="644" t="s">
        <v>581</v>
      </c>
      <c r="J27" s="644" t="s">
        <v>595</v>
      </c>
      <c r="K27" s="633"/>
      <c r="L27" s="696"/>
      <c r="M27" s="697"/>
      <c r="N27" s="697"/>
      <c r="O27" s="697"/>
      <c r="P27" s="697">
        <v>190</v>
      </c>
      <c r="Q27" s="697">
        <v>190</v>
      </c>
      <c r="R27" s="697">
        <v>185</v>
      </c>
      <c r="S27" s="697">
        <v>185</v>
      </c>
      <c r="T27" s="697">
        <v>185</v>
      </c>
      <c r="U27" s="697">
        <v>184</v>
      </c>
      <c r="V27" s="697">
        <v>175</v>
      </c>
      <c r="W27" s="697">
        <v>175</v>
      </c>
      <c r="X27" s="697">
        <v>173</v>
      </c>
      <c r="Y27" s="697">
        <v>142</v>
      </c>
      <c r="Z27" s="697">
        <v>63</v>
      </c>
      <c r="AA27" s="697">
        <v>63</v>
      </c>
      <c r="AB27" s="697">
        <v>54</v>
      </c>
      <c r="AC27" s="697">
        <v>53</v>
      </c>
      <c r="AD27" s="697">
        <v>53</v>
      </c>
      <c r="AE27" s="697">
        <v>42</v>
      </c>
      <c r="AF27" s="697">
        <v>30</v>
      </c>
      <c r="AG27" s="697">
        <v>30</v>
      </c>
      <c r="AH27" s="697">
        <v>30</v>
      </c>
      <c r="AI27" s="697">
        <v>30</v>
      </c>
      <c r="AJ27" s="697">
        <v>0</v>
      </c>
      <c r="AK27" s="697">
        <v>0</v>
      </c>
      <c r="AL27" s="697">
        <v>0</v>
      </c>
      <c r="AM27" s="697">
        <v>0</v>
      </c>
      <c r="AN27" s="697">
        <v>0</v>
      </c>
      <c r="AO27" s="698">
        <v>0</v>
      </c>
      <c r="AP27" s="633"/>
      <c r="AQ27" s="696"/>
      <c r="AR27" s="697"/>
      <c r="AS27" s="697"/>
      <c r="AT27" s="697"/>
      <c r="AU27" s="697">
        <v>1541118</v>
      </c>
      <c r="AV27" s="697">
        <v>1541118</v>
      </c>
      <c r="AW27" s="697">
        <v>1524334</v>
      </c>
      <c r="AX27" s="697">
        <v>1524334</v>
      </c>
      <c r="AY27" s="697">
        <v>1524334</v>
      </c>
      <c r="AZ27" s="697">
        <v>1523822</v>
      </c>
      <c r="BA27" s="697">
        <v>1464713</v>
      </c>
      <c r="BB27" s="697">
        <v>1464713</v>
      </c>
      <c r="BC27" s="697">
        <v>1449370</v>
      </c>
      <c r="BD27" s="697">
        <v>1252271</v>
      </c>
      <c r="BE27" s="697">
        <v>720567</v>
      </c>
      <c r="BF27" s="697">
        <v>689654</v>
      </c>
      <c r="BG27" s="697">
        <v>296111</v>
      </c>
      <c r="BH27" s="697">
        <v>293800</v>
      </c>
      <c r="BI27" s="697">
        <v>293800</v>
      </c>
      <c r="BJ27" s="697">
        <v>214238</v>
      </c>
      <c r="BK27" s="697">
        <v>71739</v>
      </c>
      <c r="BL27" s="697">
        <v>71739</v>
      </c>
      <c r="BM27" s="697">
        <v>71739</v>
      </c>
      <c r="BN27" s="697">
        <v>71739</v>
      </c>
      <c r="BO27" s="697">
        <v>0</v>
      </c>
      <c r="BP27" s="697">
        <v>0</v>
      </c>
      <c r="BQ27" s="697">
        <v>0</v>
      </c>
      <c r="BR27" s="697">
        <v>0</v>
      </c>
      <c r="BS27" s="697">
        <v>0</v>
      </c>
      <c r="BT27" s="698">
        <v>0</v>
      </c>
      <c r="BU27" s="16"/>
    </row>
    <row r="28" spans="2:73" s="17" customFormat="1" ht="15.75">
      <c r="B28" s="692"/>
      <c r="C28" s="692">
        <v>62</v>
      </c>
      <c r="D28" s="692" t="s">
        <v>109</v>
      </c>
      <c r="E28" s="692" t="s">
        <v>718</v>
      </c>
      <c r="F28" s="692"/>
      <c r="G28" s="692"/>
      <c r="H28" s="692">
        <v>2015</v>
      </c>
      <c r="I28" s="644" t="s">
        <v>581</v>
      </c>
      <c r="J28" s="644" t="s">
        <v>595</v>
      </c>
      <c r="K28" s="633"/>
      <c r="L28" s="696"/>
      <c r="M28" s="697"/>
      <c r="N28" s="697"/>
      <c r="O28" s="697"/>
      <c r="P28" s="697">
        <v>89</v>
      </c>
      <c r="Q28" s="697">
        <v>89</v>
      </c>
      <c r="R28" s="697">
        <v>89</v>
      </c>
      <c r="S28" s="697">
        <v>89</v>
      </c>
      <c r="T28" s="697">
        <v>89</v>
      </c>
      <c r="U28" s="697">
        <v>89</v>
      </c>
      <c r="V28" s="697">
        <v>89</v>
      </c>
      <c r="W28" s="697">
        <v>89</v>
      </c>
      <c r="X28" s="697">
        <v>89</v>
      </c>
      <c r="Y28" s="697">
        <v>89</v>
      </c>
      <c r="Z28" s="697">
        <v>0</v>
      </c>
      <c r="AA28" s="697">
        <v>0</v>
      </c>
      <c r="AB28" s="697">
        <v>0</v>
      </c>
      <c r="AC28" s="697">
        <v>0</v>
      </c>
      <c r="AD28" s="697">
        <v>0</v>
      </c>
      <c r="AE28" s="697">
        <v>0</v>
      </c>
      <c r="AF28" s="697">
        <v>0</v>
      </c>
      <c r="AG28" s="697">
        <v>0</v>
      </c>
      <c r="AH28" s="697">
        <v>0</v>
      </c>
      <c r="AI28" s="697">
        <v>0</v>
      </c>
      <c r="AJ28" s="697">
        <v>0</v>
      </c>
      <c r="AK28" s="697">
        <v>0</v>
      </c>
      <c r="AL28" s="697">
        <v>0</v>
      </c>
      <c r="AM28" s="697">
        <v>0</v>
      </c>
      <c r="AN28" s="697">
        <v>0</v>
      </c>
      <c r="AO28" s="698">
        <v>0</v>
      </c>
      <c r="AP28" s="633"/>
      <c r="AQ28" s="696"/>
      <c r="AR28" s="697"/>
      <c r="AS28" s="697"/>
      <c r="AT28" s="697"/>
      <c r="AU28" s="697">
        <v>1137198</v>
      </c>
      <c r="AV28" s="697">
        <v>1137198</v>
      </c>
      <c r="AW28" s="697">
        <v>1137198</v>
      </c>
      <c r="AX28" s="697">
        <v>1137198</v>
      </c>
      <c r="AY28" s="697">
        <v>1137198</v>
      </c>
      <c r="AZ28" s="697">
        <v>1137198</v>
      </c>
      <c r="BA28" s="697">
        <v>1137198</v>
      </c>
      <c r="BB28" s="697">
        <v>1137198</v>
      </c>
      <c r="BC28" s="697">
        <v>1137198</v>
      </c>
      <c r="BD28" s="697">
        <v>1137198</v>
      </c>
      <c r="BE28" s="697">
        <v>0</v>
      </c>
      <c r="BF28" s="697">
        <v>0</v>
      </c>
      <c r="BG28" s="697">
        <v>0</v>
      </c>
      <c r="BH28" s="697">
        <v>0</v>
      </c>
      <c r="BI28" s="697">
        <v>0</v>
      </c>
      <c r="BJ28" s="697">
        <v>0</v>
      </c>
      <c r="BK28" s="697">
        <v>0</v>
      </c>
      <c r="BL28" s="697">
        <v>0</v>
      </c>
      <c r="BM28" s="697">
        <v>0</v>
      </c>
      <c r="BN28" s="697">
        <v>0</v>
      </c>
      <c r="BO28" s="697">
        <v>0</v>
      </c>
      <c r="BP28" s="697">
        <v>0</v>
      </c>
      <c r="BQ28" s="697">
        <v>0</v>
      </c>
      <c r="BR28" s="697">
        <v>0</v>
      </c>
      <c r="BS28" s="697">
        <v>0</v>
      </c>
      <c r="BT28" s="698">
        <v>0</v>
      </c>
      <c r="BU28" s="16"/>
    </row>
    <row r="29" spans="2:73" s="17" customFormat="1" ht="16.5" customHeight="1">
      <c r="B29" s="692"/>
      <c r="C29" s="692">
        <v>67</v>
      </c>
      <c r="D29" s="692" t="s">
        <v>97</v>
      </c>
      <c r="E29" s="692" t="s">
        <v>718</v>
      </c>
      <c r="F29" s="692"/>
      <c r="G29" s="692"/>
      <c r="H29" s="692">
        <v>2015</v>
      </c>
      <c r="I29" s="644" t="s">
        <v>581</v>
      </c>
      <c r="J29" s="644" t="s">
        <v>595</v>
      </c>
      <c r="K29" s="633"/>
      <c r="L29" s="696"/>
      <c r="M29" s="697"/>
      <c r="N29" s="697"/>
      <c r="O29" s="697"/>
      <c r="P29" s="697">
        <v>57</v>
      </c>
      <c r="Q29" s="697">
        <v>57</v>
      </c>
      <c r="R29" s="697">
        <v>57</v>
      </c>
      <c r="S29" s="697">
        <v>56</v>
      </c>
      <c r="T29" s="697">
        <v>32</v>
      </c>
      <c r="U29" s="697">
        <v>0</v>
      </c>
      <c r="V29" s="697">
        <v>0</v>
      </c>
      <c r="W29" s="697">
        <v>0</v>
      </c>
      <c r="X29" s="697">
        <v>0</v>
      </c>
      <c r="Y29" s="697">
        <v>0</v>
      </c>
      <c r="Z29" s="697">
        <v>0</v>
      </c>
      <c r="AA29" s="697">
        <v>0</v>
      </c>
      <c r="AB29" s="697">
        <v>0</v>
      </c>
      <c r="AC29" s="697">
        <v>0</v>
      </c>
      <c r="AD29" s="697">
        <v>0</v>
      </c>
      <c r="AE29" s="697">
        <v>0</v>
      </c>
      <c r="AF29" s="697">
        <v>0</v>
      </c>
      <c r="AG29" s="697">
        <v>0</v>
      </c>
      <c r="AH29" s="697">
        <v>0</v>
      </c>
      <c r="AI29" s="697">
        <v>0</v>
      </c>
      <c r="AJ29" s="697">
        <v>0</v>
      </c>
      <c r="AK29" s="697">
        <v>0</v>
      </c>
      <c r="AL29" s="697">
        <v>0</v>
      </c>
      <c r="AM29" s="697">
        <v>0</v>
      </c>
      <c r="AN29" s="697">
        <v>0</v>
      </c>
      <c r="AO29" s="698">
        <v>0</v>
      </c>
      <c r="AP29" s="633"/>
      <c r="AQ29" s="696"/>
      <c r="AR29" s="697"/>
      <c r="AS29" s="697"/>
      <c r="AT29" s="697"/>
      <c r="AU29" s="697">
        <v>373322</v>
      </c>
      <c r="AV29" s="697">
        <v>373322</v>
      </c>
      <c r="AW29" s="697">
        <v>373322</v>
      </c>
      <c r="AX29" s="697">
        <v>372278</v>
      </c>
      <c r="AY29" s="697">
        <v>220987</v>
      </c>
      <c r="AZ29" s="697">
        <v>0</v>
      </c>
      <c r="BA29" s="697">
        <v>0</v>
      </c>
      <c r="BB29" s="697">
        <v>0</v>
      </c>
      <c r="BC29" s="697">
        <v>0</v>
      </c>
      <c r="BD29" s="697">
        <v>0</v>
      </c>
      <c r="BE29" s="697">
        <v>0</v>
      </c>
      <c r="BF29" s="697">
        <v>0</v>
      </c>
      <c r="BG29" s="697">
        <v>0</v>
      </c>
      <c r="BH29" s="697">
        <v>0</v>
      </c>
      <c r="BI29" s="697">
        <v>0</v>
      </c>
      <c r="BJ29" s="697">
        <v>0</v>
      </c>
      <c r="BK29" s="697">
        <v>0</v>
      </c>
      <c r="BL29" s="697">
        <v>0</v>
      </c>
      <c r="BM29" s="697">
        <v>0</v>
      </c>
      <c r="BN29" s="697">
        <v>0</v>
      </c>
      <c r="BO29" s="697">
        <v>0</v>
      </c>
      <c r="BP29" s="697">
        <v>0</v>
      </c>
      <c r="BQ29" s="697">
        <v>0</v>
      </c>
      <c r="BR29" s="697">
        <v>0</v>
      </c>
      <c r="BS29" s="697">
        <v>0</v>
      </c>
      <c r="BT29" s="698">
        <v>0</v>
      </c>
      <c r="BU29" s="16"/>
    </row>
    <row r="30" spans="2:73" s="17" customFormat="1" ht="15.75">
      <c r="B30" s="692"/>
      <c r="C30" s="692">
        <v>68</v>
      </c>
      <c r="D30" s="692" t="s">
        <v>95</v>
      </c>
      <c r="E30" s="692" t="s">
        <v>718</v>
      </c>
      <c r="F30" s="692"/>
      <c r="G30" s="692"/>
      <c r="H30" s="692">
        <v>2015</v>
      </c>
      <c r="I30" s="644" t="s">
        <v>581</v>
      </c>
      <c r="J30" s="644" t="s">
        <v>595</v>
      </c>
      <c r="K30" s="633"/>
      <c r="L30" s="696"/>
      <c r="M30" s="697"/>
      <c r="N30" s="697"/>
      <c r="O30" s="697"/>
      <c r="P30" s="697">
        <v>303</v>
      </c>
      <c r="Q30" s="697">
        <v>301</v>
      </c>
      <c r="R30" s="697">
        <v>301</v>
      </c>
      <c r="S30" s="697">
        <v>301</v>
      </c>
      <c r="T30" s="697">
        <v>301</v>
      </c>
      <c r="U30" s="697">
        <v>301</v>
      </c>
      <c r="V30" s="697">
        <v>301</v>
      </c>
      <c r="W30" s="697">
        <v>301</v>
      </c>
      <c r="X30" s="697">
        <v>301</v>
      </c>
      <c r="Y30" s="697">
        <v>301</v>
      </c>
      <c r="Z30" s="697">
        <v>277</v>
      </c>
      <c r="AA30" s="697">
        <v>277</v>
      </c>
      <c r="AB30" s="697">
        <v>277</v>
      </c>
      <c r="AC30" s="697">
        <v>277</v>
      </c>
      <c r="AD30" s="697">
        <v>277</v>
      </c>
      <c r="AE30" s="697">
        <v>277</v>
      </c>
      <c r="AF30" s="697">
        <v>99</v>
      </c>
      <c r="AG30" s="697">
        <v>99</v>
      </c>
      <c r="AH30" s="697">
        <v>99</v>
      </c>
      <c r="AI30" s="697">
        <v>99</v>
      </c>
      <c r="AJ30" s="697">
        <v>0</v>
      </c>
      <c r="AK30" s="697">
        <v>0</v>
      </c>
      <c r="AL30" s="697">
        <v>0</v>
      </c>
      <c r="AM30" s="697">
        <v>0</v>
      </c>
      <c r="AN30" s="697">
        <v>0</v>
      </c>
      <c r="AO30" s="698">
        <v>0</v>
      </c>
      <c r="AP30" s="633"/>
      <c r="AQ30" s="696"/>
      <c r="AR30" s="697"/>
      <c r="AS30" s="697"/>
      <c r="AT30" s="697"/>
      <c r="AU30" s="697">
        <v>4706527</v>
      </c>
      <c r="AV30" s="697">
        <v>4669408</v>
      </c>
      <c r="AW30" s="697">
        <v>4669408</v>
      </c>
      <c r="AX30" s="697">
        <v>4669408</v>
      </c>
      <c r="AY30" s="697">
        <v>4669408</v>
      </c>
      <c r="AZ30" s="697">
        <v>4669408</v>
      </c>
      <c r="BA30" s="697">
        <v>4669408</v>
      </c>
      <c r="BB30" s="697">
        <v>4667743</v>
      </c>
      <c r="BC30" s="697">
        <v>4667743</v>
      </c>
      <c r="BD30" s="697">
        <v>4667743</v>
      </c>
      <c r="BE30" s="697">
        <v>4439997</v>
      </c>
      <c r="BF30" s="697">
        <v>4417776</v>
      </c>
      <c r="BG30" s="697">
        <v>4417776</v>
      </c>
      <c r="BH30" s="697">
        <v>4406947</v>
      </c>
      <c r="BI30" s="697">
        <v>4406947</v>
      </c>
      <c r="BJ30" s="697">
        <v>4405397</v>
      </c>
      <c r="BK30" s="697">
        <v>1572528</v>
      </c>
      <c r="BL30" s="697">
        <v>1572528</v>
      </c>
      <c r="BM30" s="697">
        <v>1572528</v>
      </c>
      <c r="BN30" s="697">
        <v>1572528</v>
      </c>
      <c r="BO30" s="697">
        <v>0</v>
      </c>
      <c r="BP30" s="697">
        <v>0</v>
      </c>
      <c r="BQ30" s="697">
        <v>0</v>
      </c>
      <c r="BR30" s="697">
        <v>0</v>
      </c>
      <c r="BS30" s="697">
        <v>0</v>
      </c>
      <c r="BT30" s="698">
        <v>0</v>
      </c>
      <c r="BU30" s="16"/>
    </row>
    <row r="31" spans="2:73" s="17" customFormat="1" ht="15.75">
      <c r="B31" s="692"/>
      <c r="C31" s="692">
        <v>69</v>
      </c>
      <c r="D31" s="692" t="s">
        <v>96</v>
      </c>
      <c r="E31" s="692" t="s">
        <v>718</v>
      </c>
      <c r="F31" s="692"/>
      <c r="G31" s="692"/>
      <c r="H31" s="692">
        <v>2015</v>
      </c>
      <c r="I31" s="644" t="s">
        <v>581</v>
      </c>
      <c r="J31" s="644" t="s">
        <v>595</v>
      </c>
      <c r="K31" s="633"/>
      <c r="L31" s="696"/>
      <c r="M31" s="697"/>
      <c r="N31" s="697"/>
      <c r="O31" s="697"/>
      <c r="P31" s="697">
        <v>338</v>
      </c>
      <c r="Q31" s="697">
        <v>332</v>
      </c>
      <c r="R31" s="697">
        <v>332</v>
      </c>
      <c r="S31" s="697">
        <v>332</v>
      </c>
      <c r="T31" s="697">
        <v>332</v>
      </c>
      <c r="U31" s="697">
        <v>332</v>
      </c>
      <c r="V31" s="697">
        <v>332</v>
      </c>
      <c r="W31" s="697">
        <v>332</v>
      </c>
      <c r="X31" s="697">
        <v>332</v>
      </c>
      <c r="Y31" s="697">
        <v>332</v>
      </c>
      <c r="Z31" s="697">
        <v>280</v>
      </c>
      <c r="AA31" s="697">
        <v>266</v>
      </c>
      <c r="AB31" s="697">
        <v>266</v>
      </c>
      <c r="AC31" s="697">
        <v>264</v>
      </c>
      <c r="AD31" s="697">
        <v>264</v>
      </c>
      <c r="AE31" s="697">
        <v>263</v>
      </c>
      <c r="AF31" s="697">
        <v>98</v>
      </c>
      <c r="AG31" s="697">
        <v>98</v>
      </c>
      <c r="AH31" s="697">
        <v>98</v>
      </c>
      <c r="AI31" s="697">
        <v>98</v>
      </c>
      <c r="AJ31" s="697">
        <v>0</v>
      </c>
      <c r="AK31" s="697">
        <v>0</v>
      </c>
      <c r="AL31" s="697">
        <v>0</v>
      </c>
      <c r="AM31" s="697">
        <v>0</v>
      </c>
      <c r="AN31" s="697">
        <v>0</v>
      </c>
      <c r="AO31" s="698">
        <v>0</v>
      </c>
      <c r="AP31" s="633"/>
      <c r="AQ31" s="696"/>
      <c r="AR31" s="697"/>
      <c r="AS31" s="697"/>
      <c r="AT31" s="697"/>
      <c r="AU31" s="697">
        <v>5004917</v>
      </c>
      <c r="AV31" s="697">
        <v>4915968</v>
      </c>
      <c r="AW31" s="697">
        <v>4915968</v>
      </c>
      <c r="AX31" s="697">
        <v>4915968</v>
      </c>
      <c r="AY31" s="697">
        <v>4915968</v>
      </c>
      <c r="AZ31" s="697">
        <v>4915968</v>
      </c>
      <c r="BA31" s="697">
        <v>4915968</v>
      </c>
      <c r="BB31" s="697">
        <v>4913394</v>
      </c>
      <c r="BC31" s="697">
        <v>4913394</v>
      </c>
      <c r="BD31" s="697">
        <v>4913394</v>
      </c>
      <c r="BE31" s="697">
        <v>4530855</v>
      </c>
      <c r="BF31" s="697">
        <v>4297562</v>
      </c>
      <c r="BG31" s="697">
        <v>4297562</v>
      </c>
      <c r="BH31" s="697">
        <v>4205125</v>
      </c>
      <c r="BI31" s="697">
        <v>4205125</v>
      </c>
      <c r="BJ31" s="697">
        <v>4195321</v>
      </c>
      <c r="BK31" s="697">
        <v>1554212</v>
      </c>
      <c r="BL31" s="697">
        <v>1554212</v>
      </c>
      <c r="BM31" s="697">
        <v>1554212</v>
      </c>
      <c r="BN31" s="697">
        <v>1554212</v>
      </c>
      <c r="BO31" s="697">
        <v>0</v>
      </c>
      <c r="BP31" s="697">
        <v>0</v>
      </c>
      <c r="BQ31" s="697">
        <v>0</v>
      </c>
      <c r="BR31" s="697">
        <v>0</v>
      </c>
      <c r="BS31" s="697">
        <v>0</v>
      </c>
      <c r="BT31" s="698">
        <v>0</v>
      </c>
      <c r="BU31" s="16"/>
    </row>
    <row r="32" spans="2:73" s="17" customFormat="1" ht="15.75">
      <c r="B32" s="692"/>
      <c r="C32" s="692">
        <v>70</v>
      </c>
      <c r="D32" s="692" t="s">
        <v>682</v>
      </c>
      <c r="E32" s="692" t="s">
        <v>718</v>
      </c>
      <c r="F32" s="692"/>
      <c r="G32" s="692"/>
      <c r="H32" s="692">
        <v>2015</v>
      </c>
      <c r="I32" s="644" t="s">
        <v>581</v>
      </c>
      <c r="J32" s="644" t="s">
        <v>595</v>
      </c>
      <c r="K32" s="633"/>
      <c r="L32" s="696"/>
      <c r="M32" s="697"/>
      <c r="N32" s="697"/>
      <c r="O32" s="697"/>
      <c r="P32" s="697">
        <v>2261</v>
      </c>
      <c r="Q32" s="697">
        <v>2261</v>
      </c>
      <c r="R32" s="697">
        <v>2261</v>
      </c>
      <c r="S32" s="697">
        <v>2261</v>
      </c>
      <c r="T32" s="697">
        <v>2261</v>
      </c>
      <c r="U32" s="697">
        <v>2261</v>
      </c>
      <c r="V32" s="697">
        <v>2261</v>
      </c>
      <c r="W32" s="697">
        <v>2261</v>
      </c>
      <c r="X32" s="697">
        <v>2261</v>
      </c>
      <c r="Y32" s="697">
        <v>2261</v>
      </c>
      <c r="Z32" s="697">
        <v>2261</v>
      </c>
      <c r="AA32" s="697">
        <v>2261</v>
      </c>
      <c r="AB32" s="697">
        <v>2261</v>
      </c>
      <c r="AC32" s="697">
        <v>2261</v>
      </c>
      <c r="AD32" s="697">
        <v>2261</v>
      </c>
      <c r="AE32" s="697">
        <v>2261</v>
      </c>
      <c r="AF32" s="697">
        <v>2261</v>
      </c>
      <c r="AG32" s="697">
        <v>2261</v>
      </c>
      <c r="AH32" s="697">
        <v>2087</v>
      </c>
      <c r="AI32" s="697">
        <v>0</v>
      </c>
      <c r="AJ32" s="697">
        <v>0</v>
      </c>
      <c r="AK32" s="697">
        <v>0</v>
      </c>
      <c r="AL32" s="697">
        <v>0</v>
      </c>
      <c r="AM32" s="697">
        <v>0</v>
      </c>
      <c r="AN32" s="697">
        <v>0</v>
      </c>
      <c r="AO32" s="698">
        <v>0</v>
      </c>
      <c r="AP32" s="633"/>
      <c r="AQ32" s="696"/>
      <c r="AR32" s="697"/>
      <c r="AS32" s="697"/>
      <c r="AT32" s="697"/>
      <c r="AU32" s="697">
        <v>4351035</v>
      </c>
      <c r="AV32" s="697">
        <v>4351035</v>
      </c>
      <c r="AW32" s="697">
        <v>4351035</v>
      </c>
      <c r="AX32" s="697">
        <v>4351035</v>
      </c>
      <c r="AY32" s="697">
        <v>4351035</v>
      </c>
      <c r="AZ32" s="697">
        <v>4351035</v>
      </c>
      <c r="BA32" s="697">
        <v>4351035</v>
      </c>
      <c r="BB32" s="697">
        <v>4351035</v>
      </c>
      <c r="BC32" s="697">
        <v>4351035</v>
      </c>
      <c r="BD32" s="697">
        <v>4351035</v>
      </c>
      <c r="BE32" s="697">
        <v>4351035</v>
      </c>
      <c r="BF32" s="697">
        <v>4351035</v>
      </c>
      <c r="BG32" s="697">
        <v>4351035</v>
      </c>
      <c r="BH32" s="697">
        <v>4351035</v>
      </c>
      <c r="BI32" s="697">
        <v>4351035</v>
      </c>
      <c r="BJ32" s="697">
        <v>4351035</v>
      </c>
      <c r="BK32" s="697">
        <v>4351035</v>
      </c>
      <c r="BL32" s="697">
        <v>4351035</v>
      </c>
      <c r="BM32" s="697">
        <v>4195043</v>
      </c>
      <c r="BN32" s="697">
        <v>0</v>
      </c>
      <c r="BO32" s="697">
        <v>0</v>
      </c>
      <c r="BP32" s="697">
        <v>0</v>
      </c>
      <c r="BQ32" s="697">
        <v>0</v>
      </c>
      <c r="BR32" s="697">
        <v>0</v>
      </c>
      <c r="BS32" s="697">
        <v>0</v>
      </c>
      <c r="BT32" s="698">
        <v>0</v>
      </c>
      <c r="BU32" s="16"/>
    </row>
    <row r="33" spans="2:73" s="17" customFormat="1" ht="15.75">
      <c r="B33" s="692"/>
      <c r="C33" s="692">
        <v>71</v>
      </c>
      <c r="D33" s="692" t="s">
        <v>98</v>
      </c>
      <c r="E33" s="692" t="s">
        <v>718</v>
      </c>
      <c r="F33" s="692"/>
      <c r="G33" s="692"/>
      <c r="H33" s="692">
        <v>2015</v>
      </c>
      <c r="I33" s="644" t="s">
        <v>581</v>
      </c>
      <c r="J33" s="644" t="s">
        <v>595</v>
      </c>
      <c r="K33" s="633"/>
      <c r="L33" s="696"/>
      <c r="M33" s="697"/>
      <c r="N33" s="697"/>
      <c r="O33" s="697"/>
      <c r="P33" s="697">
        <v>123</v>
      </c>
      <c r="Q33" s="697">
        <v>123</v>
      </c>
      <c r="R33" s="697">
        <v>123</v>
      </c>
      <c r="S33" s="697">
        <v>123</v>
      </c>
      <c r="T33" s="697">
        <v>123</v>
      </c>
      <c r="U33" s="697">
        <v>123</v>
      </c>
      <c r="V33" s="697">
        <v>123</v>
      </c>
      <c r="W33" s="697">
        <v>123</v>
      </c>
      <c r="X33" s="697">
        <v>123</v>
      </c>
      <c r="Y33" s="697">
        <v>123</v>
      </c>
      <c r="Z33" s="697">
        <v>123</v>
      </c>
      <c r="AA33" s="697">
        <v>123</v>
      </c>
      <c r="AB33" s="697">
        <v>123</v>
      </c>
      <c r="AC33" s="697">
        <v>123</v>
      </c>
      <c r="AD33" s="697">
        <v>123</v>
      </c>
      <c r="AE33" s="697">
        <v>123</v>
      </c>
      <c r="AF33" s="697">
        <v>123</v>
      </c>
      <c r="AG33" s="697">
        <v>123</v>
      </c>
      <c r="AH33" s="697">
        <v>122</v>
      </c>
      <c r="AI33" s="697">
        <v>122</v>
      </c>
      <c r="AJ33" s="697">
        <v>95</v>
      </c>
      <c r="AK33" s="697">
        <v>95</v>
      </c>
      <c r="AL33" s="697">
        <v>95</v>
      </c>
      <c r="AM33" s="697">
        <v>0</v>
      </c>
      <c r="AN33" s="697">
        <v>0</v>
      </c>
      <c r="AO33" s="698">
        <v>0</v>
      </c>
      <c r="AP33" s="633"/>
      <c r="AQ33" s="696"/>
      <c r="AR33" s="697"/>
      <c r="AS33" s="697"/>
      <c r="AT33" s="697"/>
      <c r="AU33" s="697">
        <v>656805</v>
      </c>
      <c r="AV33" s="697">
        <v>656805</v>
      </c>
      <c r="AW33" s="697">
        <v>656805</v>
      </c>
      <c r="AX33" s="697">
        <v>656805</v>
      </c>
      <c r="AY33" s="697">
        <v>656805</v>
      </c>
      <c r="AZ33" s="697">
        <v>656805</v>
      </c>
      <c r="BA33" s="697">
        <v>656805</v>
      </c>
      <c r="BB33" s="697">
        <v>656805</v>
      </c>
      <c r="BC33" s="697">
        <v>656805</v>
      </c>
      <c r="BD33" s="697">
        <v>656805</v>
      </c>
      <c r="BE33" s="697">
        <v>654830</v>
      </c>
      <c r="BF33" s="697">
        <v>654830</v>
      </c>
      <c r="BG33" s="697">
        <v>654830</v>
      </c>
      <c r="BH33" s="697">
        <v>654830</v>
      </c>
      <c r="BI33" s="697">
        <v>654830</v>
      </c>
      <c r="BJ33" s="697">
        <v>654830</v>
      </c>
      <c r="BK33" s="697">
        <v>654830</v>
      </c>
      <c r="BL33" s="697">
        <v>654830</v>
      </c>
      <c r="BM33" s="697">
        <v>654230</v>
      </c>
      <c r="BN33" s="697">
        <v>654230</v>
      </c>
      <c r="BO33" s="697">
        <v>243528</v>
      </c>
      <c r="BP33" s="697">
        <v>243528</v>
      </c>
      <c r="BQ33" s="697">
        <v>243528</v>
      </c>
      <c r="BR33" s="697">
        <v>0</v>
      </c>
      <c r="BS33" s="697">
        <v>0</v>
      </c>
      <c r="BT33" s="698">
        <v>0</v>
      </c>
      <c r="BU33" s="16"/>
    </row>
    <row r="34" spans="2:73" s="17" customFormat="1" ht="15.75">
      <c r="B34" s="692"/>
      <c r="C34" s="692">
        <v>72</v>
      </c>
      <c r="D34" s="692" t="s">
        <v>99</v>
      </c>
      <c r="E34" s="692" t="s">
        <v>718</v>
      </c>
      <c r="F34" s="692"/>
      <c r="G34" s="692"/>
      <c r="H34" s="692">
        <v>2015</v>
      </c>
      <c r="I34" s="644" t="s">
        <v>581</v>
      </c>
      <c r="J34" s="644" t="s">
        <v>595</v>
      </c>
      <c r="K34" s="633"/>
      <c r="L34" s="696"/>
      <c r="M34" s="697"/>
      <c r="N34" s="697"/>
      <c r="O34" s="697"/>
      <c r="P34" s="697">
        <v>736</v>
      </c>
      <c r="Q34" s="697">
        <v>736</v>
      </c>
      <c r="R34" s="697">
        <v>736</v>
      </c>
      <c r="S34" s="697">
        <v>736</v>
      </c>
      <c r="T34" s="697">
        <v>0</v>
      </c>
      <c r="U34" s="697">
        <v>0</v>
      </c>
      <c r="V34" s="697">
        <v>0</v>
      </c>
      <c r="W34" s="697">
        <v>0</v>
      </c>
      <c r="X34" s="697">
        <v>0</v>
      </c>
      <c r="Y34" s="697">
        <v>0</v>
      </c>
      <c r="Z34" s="697">
        <v>0</v>
      </c>
      <c r="AA34" s="697">
        <v>0</v>
      </c>
      <c r="AB34" s="697">
        <v>0</v>
      </c>
      <c r="AC34" s="697">
        <v>0</v>
      </c>
      <c r="AD34" s="697">
        <v>0</v>
      </c>
      <c r="AE34" s="697">
        <v>0</v>
      </c>
      <c r="AF34" s="697">
        <v>0</v>
      </c>
      <c r="AG34" s="697">
        <v>0</v>
      </c>
      <c r="AH34" s="697">
        <v>0</v>
      </c>
      <c r="AI34" s="697">
        <v>0</v>
      </c>
      <c r="AJ34" s="697">
        <v>0</v>
      </c>
      <c r="AK34" s="697">
        <v>0</v>
      </c>
      <c r="AL34" s="697">
        <v>0</v>
      </c>
      <c r="AM34" s="697">
        <v>0</v>
      </c>
      <c r="AN34" s="697">
        <v>0</v>
      </c>
      <c r="AO34" s="698">
        <v>0</v>
      </c>
      <c r="AP34" s="633"/>
      <c r="AQ34" s="696"/>
      <c r="AR34" s="697"/>
      <c r="AS34" s="697"/>
      <c r="AT34" s="697"/>
      <c r="AU34" s="697">
        <v>3452201</v>
      </c>
      <c r="AV34" s="697">
        <v>3452201</v>
      </c>
      <c r="AW34" s="697">
        <v>3452201</v>
      </c>
      <c r="AX34" s="697">
        <v>3452201</v>
      </c>
      <c r="AY34" s="697">
        <v>0</v>
      </c>
      <c r="AZ34" s="697">
        <v>0</v>
      </c>
      <c r="BA34" s="697">
        <v>0</v>
      </c>
      <c r="BB34" s="697">
        <v>0</v>
      </c>
      <c r="BC34" s="697">
        <v>0</v>
      </c>
      <c r="BD34" s="697">
        <v>0</v>
      </c>
      <c r="BE34" s="697">
        <v>0</v>
      </c>
      <c r="BF34" s="697">
        <v>0</v>
      </c>
      <c r="BG34" s="697">
        <v>0</v>
      </c>
      <c r="BH34" s="697">
        <v>0</v>
      </c>
      <c r="BI34" s="697">
        <v>0</v>
      </c>
      <c r="BJ34" s="697">
        <v>0</v>
      </c>
      <c r="BK34" s="697">
        <v>0</v>
      </c>
      <c r="BL34" s="697">
        <v>0</v>
      </c>
      <c r="BM34" s="697">
        <v>0</v>
      </c>
      <c r="BN34" s="697">
        <v>0</v>
      </c>
      <c r="BO34" s="697">
        <v>0</v>
      </c>
      <c r="BP34" s="697">
        <v>0</v>
      </c>
      <c r="BQ34" s="697">
        <v>0</v>
      </c>
      <c r="BR34" s="697">
        <v>0</v>
      </c>
      <c r="BS34" s="697">
        <v>0</v>
      </c>
      <c r="BT34" s="698">
        <v>0</v>
      </c>
      <c r="BU34" s="16"/>
    </row>
    <row r="35" spans="2:73" s="17" customFormat="1" ht="15.75">
      <c r="B35" s="692"/>
      <c r="C35" s="692">
        <v>73</v>
      </c>
      <c r="D35" s="692" t="s">
        <v>100</v>
      </c>
      <c r="E35" s="692" t="s">
        <v>718</v>
      </c>
      <c r="F35" s="692"/>
      <c r="G35" s="692"/>
      <c r="H35" s="692">
        <v>2015</v>
      </c>
      <c r="I35" s="644" t="s">
        <v>581</v>
      </c>
      <c r="J35" s="644" t="s">
        <v>595</v>
      </c>
      <c r="K35" s="633"/>
      <c r="L35" s="696"/>
      <c r="M35" s="697"/>
      <c r="N35" s="697"/>
      <c r="O35" s="697"/>
      <c r="P35" s="697">
        <v>4824</v>
      </c>
      <c r="Q35" s="697">
        <v>4824</v>
      </c>
      <c r="R35" s="697">
        <v>4619</v>
      </c>
      <c r="S35" s="697">
        <v>4619</v>
      </c>
      <c r="T35" s="697">
        <v>4619</v>
      </c>
      <c r="U35" s="697">
        <v>4618</v>
      </c>
      <c r="V35" s="697">
        <v>4507</v>
      </c>
      <c r="W35" s="697">
        <v>4507</v>
      </c>
      <c r="X35" s="697">
        <v>4307</v>
      </c>
      <c r="Y35" s="697">
        <v>3942</v>
      </c>
      <c r="Z35" s="697">
        <v>2958</v>
      </c>
      <c r="AA35" s="697">
        <v>2881</v>
      </c>
      <c r="AB35" s="697">
        <v>2529</v>
      </c>
      <c r="AC35" s="697">
        <v>2327</v>
      </c>
      <c r="AD35" s="697">
        <v>2327</v>
      </c>
      <c r="AE35" s="697">
        <v>1710</v>
      </c>
      <c r="AF35" s="697">
        <v>419</v>
      </c>
      <c r="AG35" s="697">
        <v>419</v>
      </c>
      <c r="AH35" s="697">
        <v>419</v>
      </c>
      <c r="AI35" s="697">
        <v>419</v>
      </c>
      <c r="AJ35" s="697">
        <v>0</v>
      </c>
      <c r="AK35" s="697">
        <v>0</v>
      </c>
      <c r="AL35" s="697">
        <v>0</v>
      </c>
      <c r="AM35" s="697">
        <v>0</v>
      </c>
      <c r="AN35" s="697">
        <v>0</v>
      </c>
      <c r="AO35" s="698">
        <v>0</v>
      </c>
      <c r="AP35" s="633"/>
      <c r="AQ35" s="696"/>
      <c r="AR35" s="697"/>
      <c r="AS35" s="697"/>
      <c r="AT35" s="697"/>
      <c r="AU35" s="697">
        <v>30836699</v>
      </c>
      <c r="AV35" s="697">
        <v>30836699</v>
      </c>
      <c r="AW35" s="697">
        <v>30156595</v>
      </c>
      <c r="AX35" s="697">
        <v>30156595</v>
      </c>
      <c r="AY35" s="697">
        <v>30156595</v>
      </c>
      <c r="AZ35" s="697">
        <v>30154348</v>
      </c>
      <c r="BA35" s="697">
        <v>29373060</v>
      </c>
      <c r="BB35" s="697">
        <v>29373060</v>
      </c>
      <c r="BC35" s="697">
        <v>28560818</v>
      </c>
      <c r="BD35" s="697">
        <v>25918135</v>
      </c>
      <c r="BE35" s="697">
        <v>18838218</v>
      </c>
      <c r="BF35" s="697">
        <v>18168440</v>
      </c>
      <c r="BG35" s="697">
        <v>13130890</v>
      </c>
      <c r="BH35" s="697">
        <v>12445775</v>
      </c>
      <c r="BI35" s="697">
        <v>12445775</v>
      </c>
      <c r="BJ35" s="697">
        <v>8828529</v>
      </c>
      <c r="BK35" s="697">
        <v>1243116</v>
      </c>
      <c r="BL35" s="697">
        <v>1243116</v>
      </c>
      <c r="BM35" s="697">
        <v>1243116</v>
      </c>
      <c r="BN35" s="697">
        <v>1243116</v>
      </c>
      <c r="BO35" s="697">
        <v>0</v>
      </c>
      <c r="BP35" s="697">
        <v>0</v>
      </c>
      <c r="BQ35" s="697">
        <v>0</v>
      </c>
      <c r="BR35" s="697">
        <v>0</v>
      </c>
      <c r="BS35" s="697">
        <v>0</v>
      </c>
      <c r="BT35" s="698">
        <v>0</v>
      </c>
      <c r="BU35" s="16"/>
    </row>
    <row r="36" spans="2:73" s="17" customFormat="1" ht="15.75">
      <c r="B36" s="692"/>
      <c r="C36" s="692">
        <v>74</v>
      </c>
      <c r="D36" s="692" t="s">
        <v>101</v>
      </c>
      <c r="E36" s="692" t="s">
        <v>718</v>
      </c>
      <c r="F36" s="692"/>
      <c r="G36" s="692"/>
      <c r="H36" s="692">
        <v>2015</v>
      </c>
      <c r="I36" s="644" t="s">
        <v>581</v>
      </c>
      <c r="J36" s="644" t="s">
        <v>595</v>
      </c>
      <c r="K36" s="633"/>
      <c r="L36" s="696"/>
      <c r="M36" s="697"/>
      <c r="N36" s="697"/>
      <c r="O36" s="697"/>
      <c r="P36" s="697">
        <v>1169</v>
      </c>
      <c r="Q36" s="697">
        <v>853</v>
      </c>
      <c r="R36" s="697">
        <v>630</v>
      </c>
      <c r="S36" s="697">
        <v>629</v>
      </c>
      <c r="T36" s="697">
        <v>629</v>
      </c>
      <c r="U36" s="697">
        <v>629</v>
      </c>
      <c r="V36" s="697">
        <v>629</v>
      </c>
      <c r="W36" s="697">
        <v>629</v>
      </c>
      <c r="X36" s="697">
        <v>629</v>
      </c>
      <c r="Y36" s="697">
        <v>629</v>
      </c>
      <c r="Z36" s="697">
        <v>623</v>
      </c>
      <c r="AA36" s="697">
        <v>98</v>
      </c>
      <c r="AB36" s="697">
        <v>0</v>
      </c>
      <c r="AC36" s="697">
        <v>0</v>
      </c>
      <c r="AD36" s="697">
        <v>0</v>
      </c>
      <c r="AE36" s="697">
        <v>0</v>
      </c>
      <c r="AF36" s="697">
        <v>0</v>
      </c>
      <c r="AG36" s="697">
        <v>0</v>
      </c>
      <c r="AH36" s="697">
        <v>0</v>
      </c>
      <c r="AI36" s="697">
        <v>0</v>
      </c>
      <c r="AJ36" s="697">
        <v>0</v>
      </c>
      <c r="AK36" s="697">
        <v>0</v>
      </c>
      <c r="AL36" s="697">
        <v>0</v>
      </c>
      <c r="AM36" s="697">
        <v>0</v>
      </c>
      <c r="AN36" s="697">
        <v>0</v>
      </c>
      <c r="AO36" s="698">
        <v>0</v>
      </c>
      <c r="AP36" s="633"/>
      <c r="AQ36" s="696"/>
      <c r="AR36" s="697"/>
      <c r="AS36" s="697"/>
      <c r="AT36" s="697"/>
      <c r="AU36" s="697">
        <v>5000195</v>
      </c>
      <c r="AV36" s="697">
        <v>3617310</v>
      </c>
      <c r="AW36" s="697">
        <v>2777250</v>
      </c>
      <c r="AX36" s="697">
        <v>2775365</v>
      </c>
      <c r="AY36" s="697">
        <v>2775365</v>
      </c>
      <c r="AZ36" s="697">
        <v>2775365</v>
      </c>
      <c r="BA36" s="697">
        <v>2775365</v>
      </c>
      <c r="BB36" s="697">
        <v>2775214</v>
      </c>
      <c r="BC36" s="697">
        <v>2775214</v>
      </c>
      <c r="BD36" s="697">
        <v>2775214</v>
      </c>
      <c r="BE36" s="697">
        <v>2705723</v>
      </c>
      <c r="BF36" s="697">
        <v>378594</v>
      </c>
      <c r="BG36" s="697">
        <v>0</v>
      </c>
      <c r="BH36" s="697">
        <v>0</v>
      </c>
      <c r="BI36" s="697">
        <v>0</v>
      </c>
      <c r="BJ36" s="697">
        <v>0</v>
      </c>
      <c r="BK36" s="697">
        <v>0</v>
      </c>
      <c r="BL36" s="697">
        <v>0</v>
      </c>
      <c r="BM36" s="697">
        <v>0</v>
      </c>
      <c r="BN36" s="697">
        <v>0</v>
      </c>
      <c r="BO36" s="697">
        <v>0</v>
      </c>
      <c r="BP36" s="697">
        <v>0</v>
      </c>
      <c r="BQ36" s="697">
        <v>0</v>
      </c>
      <c r="BR36" s="697">
        <v>0</v>
      </c>
      <c r="BS36" s="697">
        <v>0</v>
      </c>
      <c r="BT36" s="698">
        <v>0</v>
      </c>
      <c r="BU36" s="16"/>
    </row>
    <row r="37" spans="2:73" s="17" customFormat="1" ht="15.75">
      <c r="B37" s="692"/>
      <c r="C37" s="692">
        <v>75</v>
      </c>
      <c r="D37" s="692" t="s">
        <v>102</v>
      </c>
      <c r="E37" s="692" t="s">
        <v>718</v>
      </c>
      <c r="F37" s="692"/>
      <c r="G37" s="692"/>
      <c r="H37" s="692">
        <v>2015</v>
      </c>
      <c r="I37" s="644" t="s">
        <v>581</v>
      </c>
      <c r="J37" s="644" t="s">
        <v>595</v>
      </c>
      <c r="K37" s="633"/>
      <c r="L37" s="696"/>
      <c r="M37" s="697"/>
      <c r="N37" s="697"/>
      <c r="O37" s="697"/>
      <c r="P37" s="697">
        <v>52</v>
      </c>
      <c r="Q37" s="697">
        <v>52</v>
      </c>
      <c r="R37" s="697">
        <v>52</v>
      </c>
      <c r="S37" s="697">
        <v>52</v>
      </c>
      <c r="T37" s="697">
        <v>52</v>
      </c>
      <c r="U37" s="697">
        <v>52</v>
      </c>
      <c r="V37" s="697">
        <v>52</v>
      </c>
      <c r="W37" s="697">
        <v>52</v>
      </c>
      <c r="X37" s="697">
        <v>42</v>
      </c>
      <c r="Y37" s="697">
        <v>42</v>
      </c>
      <c r="Z37" s="697">
        <v>31</v>
      </c>
      <c r="AA37" s="697">
        <v>31</v>
      </c>
      <c r="AB37" s="697">
        <v>2</v>
      </c>
      <c r="AC37" s="697">
        <v>2</v>
      </c>
      <c r="AD37" s="697">
        <v>1</v>
      </c>
      <c r="AE37" s="697">
        <v>0</v>
      </c>
      <c r="AF37" s="697">
        <v>0</v>
      </c>
      <c r="AG37" s="697">
        <v>0</v>
      </c>
      <c r="AH37" s="697">
        <v>0</v>
      </c>
      <c r="AI37" s="697">
        <v>0</v>
      </c>
      <c r="AJ37" s="697">
        <v>0</v>
      </c>
      <c r="AK37" s="697">
        <v>0</v>
      </c>
      <c r="AL37" s="697">
        <v>0</v>
      </c>
      <c r="AM37" s="697">
        <v>0</v>
      </c>
      <c r="AN37" s="697">
        <v>0</v>
      </c>
      <c r="AO37" s="698">
        <v>0</v>
      </c>
      <c r="AP37" s="633"/>
      <c r="AQ37" s="696"/>
      <c r="AR37" s="697"/>
      <c r="AS37" s="697"/>
      <c r="AT37" s="697"/>
      <c r="AU37" s="697">
        <v>328413</v>
      </c>
      <c r="AV37" s="697">
        <v>328413</v>
      </c>
      <c r="AW37" s="697">
        <v>328413</v>
      </c>
      <c r="AX37" s="697">
        <v>328413</v>
      </c>
      <c r="AY37" s="697">
        <v>328413</v>
      </c>
      <c r="AZ37" s="697">
        <v>328413</v>
      </c>
      <c r="BA37" s="697">
        <v>328413</v>
      </c>
      <c r="BB37" s="697">
        <v>328413</v>
      </c>
      <c r="BC37" s="697">
        <v>293369</v>
      </c>
      <c r="BD37" s="697">
        <v>293369</v>
      </c>
      <c r="BE37" s="697">
        <v>226089</v>
      </c>
      <c r="BF37" s="697">
        <v>226089</v>
      </c>
      <c r="BG37" s="697">
        <v>19150</v>
      </c>
      <c r="BH37" s="697">
        <v>19150</v>
      </c>
      <c r="BI37" s="697">
        <v>2979</v>
      </c>
      <c r="BJ37" s="697">
        <v>0</v>
      </c>
      <c r="BK37" s="697">
        <v>0</v>
      </c>
      <c r="BL37" s="697">
        <v>0</v>
      </c>
      <c r="BM37" s="697">
        <v>0</v>
      </c>
      <c r="BN37" s="697">
        <v>0</v>
      </c>
      <c r="BO37" s="697">
        <v>0</v>
      </c>
      <c r="BP37" s="697">
        <v>0</v>
      </c>
      <c r="BQ37" s="697">
        <v>0</v>
      </c>
      <c r="BR37" s="697">
        <v>0</v>
      </c>
      <c r="BS37" s="697">
        <v>0</v>
      </c>
      <c r="BT37" s="698">
        <v>0</v>
      </c>
      <c r="BU37" s="16"/>
    </row>
    <row r="38" spans="2:73" s="17" customFormat="1" ht="15.75">
      <c r="B38" s="692"/>
      <c r="C38" s="692">
        <v>78</v>
      </c>
      <c r="D38" s="692" t="s">
        <v>106</v>
      </c>
      <c r="E38" s="692" t="s">
        <v>718</v>
      </c>
      <c r="F38" s="692"/>
      <c r="G38" s="692"/>
      <c r="H38" s="692">
        <v>2015</v>
      </c>
      <c r="I38" s="644" t="s">
        <v>581</v>
      </c>
      <c r="J38" s="644" t="s">
        <v>595</v>
      </c>
      <c r="K38" s="633"/>
      <c r="L38" s="696"/>
      <c r="M38" s="697"/>
      <c r="N38" s="697"/>
      <c r="O38" s="697"/>
      <c r="P38" s="697">
        <v>434</v>
      </c>
      <c r="Q38" s="697">
        <v>433</v>
      </c>
      <c r="R38" s="697">
        <v>433</v>
      </c>
      <c r="S38" s="697">
        <v>433</v>
      </c>
      <c r="T38" s="697">
        <v>433</v>
      </c>
      <c r="U38" s="697">
        <v>433</v>
      </c>
      <c r="V38" s="697">
        <v>433</v>
      </c>
      <c r="W38" s="697">
        <v>433</v>
      </c>
      <c r="X38" s="697">
        <v>325</v>
      </c>
      <c r="Y38" s="697">
        <v>316</v>
      </c>
      <c r="Z38" s="697">
        <v>224</v>
      </c>
      <c r="AA38" s="697">
        <v>224</v>
      </c>
      <c r="AB38" s="697">
        <v>201</v>
      </c>
      <c r="AC38" s="697">
        <v>13</v>
      </c>
      <c r="AD38" s="697">
        <v>13</v>
      </c>
      <c r="AE38" s="697">
        <v>11</v>
      </c>
      <c r="AF38" s="697">
        <v>11</v>
      </c>
      <c r="AG38" s="697">
        <v>0</v>
      </c>
      <c r="AH38" s="697">
        <v>0</v>
      </c>
      <c r="AI38" s="697">
        <v>0</v>
      </c>
      <c r="AJ38" s="697">
        <v>0</v>
      </c>
      <c r="AK38" s="697">
        <v>0</v>
      </c>
      <c r="AL38" s="697">
        <v>0</v>
      </c>
      <c r="AM38" s="697">
        <v>0</v>
      </c>
      <c r="AN38" s="697">
        <v>0</v>
      </c>
      <c r="AO38" s="698">
        <v>0</v>
      </c>
      <c r="AP38" s="633"/>
      <c r="AQ38" s="696"/>
      <c r="AR38" s="697"/>
      <c r="AS38" s="697"/>
      <c r="AT38" s="697"/>
      <c r="AU38" s="697">
        <v>3527753</v>
      </c>
      <c r="AV38" s="697">
        <v>3477653</v>
      </c>
      <c r="AW38" s="697">
        <v>3477653</v>
      </c>
      <c r="AX38" s="697">
        <v>3477653</v>
      </c>
      <c r="AY38" s="697">
        <v>3477653</v>
      </c>
      <c r="AZ38" s="697">
        <v>3477653</v>
      </c>
      <c r="BA38" s="697">
        <v>3477653</v>
      </c>
      <c r="BB38" s="697">
        <v>3477653</v>
      </c>
      <c r="BC38" s="697">
        <v>2951442</v>
      </c>
      <c r="BD38" s="697">
        <v>2914969</v>
      </c>
      <c r="BE38" s="697">
        <v>2377254</v>
      </c>
      <c r="BF38" s="697">
        <v>2377254</v>
      </c>
      <c r="BG38" s="697">
        <v>2271166</v>
      </c>
      <c r="BH38" s="697">
        <v>1153966</v>
      </c>
      <c r="BI38" s="697">
        <v>137096</v>
      </c>
      <c r="BJ38" s="697">
        <v>125304</v>
      </c>
      <c r="BK38" s="697">
        <v>125304</v>
      </c>
      <c r="BL38" s="697">
        <v>0</v>
      </c>
      <c r="BM38" s="697">
        <v>0</v>
      </c>
      <c r="BN38" s="697">
        <v>0</v>
      </c>
      <c r="BO38" s="697">
        <v>0</v>
      </c>
      <c r="BP38" s="697">
        <v>0</v>
      </c>
      <c r="BQ38" s="697">
        <v>0</v>
      </c>
      <c r="BR38" s="697">
        <v>0</v>
      </c>
      <c r="BS38" s="697">
        <v>0</v>
      </c>
      <c r="BT38" s="698">
        <v>0</v>
      </c>
      <c r="BU38" s="16"/>
    </row>
    <row r="39" spans="2:73" s="17" customFormat="1" ht="15.75">
      <c r="B39" s="692"/>
      <c r="C39" s="692">
        <v>80</v>
      </c>
      <c r="D39" s="692" t="s">
        <v>108</v>
      </c>
      <c r="E39" s="692" t="s">
        <v>718</v>
      </c>
      <c r="F39" s="692"/>
      <c r="G39" s="692"/>
      <c r="H39" s="692">
        <v>2015</v>
      </c>
      <c r="I39" s="644" t="s">
        <v>581</v>
      </c>
      <c r="J39" s="644" t="s">
        <v>595</v>
      </c>
      <c r="K39" s="633"/>
      <c r="L39" s="696"/>
      <c r="M39" s="697"/>
      <c r="N39" s="697"/>
      <c r="O39" s="697"/>
      <c r="P39" s="697">
        <v>1039</v>
      </c>
      <c r="Q39" s="697">
        <v>1030</v>
      </c>
      <c r="R39" s="697">
        <v>1029</v>
      </c>
      <c r="S39" s="697">
        <v>1028</v>
      </c>
      <c r="T39" s="697">
        <v>1028</v>
      </c>
      <c r="U39" s="697">
        <v>1028</v>
      </c>
      <c r="V39" s="697">
        <v>1027</v>
      </c>
      <c r="W39" s="697">
        <v>1027</v>
      </c>
      <c r="X39" s="697">
        <v>1014</v>
      </c>
      <c r="Y39" s="697">
        <v>1013</v>
      </c>
      <c r="Z39" s="697">
        <v>1008</v>
      </c>
      <c r="AA39" s="697">
        <v>1008</v>
      </c>
      <c r="AB39" s="697">
        <v>1008</v>
      </c>
      <c r="AC39" s="697">
        <v>1008</v>
      </c>
      <c r="AD39" s="697">
        <v>963</v>
      </c>
      <c r="AE39" s="697">
        <v>958</v>
      </c>
      <c r="AF39" s="697">
        <v>958</v>
      </c>
      <c r="AG39" s="697">
        <v>958</v>
      </c>
      <c r="AH39" s="697">
        <v>958</v>
      </c>
      <c r="AI39" s="697">
        <v>958</v>
      </c>
      <c r="AJ39" s="697">
        <v>4</v>
      </c>
      <c r="AK39" s="697">
        <v>0</v>
      </c>
      <c r="AL39" s="697">
        <v>0</v>
      </c>
      <c r="AM39" s="697">
        <v>0</v>
      </c>
      <c r="AN39" s="697">
        <v>0</v>
      </c>
      <c r="AO39" s="698">
        <v>0</v>
      </c>
      <c r="AP39" s="633"/>
      <c r="AQ39" s="696"/>
      <c r="AR39" s="697"/>
      <c r="AS39" s="697"/>
      <c r="AT39" s="697"/>
      <c r="AU39" s="697">
        <v>3472200</v>
      </c>
      <c r="AV39" s="697">
        <v>3310504</v>
      </c>
      <c r="AW39" s="697">
        <v>3283038</v>
      </c>
      <c r="AX39" s="697">
        <v>3258041</v>
      </c>
      <c r="AY39" s="697">
        <v>3257821</v>
      </c>
      <c r="AZ39" s="697">
        <v>3257821</v>
      </c>
      <c r="BA39" s="697">
        <v>3238550</v>
      </c>
      <c r="BB39" s="697">
        <v>3237814</v>
      </c>
      <c r="BC39" s="697">
        <v>2997737</v>
      </c>
      <c r="BD39" s="697">
        <v>2996626</v>
      </c>
      <c r="BE39" s="697">
        <v>2923700</v>
      </c>
      <c r="BF39" s="697">
        <v>2835372</v>
      </c>
      <c r="BG39" s="697">
        <v>2834474</v>
      </c>
      <c r="BH39" s="697">
        <v>2834474</v>
      </c>
      <c r="BI39" s="697">
        <v>2488111</v>
      </c>
      <c r="BJ39" s="697">
        <v>2443702</v>
      </c>
      <c r="BK39" s="697">
        <v>2443702</v>
      </c>
      <c r="BL39" s="697">
        <v>2443702</v>
      </c>
      <c r="BM39" s="697">
        <v>2443702</v>
      </c>
      <c r="BN39" s="697">
        <v>2443702</v>
      </c>
      <c r="BO39" s="697">
        <v>29373</v>
      </c>
      <c r="BP39" s="697">
        <v>0</v>
      </c>
      <c r="BQ39" s="697">
        <v>0</v>
      </c>
      <c r="BR39" s="697">
        <v>0</v>
      </c>
      <c r="BS39" s="697">
        <v>0</v>
      </c>
      <c r="BT39" s="698">
        <v>0</v>
      </c>
      <c r="BU39" s="16"/>
    </row>
    <row r="40" spans="2:73" s="17" customFormat="1" ht="15.75">
      <c r="B40" s="692"/>
      <c r="C40" s="692">
        <v>89</v>
      </c>
      <c r="D40" s="692" t="s">
        <v>118</v>
      </c>
      <c r="E40" s="692" t="s">
        <v>718</v>
      </c>
      <c r="F40" s="692"/>
      <c r="G40" s="692"/>
      <c r="H40" s="692">
        <v>2015</v>
      </c>
      <c r="I40" s="644" t="s">
        <v>582</v>
      </c>
      <c r="J40" s="644" t="s">
        <v>588</v>
      </c>
      <c r="K40" s="633"/>
      <c r="L40" s="696"/>
      <c r="M40" s="697"/>
      <c r="N40" s="697"/>
      <c r="O40" s="697"/>
      <c r="P40" s="697">
        <v>879</v>
      </c>
      <c r="Q40" s="697">
        <v>850</v>
      </c>
      <c r="R40" s="697">
        <v>839</v>
      </c>
      <c r="S40" s="697">
        <v>777</v>
      </c>
      <c r="T40" s="697">
        <v>777</v>
      </c>
      <c r="U40" s="697">
        <v>777</v>
      </c>
      <c r="V40" s="697">
        <v>757</v>
      </c>
      <c r="W40" s="697">
        <v>757</v>
      </c>
      <c r="X40" s="697">
        <v>721</v>
      </c>
      <c r="Y40" s="697">
        <v>656</v>
      </c>
      <c r="Z40" s="697">
        <v>484</v>
      </c>
      <c r="AA40" s="697">
        <v>381</v>
      </c>
      <c r="AB40" s="697">
        <v>329</v>
      </c>
      <c r="AC40" s="697">
        <v>329</v>
      </c>
      <c r="AD40" s="697">
        <v>329</v>
      </c>
      <c r="AE40" s="697">
        <v>231</v>
      </c>
      <c r="AF40" s="697">
        <v>21</v>
      </c>
      <c r="AG40" s="697">
        <v>21</v>
      </c>
      <c r="AH40" s="697">
        <v>21</v>
      </c>
      <c r="AI40" s="697">
        <v>21</v>
      </c>
      <c r="AJ40" s="697">
        <v>0</v>
      </c>
      <c r="AK40" s="697">
        <v>0</v>
      </c>
      <c r="AL40" s="697">
        <v>0</v>
      </c>
      <c r="AM40" s="697">
        <v>0</v>
      </c>
      <c r="AN40" s="697">
        <v>0</v>
      </c>
      <c r="AO40" s="698">
        <v>0</v>
      </c>
      <c r="AP40" s="633"/>
      <c r="AQ40" s="696"/>
      <c r="AR40" s="697"/>
      <c r="AS40" s="697"/>
      <c r="AT40" s="697"/>
      <c r="AU40" s="697">
        <v>6812419</v>
      </c>
      <c r="AV40" s="697">
        <v>6707915</v>
      </c>
      <c r="AW40" s="697">
        <v>6670838</v>
      </c>
      <c r="AX40" s="697">
        <v>6449212</v>
      </c>
      <c r="AY40" s="697">
        <v>6449212</v>
      </c>
      <c r="AZ40" s="697">
        <v>6449212</v>
      </c>
      <c r="BA40" s="697">
        <v>6342204</v>
      </c>
      <c r="BB40" s="697">
        <v>6342204</v>
      </c>
      <c r="BC40" s="697">
        <v>6220940</v>
      </c>
      <c r="BD40" s="697">
        <v>5879839</v>
      </c>
      <c r="BE40" s="697">
        <v>4897588</v>
      </c>
      <c r="BF40" s="697">
        <v>4470307</v>
      </c>
      <c r="BG40" s="697">
        <v>3610007</v>
      </c>
      <c r="BH40" s="697">
        <v>3610007</v>
      </c>
      <c r="BI40" s="697">
        <v>3610007</v>
      </c>
      <c r="BJ40" s="697">
        <v>2485523</v>
      </c>
      <c r="BK40" s="697">
        <v>16982</v>
      </c>
      <c r="BL40" s="697">
        <v>16982</v>
      </c>
      <c r="BM40" s="697">
        <v>16982</v>
      </c>
      <c r="BN40" s="697">
        <v>16982</v>
      </c>
      <c r="BO40" s="697">
        <v>0</v>
      </c>
      <c r="BP40" s="697">
        <v>0</v>
      </c>
      <c r="BQ40" s="697">
        <v>0</v>
      </c>
      <c r="BR40" s="697">
        <v>0</v>
      </c>
      <c r="BS40" s="697">
        <v>0</v>
      </c>
      <c r="BT40" s="698">
        <v>0</v>
      </c>
      <c r="BU40" s="16"/>
    </row>
    <row r="41" spans="2:73" s="17" customFormat="1" ht="15.75">
      <c r="B41" s="692"/>
      <c r="C41" s="692">
        <v>150</v>
      </c>
      <c r="D41" s="692" t="s">
        <v>95</v>
      </c>
      <c r="E41" s="692" t="s">
        <v>718</v>
      </c>
      <c r="F41" s="692"/>
      <c r="G41" s="692"/>
      <c r="H41" s="692">
        <v>2015</v>
      </c>
      <c r="I41" s="644" t="s">
        <v>582</v>
      </c>
      <c r="J41" s="644" t="s">
        <v>588</v>
      </c>
      <c r="K41" s="633"/>
      <c r="L41" s="696"/>
      <c r="M41" s="697"/>
      <c r="N41" s="697"/>
      <c r="O41" s="697"/>
      <c r="P41" s="697">
        <v>49</v>
      </c>
      <c r="Q41" s="697">
        <v>49</v>
      </c>
      <c r="R41" s="697">
        <v>49</v>
      </c>
      <c r="S41" s="697">
        <v>49</v>
      </c>
      <c r="T41" s="697">
        <v>49</v>
      </c>
      <c r="U41" s="697">
        <v>49</v>
      </c>
      <c r="V41" s="697">
        <v>49</v>
      </c>
      <c r="W41" s="697">
        <v>48</v>
      </c>
      <c r="X41" s="697">
        <v>48</v>
      </c>
      <c r="Y41" s="697">
        <v>48</v>
      </c>
      <c r="Z41" s="697">
        <v>47</v>
      </c>
      <c r="AA41" s="697">
        <v>47</v>
      </c>
      <c r="AB41" s="697">
        <v>47</v>
      </c>
      <c r="AC41" s="697">
        <v>47</v>
      </c>
      <c r="AD41" s="697">
        <v>47</v>
      </c>
      <c r="AE41" s="697">
        <v>46</v>
      </c>
      <c r="AF41" s="697">
        <v>20</v>
      </c>
      <c r="AG41" s="697">
        <v>20</v>
      </c>
      <c r="AH41" s="697">
        <v>20</v>
      </c>
      <c r="AI41" s="697">
        <v>20</v>
      </c>
      <c r="AJ41" s="697">
        <v>0</v>
      </c>
      <c r="AK41" s="697">
        <v>0</v>
      </c>
      <c r="AL41" s="697">
        <v>0</v>
      </c>
      <c r="AM41" s="697">
        <v>0</v>
      </c>
      <c r="AN41" s="697">
        <v>0</v>
      </c>
      <c r="AO41" s="698">
        <v>0</v>
      </c>
      <c r="AP41" s="633"/>
      <c r="AQ41" s="696"/>
      <c r="AR41" s="697"/>
      <c r="AS41" s="697"/>
      <c r="AT41" s="697"/>
      <c r="AU41" s="697">
        <v>777931</v>
      </c>
      <c r="AV41" s="697">
        <v>769046</v>
      </c>
      <c r="AW41" s="697">
        <v>769046</v>
      </c>
      <c r="AX41" s="697">
        <v>769046</v>
      </c>
      <c r="AY41" s="697">
        <v>769046</v>
      </c>
      <c r="AZ41" s="697">
        <v>769046</v>
      </c>
      <c r="BA41" s="697">
        <v>769046</v>
      </c>
      <c r="BB41" s="697">
        <v>767904</v>
      </c>
      <c r="BC41" s="697">
        <v>767904</v>
      </c>
      <c r="BD41" s="697">
        <v>767904</v>
      </c>
      <c r="BE41" s="697">
        <v>752474</v>
      </c>
      <c r="BF41" s="697">
        <v>744571</v>
      </c>
      <c r="BG41" s="697">
        <v>744571</v>
      </c>
      <c r="BH41" s="697">
        <v>742296</v>
      </c>
      <c r="BI41" s="697">
        <v>742296</v>
      </c>
      <c r="BJ41" s="697">
        <v>740252</v>
      </c>
      <c r="BK41" s="697">
        <v>321356</v>
      </c>
      <c r="BL41" s="697">
        <v>321356</v>
      </c>
      <c r="BM41" s="697">
        <v>321356</v>
      </c>
      <c r="BN41" s="697">
        <v>321356</v>
      </c>
      <c r="BO41" s="697">
        <v>0</v>
      </c>
      <c r="BP41" s="697">
        <v>0</v>
      </c>
      <c r="BQ41" s="697">
        <v>0</v>
      </c>
      <c r="BR41" s="697">
        <v>0</v>
      </c>
      <c r="BS41" s="697">
        <v>0</v>
      </c>
      <c r="BT41" s="698">
        <v>0</v>
      </c>
      <c r="BU41" s="16"/>
    </row>
    <row r="42" spans="2:73" s="17" customFormat="1" ht="15.75">
      <c r="B42" s="692"/>
      <c r="C42" s="692">
        <v>151</v>
      </c>
      <c r="D42" s="692" t="s">
        <v>96</v>
      </c>
      <c r="E42" s="692" t="s">
        <v>718</v>
      </c>
      <c r="F42" s="692"/>
      <c r="G42" s="692"/>
      <c r="H42" s="692">
        <v>2015</v>
      </c>
      <c r="I42" s="644" t="s">
        <v>582</v>
      </c>
      <c r="J42" s="644" t="s">
        <v>588</v>
      </c>
      <c r="K42" s="633"/>
      <c r="L42" s="696"/>
      <c r="M42" s="697"/>
      <c r="N42" s="697"/>
      <c r="O42" s="697"/>
      <c r="P42" s="697">
        <v>3</v>
      </c>
      <c r="Q42" s="697">
        <v>3</v>
      </c>
      <c r="R42" s="697">
        <v>3</v>
      </c>
      <c r="S42" s="697">
        <v>3</v>
      </c>
      <c r="T42" s="697">
        <v>3</v>
      </c>
      <c r="U42" s="697">
        <v>3</v>
      </c>
      <c r="V42" s="697">
        <v>3</v>
      </c>
      <c r="W42" s="697">
        <v>3</v>
      </c>
      <c r="X42" s="697">
        <v>3</v>
      </c>
      <c r="Y42" s="697">
        <v>3</v>
      </c>
      <c r="Z42" s="697">
        <v>3</v>
      </c>
      <c r="AA42" s="697">
        <v>3</v>
      </c>
      <c r="AB42" s="697">
        <v>3</v>
      </c>
      <c r="AC42" s="697">
        <v>3</v>
      </c>
      <c r="AD42" s="697">
        <v>3</v>
      </c>
      <c r="AE42" s="697">
        <v>3</v>
      </c>
      <c r="AF42" s="697">
        <v>1</v>
      </c>
      <c r="AG42" s="697">
        <v>1</v>
      </c>
      <c r="AH42" s="697">
        <v>1</v>
      </c>
      <c r="AI42" s="697">
        <v>1</v>
      </c>
      <c r="AJ42" s="697">
        <v>0</v>
      </c>
      <c r="AK42" s="697">
        <v>0</v>
      </c>
      <c r="AL42" s="697">
        <v>0</v>
      </c>
      <c r="AM42" s="697">
        <v>0</v>
      </c>
      <c r="AN42" s="697">
        <v>0</v>
      </c>
      <c r="AO42" s="698">
        <v>0</v>
      </c>
      <c r="AP42" s="633"/>
      <c r="AQ42" s="696"/>
      <c r="AR42" s="697"/>
      <c r="AS42" s="697"/>
      <c r="AT42" s="697"/>
      <c r="AU42" s="697">
        <v>51769</v>
      </c>
      <c r="AV42" s="697">
        <v>51162</v>
      </c>
      <c r="AW42" s="697">
        <v>51162</v>
      </c>
      <c r="AX42" s="697">
        <v>51162</v>
      </c>
      <c r="AY42" s="697">
        <v>51162</v>
      </c>
      <c r="AZ42" s="697">
        <v>51162</v>
      </c>
      <c r="BA42" s="697">
        <v>51162</v>
      </c>
      <c r="BB42" s="697">
        <v>51034</v>
      </c>
      <c r="BC42" s="697">
        <v>51034</v>
      </c>
      <c r="BD42" s="697">
        <v>51034</v>
      </c>
      <c r="BE42" s="697">
        <v>43282</v>
      </c>
      <c r="BF42" s="697">
        <v>42928</v>
      </c>
      <c r="BG42" s="697">
        <v>42928</v>
      </c>
      <c r="BH42" s="697">
        <v>41608</v>
      </c>
      <c r="BI42" s="697">
        <v>41608</v>
      </c>
      <c r="BJ42" s="697">
        <v>41455</v>
      </c>
      <c r="BK42" s="697">
        <v>17322</v>
      </c>
      <c r="BL42" s="697">
        <v>17322</v>
      </c>
      <c r="BM42" s="697">
        <v>17322</v>
      </c>
      <c r="BN42" s="697">
        <v>17322</v>
      </c>
      <c r="BO42" s="697">
        <v>0</v>
      </c>
      <c r="BP42" s="697">
        <v>0</v>
      </c>
      <c r="BQ42" s="697">
        <v>0</v>
      </c>
      <c r="BR42" s="697">
        <v>0</v>
      </c>
      <c r="BS42" s="697">
        <v>0</v>
      </c>
      <c r="BT42" s="698">
        <v>0</v>
      </c>
      <c r="BU42" s="16"/>
    </row>
    <row r="43" spans="2:73" s="17" customFormat="1" ht="15.75">
      <c r="B43" s="692"/>
      <c r="C43" s="692">
        <v>152</v>
      </c>
      <c r="D43" s="692" t="s">
        <v>682</v>
      </c>
      <c r="E43" s="692" t="s">
        <v>718</v>
      </c>
      <c r="F43" s="692"/>
      <c r="G43" s="692"/>
      <c r="H43" s="692">
        <v>2015</v>
      </c>
      <c r="I43" s="644" t="s">
        <v>582</v>
      </c>
      <c r="J43" s="644" t="s">
        <v>588</v>
      </c>
      <c r="K43" s="633"/>
      <c r="L43" s="696"/>
      <c r="M43" s="697"/>
      <c r="N43" s="697"/>
      <c r="O43" s="697"/>
      <c r="P43" s="697">
        <v>71</v>
      </c>
      <c r="Q43" s="697">
        <v>71</v>
      </c>
      <c r="R43" s="697">
        <v>71</v>
      </c>
      <c r="S43" s="697">
        <v>71</v>
      </c>
      <c r="T43" s="697">
        <v>71</v>
      </c>
      <c r="U43" s="697">
        <v>71</v>
      </c>
      <c r="V43" s="697">
        <v>71</v>
      </c>
      <c r="W43" s="697">
        <v>71</v>
      </c>
      <c r="X43" s="697">
        <v>71</v>
      </c>
      <c r="Y43" s="697">
        <v>71</v>
      </c>
      <c r="Z43" s="697">
        <v>71</v>
      </c>
      <c r="AA43" s="697">
        <v>71</v>
      </c>
      <c r="AB43" s="697">
        <v>71</v>
      </c>
      <c r="AC43" s="697">
        <v>71</v>
      </c>
      <c r="AD43" s="697">
        <v>71</v>
      </c>
      <c r="AE43" s="697">
        <v>71</v>
      </c>
      <c r="AF43" s="697">
        <v>71</v>
      </c>
      <c r="AG43" s="697">
        <v>71</v>
      </c>
      <c r="AH43" s="697">
        <v>67</v>
      </c>
      <c r="AI43" s="697">
        <v>0</v>
      </c>
      <c r="AJ43" s="697">
        <v>0</v>
      </c>
      <c r="AK43" s="697">
        <v>0</v>
      </c>
      <c r="AL43" s="697">
        <v>0</v>
      </c>
      <c r="AM43" s="697">
        <v>0</v>
      </c>
      <c r="AN43" s="697">
        <v>0</v>
      </c>
      <c r="AO43" s="698">
        <v>0</v>
      </c>
      <c r="AP43" s="633"/>
      <c r="AQ43" s="696"/>
      <c r="AR43" s="697"/>
      <c r="AS43" s="697"/>
      <c r="AT43" s="697"/>
      <c r="AU43" s="697">
        <v>137637</v>
      </c>
      <c r="AV43" s="697">
        <v>137637</v>
      </c>
      <c r="AW43" s="697">
        <v>137637</v>
      </c>
      <c r="AX43" s="697">
        <v>137637</v>
      </c>
      <c r="AY43" s="697">
        <v>137637</v>
      </c>
      <c r="AZ43" s="697">
        <v>137637</v>
      </c>
      <c r="BA43" s="697">
        <v>137637</v>
      </c>
      <c r="BB43" s="697">
        <v>137637</v>
      </c>
      <c r="BC43" s="697">
        <v>137637</v>
      </c>
      <c r="BD43" s="697">
        <v>137637</v>
      </c>
      <c r="BE43" s="697">
        <v>137637</v>
      </c>
      <c r="BF43" s="697">
        <v>137637</v>
      </c>
      <c r="BG43" s="697">
        <v>137637</v>
      </c>
      <c r="BH43" s="697">
        <v>137637</v>
      </c>
      <c r="BI43" s="697">
        <v>137637</v>
      </c>
      <c r="BJ43" s="697">
        <v>137637</v>
      </c>
      <c r="BK43" s="697">
        <v>137637</v>
      </c>
      <c r="BL43" s="697">
        <v>137637</v>
      </c>
      <c r="BM43" s="697">
        <v>134319</v>
      </c>
      <c r="BN43" s="697">
        <v>0</v>
      </c>
      <c r="BO43" s="697">
        <v>0</v>
      </c>
      <c r="BP43" s="697">
        <v>0</v>
      </c>
      <c r="BQ43" s="697">
        <v>0</v>
      </c>
      <c r="BR43" s="697">
        <v>0</v>
      </c>
      <c r="BS43" s="697">
        <v>0</v>
      </c>
      <c r="BT43" s="698">
        <v>0</v>
      </c>
      <c r="BU43" s="16"/>
    </row>
    <row r="44" spans="2:73" s="17" customFormat="1" ht="15.75">
      <c r="B44" s="692"/>
      <c r="C44" s="692">
        <v>153</v>
      </c>
      <c r="D44" s="692" t="s">
        <v>98</v>
      </c>
      <c r="E44" s="692" t="s">
        <v>718</v>
      </c>
      <c r="F44" s="692"/>
      <c r="G44" s="692"/>
      <c r="H44" s="692">
        <v>2015</v>
      </c>
      <c r="I44" s="644" t="s">
        <v>582</v>
      </c>
      <c r="J44" s="644" t="s">
        <v>588</v>
      </c>
      <c r="K44" s="633"/>
      <c r="L44" s="696"/>
      <c r="M44" s="697"/>
      <c r="N44" s="697"/>
      <c r="O44" s="697"/>
      <c r="P44" s="697">
        <v>13</v>
      </c>
      <c r="Q44" s="697">
        <v>13</v>
      </c>
      <c r="R44" s="697">
        <v>13</v>
      </c>
      <c r="S44" s="697">
        <v>13</v>
      </c>
      <c r="T44" s="697">
        <v>13</v>
      </c>
      <c r="U44" s="697">
        <v>13</v>
      </c>
      <c r="V44" s="697">
        <v>13</v>
      </c>
      <c r="W44" s="697">
        <v>13</v>
      </c>
      <c r="X44" s="697">
        <v>13</v>
      </c>
      <c r="Y44" s="697">
        <v>13</v>
      </c>
      <c r="Z44" s="697">
        <v>13</v>
      </c>
      <c r="AA44" s="697">
        <v>13</v>
      </c>
      <c r="AB44" s="697">
        <v>13</v>
      </c>
      <c r="AC44" s="697">
        <v>13</v>
      </c>
      <c r="AD44" s="697">
        <v>13</v>
      </c>
      <c r="AE44" s="697">
        <v>13</v>
      </c>
      <c r="AF44" s="697">
        <v>13</v>
      </c>
      <c r="AG44" s="697">
        <v>13</v>
      </c>
      <c r="AH44" s="697">
        <v>13</v>
      </c>
      <c r="AI44" s="697">
        <v>13</v>
      </c>
      <c r="AJ44" s="697">
        <v>1</v>
      </c>
      <c r="AK44" s="697">
        <v>1</v>
      </c>
      <c r="AL44" s="697">
        <v>1</v>
      </c>
      <c r="AM44" s="697">
        <v>0</v>
      </c>
      <c r="AN44" s="697">
        <v>0</v>
      </c>
      <c r="AO44" s="698">
        <v>0</v>
      </c>
      <c r="AP44" s="633"/>
      <c r="AQ44" s="696"/>
      <c r="AR44" s="697"/>
      <c r="AS44" s="697"/>
      <c r="AT44" s="697"/>
      <c r="AU44" s="697">
        <v>207993</v>
      </c>
      <c r="AV44" s="697">
        <v>207993</v>
      </c>
      <c r="AW44" s="697">
        <v>207993</v>
      </c>
      <c r="AX44" s="697">
        <v>207993</v>
      </c>
      <c r="AY44" s="697">
        <v>207993</v>
      </c>
      <c r="AZ44" s="697">
        <v>207993</v>
      </c>
      <c r="BA44" s="697">
        <v>207993</v>
      </c>
      <c r="BB44" s="697">
        <v>207993</v>
      </c>
      <c r="BC44" s="697">
        <v>207993</v>
      </c>
      <c r="BD44" s="697">
        <v>207993</v>
      </c>
      <c r="BE44" s="697">
        <v>207449</v>
      </c>
      <c r="BF44" s="697">
        <v>207449</v>
      </c>
      <c r="BG44" s="697">
        <v>207449</v>
      </c>
      <c r="BH44" s="697">
        <v>207449</v>
      </c>
      <c r="BI44" s="697">
        <v>207449</v>
      </c>
      <c r="BJ44" s="697">
        <v>207449</v>
      </c>
      <c r="BK44" s="697">
        <v>207449</v>
      </c>
      <c r="BL44" s="697">
        <v>207449</v>
      </c>
      <c r="BM44" s="697">
        <v>207449</v>
      </c>
      <c r="BN44" s="697">
        <v>207449</v>
      </c>
      <c r="BO44" s="697">
        <v>18473</v>
      </c>
      <c r="BP44" s="697">
        <v>18473</v>
      </c>
      <c r="BQ44" s="697">
        <v>18473</v>
      </c>
      <c r="BR44" s="697">
        <v>0</v>
      </c>
      <c r="BS44" s="697">
        <v>0</v>
      </c>
      <c r="BT44" s="698">
        <v>0</v>
      </c>
      <c r="BU44" s="16"/>
    </row>
    <row r="45" spans="2:73" s="17" customFormat="1" ht="15.75">
      <c r="B45" s="692"/>
      <c r="C45" s="692">
        <v>154</v>
      </c>
      <c r="D45" s="692" t="s">
        <v>99</v>
      </c>
      <c r="E45" s="692" t="s">
        <v>718</v>
      </c>
      <c r="F45" s="692"/>
      <c r="G45" s="692"/>
      <c r="H45" s="692">
        <v>2015</v>
      </c>
      <c r="I45" s="644" t="s">
        <v>582</v>
      </c>
      <c r="J45" s="644" t="s">
        <v>588</v>
      </c>
      <c r="K45" s="633"/>
      <c r="L45" s="696"/>
      <c r="M45" s="697"/>
      <c r="N45" s="697"/>
      <c r="O45" s="697"/>
      <c r="P45" s="697">
        <v>400</v>
      </c>
      <c r="Q45" s="697">
        <v>400</v>
      </c>
      <c r="R45" s="697">
        <v>400</v>
      </c>
      <c r="S45" s="697">
        <v>400</v>
      </c>
      <c r="T45" s="697">
        <v>1174</v>
      </c>
      <c r="U45" s="697">
        <v>1174</v>
      </c>
      <c r="V45" s="697">
        <v>1174</v>
      </c>
      <c r="W45" s="697">
        <v>1174</v>
      </c>
      <c r="X45" s="697">
        <v>1174</v>
      </c>
      <c r="Y45" s="697">
        <v>1174</v>
      </c>
      <c r="Z45" s="697">
        <v>1174</v>
      </c>
      <c r="AA45" s="697">
        <v>1174</v>
      </c>
      <c r="AB45" s="697">
        <v>1174</v>
      </c>
      <c r="AC45" s="697">
        <v>822</v>
      </c>
      <c r="AD45" s="697">
        <v>0</v>
      </c>
      <c r="AE45" s="697">
        <v>0</v>
      </c>
      <c r="AF45" s="697">
        <v>0</v>
      </c>
      <c r="AG45" s="697">
        <v>0</v>
      </c>
      <c r="AH45" s="697">
        <v>0</v>
      </c>
      <c r="AI45" s="697">
        <v>0</v>
      </c>
      <c r="AJ45" s="697">
        <v>0</v>
      </c>
      <c r="AK45" s="697">
        <v>0</v>
      </c>
      <c r="AL45" s="697">
        <v>0</v>
      </c>
      <c r="AM45" s="697">
        <v>0</v>
      </c>
      <c r="AN45" s="697">
        <v>0</v>
      </c>
      <c r="AO45" s="698">
        <v>0</v>
      </c>
      <c r="AP45" s="633"/>
      <c r="AQ45" s="696"/>
      <c r="AR45" s="697"/>
      <c r="AS45" s="697"/>
      <c r="AT45" s="697"/>
      <c r="AU45" s="697">
        <v>1878573</v>
      </c>
      <c r="AV45" s="697">
        <v>1878573</v>
      </c>
      <c r="AW45" s="697">
        <v>1878573</v>
      </c>
      <c r="AX45" s="697">
        <v>1878573</v>
      </c>
      <c r="AY45" s="697">
        <v>5330779</v>
      </c>
      <c r="AZ45" s="697">
        <v>5330779</v>
      </c>
      <c r="BA45" s="697">
        <v>5330779</v>
      </c>
      <c r="BB45" s="697">
        <v>5330779</v>
      </c>
      <c r="BC45" s="697">
        <v>5330779</v>
      </c>
      <c r="BD45" s="697">
        <v>5330779</v>
      </c>
      <c r="BE45" s="697">
        <v>5330779</v>
      </c>
      <c r="BF45" s="697">
        <v>5330779</v>
      </c>
      <c r="BG45" s="697">
        <v>5330779</v>
      </c>
      <c r="BH45" s="697">
        <v>3731546</v>
      </c>
      <c r="BI45" s="697">
        <v>0</v>
      </c>
      <c r="BJ45" s="697">
        <v>0</v>
      </c>
      <c r="BK45" s="697">
        <v>0</v>
      </c>
      <c r="BL45" s="697">
        <v>0</v>
      </c>
      <c r="BM45" s="697">
        <v>0</v>
      </c>
      <c r="BN45" s="697">
        <v>0</v>
      </c>
      <c r="BO45" s="697">
        <v>0</v>
      </c>
      <c r="BP45" s="697">
        <v>0</v>
      </c>
      <c r="BQ45" s="697">
        <v>0</v>
      </c>
      <c r="BR45" s="697">
        <v>0</v>
      </c>
      <c r="BS45" s="697">
        <v>0</v>
      </c>
      <c r="BT45" s="698">
        <v>0</v>
      </c>
      <c r="BU45" s="16"/>
    </row>
    <row r="46" spans="2:73" s="17" customFormat="1" ht="15.75">
      <c r="B46" s="692"/>
      <c r="C46" s="692">
        <v>155</v>
      </c>
      <c r="D46" s="692" t="s">
        <v>100</v>
      </c>
      <c r="E46" s="692" t="s">
        <v>718</v>
      </c>
      <c r="F46" s="692"/>
      <c r="G46" s="692"/>
      <c r="H46" s="692">
        <v>2015</v>
      </c>
      <c r="I46" s="644" t="s">
        <v>582</v>
      </c>
      <c r="J46" s="644" t="s">
        <v>588</v>
      </c>
      <c r="K46" s="633"/>
      <c r="L46" s="696"/>
      <c r="M46" s="697"/>
      <c r="N46" s="697"/>
      <c r="O46" s="697"/>
      <c r="P46" s="697">
        <v>403</v>
      </c>
      <c r="Q46" s="697">
        <v>403</v>
      </c>
      <c r="R46" s="697">
        <v>403</v>
      </c>
      <c r="S46" s="697">
        <v>398</v>
      </c>
      <c r="T46" s="697">
        <v>398</v>
      </c>
      <c r="U46" s="697">
        <v>398</v>
      </c>
      <c r="V46" s="697">
        <v>382</v>
      </c>
      <c r="W46" s="697">
        <v>382</v>
      </c>
      <c r="X46" s="697">
        <v>379</v>
      </c>
      <c r="Y46" s="697">
        <v>313</v>
      </c>
      <c r="Z46" s="697">
        <v>245</v>
      </c>
      <c r="AA46" s="697">
        <v>242</v>
      </c>
      <c r="AB46" s="697">
        <v>238</v>
      </c>
      <c r="AC46" s="697">
        <v>238</v>
      </c>
      <c r="AD46" s="697">
        <v>238</v>
      </c>
      <c r="AE46" s="697">
        <v>187</v>
      </c>
      <c r="AF46" s="697">
        <v>18</v>
      </c>
      <c r="AG46" s="697">
        <v>18</v>
      </c>
      <c r="AH46" s="697">
        <v>18</v>
      </c>
      <c r="AI46" s="697">
        <v>18</v>
      </c>
      <c r="AJ46" s="697">
        <v>0</v>
      </c>
      <c r="AK46" s="697">
        <v>0</v>
      </c>
      <c r="AL46" s="697">
        <v>0</v>
      </c>
      <c r="AM46" s="697">
        <v>0</v>
      </c>
      <c r="AN46" s="697">
        <v>0</v>
      </c>
      <c r="AO46" s="698">
        <v>0</v>
      </c>
      <c r="AP46" s="633"/>
      <c r="AQ46" s="696"/>
      <c r="AR46" s="697"/>
      <c r="AS46" s="697"/>
      <c r="AT46" s="697"/>
      <c r="AU46" s="697">
        <v>2356164</v>
      </c>
      <c r="AV46" s="697">
        <v>2356164</v>
      </c>
      <c r="AW46" s="697">
        <v>2355476</v>
      </c>
      <c r="AX46" s="697">
        <v>2338620</v>
      </c>
      <c r="AY46" s="697">
        <v>2338620</v>
      </c>
      <c r="AZ46" s="697">
        <v>2338620</v>
      </c>
      <c r="BA46" s="697">
        <v>2283348</v>
      </c>
      <c r="BB46" s="697">
        <v>2283348</v>
      </c>
      <c r="BC46" s="697">
        <v>2055030</v>
      </c>
      <c r="BD46" s="697">
        <v>1758161</v>
      </c>
      <c r="BE46" s="697">
        <v>1350859</v>
      </c>
      <c r="BF46" s="697">
        <v>1130745</v>
      </c>
      <c r="BG46" s="697">
        <v>1049488</v>
      </c>
      <c r="BH46" s="697">
        <v>1049488</v>
      </c>
      <c r="BI46" s="697">
        <v>1049488</v>
      </c>
      <c r="BJ46" s="697">
        <v>819987</v>
      </c>
      <c r="BK46" s="697">
        <v>22244</v>
      </c>
      <c r="BL46" s="697">
        <v>22244</v>
      </c>
      <c r="BM46" s="697">
        <v>22244</v>
      </c>
      <c r="BN46" s="697">
        <v>22244</v>
      </c>
      <c r="BO46" s="697">
        <v>0</v>
      </c>
      <c r="BP46" s="697">
        <v>0</v>
      </c>
      <c r="BQ46" s="697">
        <v>0</v>
      </c>
      <c r="BR46" s="697">
        <v>0</v>
      </c>
      <c r="BS46" s="697">
        <v>0</v>
      </c>
      <c r="BT46" s="698">
        <v>0</v>
      </c>
      <c r="BU46" s="16"/>
    </row>
    <row r="47" spans="2:73" s="17" customFormat="1" ht="15.75">
      <c r="B47" s="692"/>
      <c r="C47" s="692">
        <v>157</v>
      </c>
      <c r="D47" s="692" t="s">
        <v>102</v>
      </c>
      <c r="E47" s="692" t="s">
        <v>718</v>
      </c>
      <c r="F47" s="692"/>
      <c r="G47" s="692"/>
      <c r="H47" s="692">
        <v>2015</v>
      </c>
      <c r="I47" s="644" t="s">
        <v>582</v>
      </c>
      <c r="J47" s="644" t="s">
        <v>588</v>
      </c>
      <c r="K47" s="633"/>
      <c r="L47" s="696"/>
      <c r="M47" s="697"/>
      <c r="N47" s="697"/>
      <c r="O47" s="697"/>
      <c r="P47" s="697">
        <v>38</v>
      </c>
      <c r="Q47" s="697">
        <v>38</v>
      </c>
      <c r="R47" s="697">
        <v>38</v>
      </c>
      <c r="S47" s="697">
        <v>38</v>
      </c>
      <c r="T47" s="697">
        <v>38</v>
      </c>
      <c r="U47" s="697">
        <v>38</v>
      </c>
      <c r="V47" s="697">
        <v>38</v>
      </c>
      <c r="W47" s="697">
        <v>38</v>
      </c>
      <c r="X47" s="697">
        <v>38</v>
      </c>
      <c r="Y47" s="697">
        <v>38</v>
      </c>
      <c r="Z47" s="697">
        <v>38</v>
      </c>
      <c r="AA47" s="697">
        <v>38</v>
      </c>
      <c r="AB47" s="697">
        <v>38</v>
      </c>
      <c r="AC47" s="697">
        <v>38</v>
      </c>
      <c r="AD47" s="697">
        <v>16</v>
      </c>
      <c r="AE47" s="697">
        <v>0</v>
      </c>
      <c r="AF47" s="697">
        <v>0</v>
      </c>
      <c r="AG47" s="697">
        <v>0</v>
      </c>
      <c r="AH47" s="697">
        <v>0</v>
      </c>
      <c r="AI47" s="697">
        <v>0</v>
      </c>
      <c r="AJ47" s="697">
        <v>0</v>
      </c>
      <c r="AK47" s="697">
        <v>0</v>
      </c>
      <c r="AL47" s="697">
        <v>0</v>
      </c>
      <c r="AM47" s="697">
        <v>0</v>
      </c>
      <c r="AN47" s="697">
        <v>0</v>
      </c>
      <c r="AO47" s="698">
        <v>0</v>
      </c>
      <c r="AP47" s="633"/>
      <c r="AQ47" s="696"/>
      <c r="AR47" s="697"/>
      <c r="AS47" s="697"/>
      <c r="AT47" s="697"/>
      <c r="AU47" s="697">
        <v>269480</v>
      </c>
      <c r="AV47" s="697">
        <v>269480</v>
      </c>
      <c r="AW47" s="697">
        <v>269480</v>
      </c>
      <c r="AX47" s="697">
        <v>269480</v>
      </c>
      <c r="AY47" s="697">
        <v>269480</v>
      </c>
      <c r="AZ47" s="697">
        <v>269480</v>
      </c>
      <c r="BA47" s="697">
        <v>269480</v>
      </c>
      <c r="BB47" s="697">
        <v>269480</v>
      </c>
      <c r="BC47" s="697">
        <v>269480</v>
      </c>
      <c r="BD47" s="697">
        <v>269480</v>
      </c>
      <c r="BE47" s="697">
        <v>269480</v>
      </c>
      <c r="BF47" s="697">
        <v>269480</v>
      </c>
      <c r="BG47" s="697">
        <v>269480</v>
      </c>
      <c r="BH47" s="697">
        <v>269480</v>
      </c>
      <c r="BI47" s="697">
        <v>116929</v>
      </c>
      <c r="BJ47" s="697">
        <v>0</v>
      </c>
      <c r="BK47" s="697">
        <v>0</v>
      </c>
      <c r="BL47" s="697">
        <v>0</v>
      </c>
      <c r="BM47" s="697">
        <v>0</v>
      </c>
      <c r="BN47" s="697">
        <v>0</v>
      </c>
      <c r="BO47" s="697">
        <v>0</v>
      </c>
      <c r="BP47" s="697">
        <v>0</v>
      </c>
      <c r="BQ47" s="697">
        <v>0</v>
      </c>
      <c r="BR47" s="697">
        <v>0</v>
      </c>
      <c r="BS47" s="697">
        <v>0</v>
      </c>
      <c r="BT47" s="698">
        <v>0</v>
      </c>
      <c r="BU47" s="16"/>
    </row>
    <row r="48" spans="2:73" s="17" customFormat="1" ht="15.75">
      <c r="B48" s="692"/>
      <c r="C48" s="692">
        <v>171</v>
      </c>
      <c r="D48" s="692" t="s">
        <v>118</v>
      </c>
      <c r="E48" s="692" t="s">
        <v>718</v>
      </c>
      <c r="F48" s="692"/>
      <c r="G48" s="692"/>
      <c r="H48" s="692">
        <v>2015</v>
      </c>
      <c r="I48" s="644" t="s">
        <v>583</v>
      </c>
      <c r="J48" s="644" t="s">
        <v>588</v>
      </c>
      <c r="K48" s="633"/>
      <c r="L48" s="696"/>
      <c r="M48" s="697"/>
      <c r="N48" s="697"/>
      <c r="O48" s="697"/>
      <c r="P48" s="697">
        <v>67</v>
      </c>
      <c r="Q48" s="697">
        <v>96</v>
      </c>
      <c r="R48" s="697">
        <v>113</v>
      </c>
      <c r="S48" s="697">
        <v>150</v>
      </c>
      <c r="T48" s="697">
        <v>150</v>
      </c>
      <c r="U48" s="697">
        <v>150</v>
      </c>
      <c r="V48" s="697">
        <v>180</v>
      </c>
      <c r="W48" s="697">
        <v>180</v>
      </c>
      <c r="X48" s="697">
        <v>181</v>
      </c>
      <c r="Y48" s="697">
        <v>169</v>
      </c>
      <c r="Z48" s="697">
        <v>82</v>
      </c>
      <c r="AA48" s="697">
        <v>18</v>
      </c>
      <c r="AB48" s="697">
        <v>11</v>
      </c>
      <c r="AC48" s="697">
        <v>11</v>
      </c>
      <c r="AD48" s="697">
        <v>11</v>
      </c>
      <c r="AE48" s="697">
        <v>7</v>
      </c>
      <c r="AF48" s="697">
        <v>4</v>
      </c>
      <c r="AG48" s="697">
        <v>4</v>
      </c>
      <c r="AH48" s="697">
        <v>4</v>
      </c>
      <c r="AI48" s="697">
        <v>4</v>
      </c>
      <c r="AJ48" s="697">
        <v>0</v>
      </c>
      <c r="AK48" s="697">
        <v>0</v>
      </c>
      <c r="AL48" s="697">
        <v>0</v>
      </c>
      <c r="AM48" s="697">
        <v>0</v>
      </c>
      <c r="AN48" s="697">
        <v>0</v>
      </c>
      <c r="AO48" s="698">
        <v>0</v>
      </c>
      <c r="AP48" s="633"/>
      <c r="AQ48" s="696"/>
      <c r="AR48" s="697"/>
      <c r="AS48" s="697"/>
      <c r="AT48" s="697"/>
      <c r="AU48" s="697">
        <v>3195070</v>
      </c>
      <c r="AV48" s="697">
        <v>4338474</v>
      </c>
      <c r="AW48" s="697">
        <v>4764078</v>
      </c>
      <c r="AX48" s="697">
        <v>728836</v>
      </c>
      <c r="AY48" s="697">
        <v>728836</v>
      </c>
      <c r="AZ48" s="697">
        <v>728836</v>
      </c>
      <c r="BA48" s="697">
        <v>894952</v>
      </c>
      <c r="BB48" s="697">
        <v>894952</v>
      </c>
      <c r="BC48" s="697">
        <v>914931</v>
      </c>
      <c r="BD48" s="697">
        <v>860060</v>
      </c>
      <c r="BE48" s="697">
        <v>383810</v>
      </c>
      <c r="BF48" s="697">
        <v>63726</v>
      </c>
      <c r="BG48" s="697">
        <v>37202</v>
      </c>
      <c r="BH48" s="697">
        <v>35755</v>
      </c>
      <c r="BI48" s="697">
        <v>35755</v>
      </c>
      <c r="BJ48" s="697">
        <v>21956</v>
      </c>
      <c r="BK48" s="697">
        <v>9611</v>
      </c>
      <c r="BL48" s="697">
        <v>9611</v>
      </c>
      <c r="BM48" s="697">
        <v>9611</v>
      </c>
      <c r="BN48" s="697">
        <v>9611</v>
      </c>
      <c r="BO48" s="697">
        <v>0</v>
      </c>
      <c r="BP48" s="697">
        <v>0</v>
      </c>
      <c r="BQ48" s="697">
        <v>0</v>
      </c>
      <c r="BR48" s="697">
        <v>0</v>
      </c>
      <c r="BS48" s="697">
        <v>0</v>
      </c>
      <c r="BT48" s="698">
        <v>0</v>
      </c>
      <c r="BU48" s="16"/>
    </row>
    <row r="49" spans="2:73" s="17" customFormat="1" ht="15.75">
      <c r="B49" s="692"/>
      <c r="C49" s="692">
        <v>237</v>
      </c>
      <c r="D49" s="692" t="s">
        <v>100</v>
      </c>
      <c r="E49" s="692" t="s">
        <v>718</v>
      </c>
      <c r="F49" s="692"/>
      <c r="G49" s="692"/>
      <c r="H49" s="692">
        <v>2015</v>
      </c>
      <c r="I49" s="644" t="s">
        <v>583</v>
      </c>
      <c r="J49" s="644" t="s">
        <v>588</v>
      </c>
      <c r="K49" s="633"/>
      <c r="L49" s="696"/>
      <c r="M49" s="697"/>
      <c r="N49" s="697"/>
      <c r="O49" s="697"/>
      <c r="P49" s="697">
        <v>418</v>
      </c>
      <c r="Q49" s="697">
        <v>418</v>
      </c>
      <c r="R49" s="697">
        <v>623</v>
      </c>
      <c r="S49" s="697">
        <v>638</v>
      </c>
      <c r="T49" s="697">
        <v>638</v>
      </c>
      <c r="U49" s="697">
        <v>638</v>
      </c>
      <c r="V49" s="697">
        <v>765</v>
      </c>
      <c r="W49" s="697">
        <v>765</v>
      </c>
      <c r="X49" s="697">
        <v>809</v>
      </c>
      <c r="Y49" s="697">
        <v>721</v>
      </c>
      <c r="Z49" s="697">
        <v>489</v>
      </c>
      <c r="AA49" s="697">
        <v>464</v>
      </c>
      <c r="AB49" s="697">
        <v>377</v>
      </c>
      <c r="AC49" s="697">
        <v>264</v>
      </c>
      <c r="AD49" s="697">
        <v>264</v>
      </c>
      <c r="AE49" s="697">
        <v>199</v>
      </c>
      <c r="AF49" s="697">
        <v>64</v>
      </c>
      <c r="AG49" s="697">
        <v>64</v>
      </c>
      <c r="AH49" s="697">
        <v>64</v>
      </c>
      <c r="AI49" s="697">
        <v>64</v>
      </c>
      <c r="AJ49" s="697">
        <v>0</v>
      </c>
      <c r="AK49" s="697">
        <v>0</v>
      </c>
      <c r="AL49" s="697">
        <v>0</v>
      </c>
      <c r="AM49" s="697">
        <v>0</v>
      </c>
      <c r="AN49" s="697">
        <v>0</v>
      </c>
      <c r="AO49" s="698">
        <v>0</v>
      </c>
      <c r="AP49" s="633"/>
      <c r="AQ49" s="696"/>
      <c r="AR49" s="697"/>
      <c r="AS49" s="697"/>
      <c r="AT49" s="697"/>
      <c r="AU49" s="697">
        <v>3026390</v>
      </c>
      <c r="AV49" s="697">
        <v>3026390</v>
      </c>
      <c r="AW49" s="697">
        <v>3707181</v>
      </c>
      <c r="AX49" s="697">
        <v>3752623</v>
      </c>
      <c r="AY49" s="697">
        <v>3752623</v>
      </c>
      <c r="AZ49" s="697">
        <v>3752623</v>
      </c>
      <c r="BA49" s="697">
        <v>4589182</v>
      </c>
      <c r="BB49" s="697">
        <v>4589182</v>
      </c>
      <c r="BC49" s="697">
        <v>5069364</v>
      </c>
      <c r="BD49" s="697">
        <v>4739175</v>
      </c>
      <c r="BE49" s="697">
        <v>3260030</v>
      </c>
      <c r="BF49" s="697">
        <v>2933774</v>
      </c>
      <c r="BG49" s="697">
        <v>2726407</v>
      </c>
      <c r="BH49" s="697">
        <v>2345565</v>
      </c>
      <c r="BI49" s="697">
        <v>2345565</v>
      </c>
      <c r="BJ49" s="697">
        <v>1675402</v>
      </c>
      <c r="BK49" s="697">
        <v>226842</v>
      </c>
      <c r="BL49" s="697">
        <v>226842</v>
      </c>
      <c r="BM49" s="697">
        <v>226842</v>
      </c>
      <c r="BN49" s="697">
        <v>226842</v>
      </c>
      <c r="BO49" s="697">
        <v>0</v>
      </c>
      <c r="BP49" s="697">
        <v>0</v>
      </c>
      <c r="BQ49" s="697">
        <v>0</v>
      </c>
      <c r="BR49" s="697">
        <v>0</v>
      </c>
      <c r="BS49" s="697">
        <v>0</v>
      </c>
      <c r="BT49" s="698">
        <v>0</v>
      </c>
      <c r="BU49" s="16"/>
    </row>
    <row r="50" spans="2:73" s="17" customFormat="1" ht="15.75">
      <c r="B50" s="692"/>
      <c r="C50" s="692">
        <v>238</v>
      </c>
      <c r="D50" s="692" t="s">
        <v>101</v>
      </c>
      <c r="E50" s="692" t="s">
        <v>718</v>
      </c>
      <c r="F50" s="692"/>
      <c r="G50" s="692"/>
      <c r="H50" s="692">
        <v>2015</v>
      </c>
      <c r="I50" s="644" t="s">
        <v>583</v>
      </c>
      <c r="J50" s="644" t="s">
        <v>588</v>
      </c>
      <c r="K50" s="633"/>
      <c r="L50" s="696"/>
      <c r="M50" s="697"/>
      <c r="N50" s="697"/>
      <c r="O50" s="697"/>
      <c r="P50" s="697">
        <v>-488</v>
      </c>
      <c r="Q50" s="697">
        <v>-172</v>
      </c>
      <c r="R50" s="697">
        <v>52</v>
      </c>
      <c r="S50" s="697">
        <v>116</v>
      </c>
      <c r="T50" s="697">
        <v>116</v>
      </c>
      <c r="U50" s="697">
        <v>116</v>
      </c>
      <c r="V50" s="697">
        <v>116</v>
      </c>
      <c r="W50" s="697">
        <v>116</v>
      </c>
      <c r="X50" s="697">
        <v>116</v>
      </c>
      <c r="Y50" s="697">
        <v>116</v>
      </c>
      <c r="Z50" s="697">
        <v>116</v>
      </c>
      <c r="AA50" s="697">
        <v>48</v>
      </c>
      <c r="AB50" s="697">
        <v>0</v>
      </c>
      <c r="AC50" s="697">
        <v>0</v>
      </c>
      <c r="AD50" s="697">
        <v>0</v>
      </c>
      <c r="AE50" s="697">
        <v>0</v>
      </c>
      <c r="AF50" s="697">
        <v>0</v>
      </c>
      <c r="AG50" s="697">
        <v>0</v>
      </c>
      <c r="AH50" s="697">
        <v>0</v>
      </c>
      <c r="AI50" s="697">
        <v>0</v>
      </c>
      <c r="AJ50" s="697">
        <v>0</v>
      </c>
      <c r="AK50" s="697">
        <v>0</v>
      </c>
      <c r="AL50" s="697">
        <v>0</v>
      </c>
      <c r="AM50" s="697">
        <v>0</v>
      </c>
      <c r="AN50" s="697">
        <v>0</v>
      </c>
      <c r="AO50" s="698">
        <v>0</v>
      </c>
      <c r="AP50" s="633"/>
      <c r="AQ50" s="696"/>
      <c r="AR50" s="697"/>
      <c r="AS50" s="697"/>
      <c r="AT50" s="697"/>
      <c r="AU50" s="697">
        <v>-2021889</v>
      </c>
      <c r="AV50" s="697">
        <v>-639003</v>
      </c>
      <c r="AW50" s="697">
        <v>201057</v>
      </c>
      <c r="AX50" s="697">
        <v>481781</v>
      </c>
      <c r="AY50" s="697">
        <v>481781</v>
      </c>
      <c r="AZ50" s="697">
        <v>481781</v>
      </c>
      <c r="BA50" s="697">
        <v>481781</v>
      </c>
      <c r="BB50" s="697">
        <v>481836</v>
      </c>
      <c r="BC50" s="697">
        <v>481836</v>
      </c>
      <c r="BD50" s="697">
        <v>481836</v>
      </c>
      <c r="BE50" s="697">
        <v>481836</v>
      </c>
      <c r="BF50" s="697">
        <v>184173</v>
      </c>
      <c r="BG50" s="697">
        <v>0</v>
      </c>
      <c r="BH50" s="697">
        <v>0</v>
      </c>
      <c r="BI50" s="697">
        <v>0</v>
      </c>
      <c r="BJ50" s="697">
        <v>0</v>
      </c>
      <c r="BK50" s="697">
        <v>0</v>
      </c>
      <c r="BL50" s="697">
        <v>0</v>
      </c>
      <c r="BM50" s="697">
        <v>0</v>
      </c>
      <c r="BN50" s="697">
        <v>0</v>
      </c>
      <c r="BO50" s="697">
        <v>0</v>
      </c>
      <c r="BP50" s="697">
        <v>0</v>
      </c>
      <c r="BQ50" s="697">
        <v>0</v>
      </c>
      <c r="BR50" s="697">
        <v>0</v>
      </c>
      <c r="BS50" s="697">
        <v>0</v>
      </c>
      <c r="BT50" s="698">
        <v>0</v>
      </c>
      <c r="BU50" s="16"/>
    </row>
    <row r="51" spans="2:73" s="17" customFormat="1" ht="15.75">
      <c r="B51" s="692"/>
      <c r="C51" s="692">
        <v>247</v>
      </c>
      <c r="D51" s="692" t="s">
        <v>113</v>
      </c>
      <c r="E51" s="692" t="s">
        <v>718</v>
      </c>
      <c r="F51" s="692"/>
      <c r="G51" s="692"/>
      <c r="H51" s="692">
        <v>2016</v>
      </c>
      <c r="I51" s="644" t="s">
        <v>582</v>
      </c>
      <c r="J51" s="644" t="s">
        <v>595</v>
      </c>
      <c r="K51" s="633"/>
      <c r="L51" s="696"/>
      <c r="M51" s="697"/>
      <c r="N51" s="697"/>
      <c r="O51" s="697"/>
      <c r="P51" s="697">
        <v>0</v>
      </c>
      <c r="Q51" s="697">
        <v>1666</v>
      </c>
      <c r="R51" s="697">
        <v>1666</v>
      </c>
      <c r="S51" s="697">
        <v>1666</v>
      </c>
      <c r="T51" s="697">
        <v>1666</v>
      </c>
      <c r="U51" s="697">
        <v>1666</v>
      </c>
      <c r="V51" s="697">
        <v>1666</v>
      </c>
      <c r="W51" s="697">
        <v>1666</v>
      </c>
      <c r="X51" s="697">
        <v>1666</v>
      </c>
      <c r="Y51" s="697">
        <v>1666</v>
      </c>
      <c r="Z51" s="697">
        <v>1659</v>
      </c>
      <c r="AA51" s="697">
        <v>1600</v>
      </c>
      <c r="AB51" s="697">
        <v>1600</v>
      </c>
      <c r="AC51" s="697">
        <v>1600</v>
      </c>
      <c r="AD51" s="697">
        <v>1598</v>
      </c>
      <c r="AE51" s="697">
        <v>1386</v>
      </c>
      <c r="AF51" s="697">
        <v>1386</v>
      </c>
      <c r="AG51" s="697">
        <v>597</v>
      </c>
      <c r="AH51" s="697">
        <v>0</v>
      </c>
      <c r="AI51" s="697">
        <v>0</v>
      </c>
      <c r="AJ51" s="697">
        <v>0</v>
      </c>
      <c r="AK51" s="697">
        <v>0</v>
      </c>
      <c r="AL51" s="697">
        <v>0</v>
      </c>
      <c r="AM51" s="697">
        <v>0</v>
      </c>
      <c r="AN51" s="697">
        <v>0</v>
      </c>
      <c r="AO51" s="698">
        <v>0</v>
      </c>
      <c r="AP51" s="633"/>
      <c r="AQ51" s="696"/>
      <c r="AR51" s="697"/>
      <c r="AS51" s="697"/>
      <c r="AT51" s="697"/>
      <c r="AU51" s="697">
        <v>0</v>
      </c>
      <c r="AV51" s="697">
        <v>25641815</v>
      </c>
      <c r="AW51" s="697">
        <v>25641815</v>
      </c>
      <c r="AX51" s="697">
        <v>25641815</v>
      </c>
      <c r="AY51" s="697">
        <v>25641815</v>
      </c>
      <c r="AZ51" s="697">
        <v>25641815</v>
      </c>
      <c r="BA51" s="697">
        <v>25641815</v>
      </c>
      <c r="BB51" s="697">
        <v>25641815</v>
      </c>
      <c r="BC51" s="697">
        <v>25637829</v>
      </c>
      <c r="BD51" s="697">
        <v>25637829</v>
      </c>
      <c r="BE51" s="697">
        <v>25527658</v>
      </c>
      <c r="BF51" s="697">
        <v>25207020</v>
      </c>
      <c r="BG51" s="697">
        <v>25190312</v>
      </c>
      <c r="BH51" s="697">
        <v>25190312</v>
      </c>
      <c r="BI51" s="697">
        <v>25049822</v>
      </c>
      <c r="BJ51" s="697">
        <v>21662805</v>
      </c>
      <c r="BK51" s="697">
        <v>21662805</v>
      </c>
      <c r="BL51" s="697">
        <v>9512926</v>
      </c>
      <c r="BM51" s="697">
        <v>0</v>
      </c>
      <c r="BN51" s="697">
        <v>0</v>
      </c>
      <c r="BO51" s="697">
        <v>0</v>
      </c>
      <c r="BP51" s="697">
        <v>0</v>
      </c>
      <c r="BQ51" s="697">
        <v>0</v>
      </c>
      <c r="BR51" s="697">
        <v>0</v>
      </c>
      <c r="BS51" s="697">
        <v>0</v>
      </c>
      <c r="BT51" s="698">
        <v>0</v>
      </c>
      <c r="BU51" s="16"/>
    </row>
    <row r="52" spans="2:73" s="17" customFormat="1" ht="15.75">
      <c r="B52" s="692"/>
      <c r="C52" s="692">
        <v>249</v>
      </c>
      <c r="D52" s="692" t="s">
        <v>114</v>
      </c>
      <c r="E52" s="692" t="s">
        <v>718</v>
      </c>
      <c r="F52" s="692"/>
      <c r="G52" s="692"/>
      <c r="H52" s="692">
        <v>2016</v>
      </c>
      <c r="I52" s="644" t="s">
        <v>582</v>
      </c>
      <c r="J52" s="644" t="s">
        <v>595</v>
      </c>
      <c r="K52" s="633"/>
      <c r="L52" s="696"/>
      <c r="M52" s="697"/>
      <c r="N52" s="697"/>
      <c r="O52" s="697"/>
      <c r="P52" s="697">
        <v>0</v>
      </c>
      <c r="Q52" s="697">
        <v>1424</v>
      </c>
      <c r="R52" s="697">
        <v>1424</v>
      </c>
      <c r="S52" s="697">
        <v>1424</v>
      </c>
      <c r="T52" s="697">
        <v>1424</v>
      </c>
      <c r="U52" s="697">
        <v>1424</v>
      </c>
      <c r="V52" s="697">
        <v>1424</v>
      </c>
      <c r="W52" s="697">
        <v>1424</v>
      </c>
      <c r="X52" s="697">
        <v>1424</v>
      </c>
      <c r="Y52" s="697">
        <v>1424</v>
      </c>
      <c r="Z52" s="697">
        <v>1424</v>
      </c>
      <c r="AA52" s="697">
        <v>1424</v>
      </c>
      <c r="AB52" s="697">
        <v>1424</v>
      </c>
      <c r="AC52" s="697">
        <v>1424</v>
      </c>
      <c r="AD52" s="697">
        <v>1424</v>
      </c>
      <c r="AE52" s="697">
        <v>1424</v>
      </c>
      <c r="AF52" s="697">
        <v>1424</v>
      </c>
      <c r="AG52" s="697">
        <v>1424</v>
      </c>
      <c r="AH52" s="697">
        <v>1424</v>
      </c>
      <c r="AI52" s="697">
        <v>1327</v>
      </c>
      <c r="AJ52" s="697">
        <v>0</v>
      </c>
      <c r="AK52" s="697">
        <v>0</v>
      </c>
      <c r="AL52" s="697">
        <v>0</v>
      </c>
      <c r="AM52" s="697">
        <v>0</v>
      </c>
      <c r="AN52" s="697">
        <v>0</v>
      </c>
      <c r="AO52" s="698">
        <v>0</v>
      </c>
      <c r="AP52" s="633"/>
      <c r="AQ52" s="696"/>
      <c r="AR52" s="697"/>
      <c r="AS52" s="697"/>
      <c r="AT52" s="697"/>
      <c r="AU52" s="697">
        <v>0</v>
      </c>
      <c r="AV52" s="697">
        <v>4899966</v>
      </c>
      <c r="AW52" s="697">
        <v>4899966</v>
      </c>
      <c r="AX52" s="697">
        <v>4899966</v>
      </c>
      <c r="AY52" s="697">
        <v>4899966</v>
      </c>
      <c r="AZ52" s="697">
        <v>4899966</v>
      </c>
      <c r="BA52" s="697">
        <v>4899966</v>
      </c>
      <c r="BB52" s="697">
        <v>4899966</v>
      </c>
      <c r="BC52" s="697">
        <v>4899966</v>
      </c>
      <c r="BD52" s="697">
        <v>4899966</v>
      </c>
      <c r="BE52" s="697">
        <v>4899966</v>
      </c>
      <c r="BF52" s="697">
        <v>4899966</v>
      </c>
      <c r="BG52" s="697">
        <v>4899966</v>
      </c>
      <c r="BH52" s="697">
        <v>4899966</v>
      </c>
      <c r="BI52" s="697">
        <v>4899966</v>
      </c>
      <c r="BJ52" s="697">
        <v>4899966</v>
      </c>
      <c r="BK52" s="697">
        <v>4899966</v>
      </c>
      <c r="BL52" s="697">
        <v>4899966</v>
      </c>
      <c r="BM52" s="697">
        <v>4899966</v>
      </c>
      <c r="BN52" s="697">
        <v>4813661</v>
      </c>
      <c r="BO52" s="697">
        <v>0</v>
      </c>
      <c r="BP52" s="697">
        <v>0</v>
      </c>
      <c r="BQ52" s="697">
        <v>0</v>
      </c>
      <c r="BR52" s="697">
        <v>0</v>
      </c>
      <c r="BS52" s="697">
        <v>0</v>
      </c>
      <c r="BT52" s="698">
        <v>0</v>
      </c>
      <c r="BU52" s="16"/>
    </row>
    <row r="53" spans="2:73">
      <c r="B53" s="692"/>
      <c r="C53" s="692">
        <v>252</v>
      </c>
      <c r="D53" s="692" t="s">
        <v>117</v>
      </c>
      <c r="E53" s="692" t="s">
        <v>718</v>
      </c>
      <c r="F53" s="692"/>
      <c r="G53" s="692"/>
      <c r="H53" s="692">
        <v>2016</v>
      </c>
      <c r="I53" s="644" t="s">
        <v>582</v>
      </c>
      <c r="J53" s="644" t="s">
        <v>595</v>
      </c>
      <c r="K53" s="633"/>
      <c r="L53" s="696"/>
      <c r="M53" s="697"/>
      <c r="N53" s="697"/>
      <c r="O53" s="697"/>
      <c r="P53" s="697">
        <v>0</v>
      </c>
      <c r="Q53" s="697">
        <v>27</v>
      </c>
      <c r="R53" s="697">
        <v>27</v>
      </c>
      <c r="S53" s="697">
        <v>27</v>
      </c>
      <c r="T53" s="697">
        <v>27</v>
      </c>
      <c r="U53" s="697">
        <v>27</v>
      </c>
      <c r="V53" s="697">
        <v>27</v>
      </c>
      <c r="W53" s="697">
        <v>27</v>
      </c>
      <c r="X53" s="697">
        <v>27</v>
      </c>
      <c r="Y53" s="697">
        <v>27</v>
      </c>
      <c r="Z53" s="697">
        <v>27</v>
      </c>
      <c r="AA53" s="697">
        <v>7</v>
      </c>
      <c r="AB53" s="697">
        <v>0</v>
      </c>
      <c r="AC53" s="697">
        <v>0</v>
      </c>
      <c r="AD53" s="697">
        <v>0</v>
      </c>
      <c r="AE53" s="697">
        <v>0</v>
      </c>
      <c r="AF53" s="697">
        <v>0</v>
      </c>
      <c r="AG53" s="697">
        <v>0</v>
      </c>
      <c r="AH53" s="697">
        <v>0</v>
      </c>
      <c r="AI53" s="697">
        <v>0</v>
      </c>
      <c r="AJ53" s="697">
        <v>0</v>
      </c>
      <c r="AK53" s="697">
        <v>0</v>
      </c>
      <c r="AL53" s="697">
        <v>0</v>
      </c>
      <c r="AM53" s="697">
        <v>0</v>
      </c>
      <c r="AN53" s="697">
        <v>0</v>
      </c>
      <c r="AO53" s="698">
        <v>0</v>
      </c>
      <c r="AP53" s="633"/>
      <c r="AQ53" s="696"/>
      <c r="AR53" s="697"/>
      <c r="AS53" s="697"/>
      <c r="AT53" s="697"/>
      <c r="AU53" s="697">
        <v>0</v>
      </c>
      <c r="AV53" s="697">
        <v>210282</v>
      </c>
      <c r="AW53" s="697">
        <v>210282</v>
      </c>
      <c r="AX53" s="697">
        <v>210282</v>
      </c>
      <c r="AY53" s="697">
        <v>210282</v>
      </c>
      <c r="AZ53" s="697">
        <v>210282</v>
      </c>
      <c r="BA53" s="697">
        <v>210282</v>
      </c>
      <c r="BB53" s="697">
        <v>210282</v>
      </c>
      <c r="BC53" s="697">
        <v>210282</v>
      </c>
      <c r="BD53" s="697">
        <v>210282</v>
      </c>
      <c r="BE53" s="697">
        <v>210282</v>
      </c>
      <c r="BF53" s="697">
        <v>51916</v>
      </c>
      <c r="BG53" s="697">
        <v>0</v>
      </c>
      <c r="BH53" s="697">
        <v>0</v>
      </c>
      <c r="BI53" s="697">
        <v>0</v>
      </c>
      <c r="BJ53" s="697">
        <v>0</v>
      </c>
      <c r="BK53" s="697">
        <v>0</v>
      </c>
      <c r="BL53" s="697">
        <v>0</v>
      </c>
      <c r="BM53" s="697">
        <v>0</v>
      </c>
      <c r="BN53" s="697">
        <v>0</v>
      </c>
      <c r="BO53" s="697">
        <v>0</v>
      </c>
      <c r="BP53" s="697">
        <v>0</v>
      </c>
      <c r="BQ53" s="697">
        <v>0</v>
      </c>
      <c r="BR53" s="697">
        <v>0</v>
      </c>
      <c r="BS53" s="697">
        <v>0</v>
      </c>
      <c r="BT53" s="698">
        <v>0</v>
      </c>
    </row>
    <row r="54" spans="2:73">
      <c r="B54" s="692"/>
      <c r="C54" s="692">
        <v>253</v>
      </c>
      <c r="D54" s="692" t="s">
        <v>118</v>
      </c>
      <c r="E54" s="692" t="s">
        <v>718</v>
      </c>
      <c r="F54" s="692"/>
      <c r="G54" s="692"/>
      <c r="H54" s="692">
        <v>2016</v>
      </c>
      <c r="I54" s="644" t="s">
        <v>582</v>
      </c>
      <c r="J54" s="644" t="s">
        <v>595</v>
      </c>
      <c r="K54" s="633"/>
      <c r="L54" s="696"/>
      <c r="M54" s="697"/>
      <c r="N54" s="697"/>
      <c r="O54" s="697"/>
      <c r="P54" s="697">
        <v>0</v>
      </c>
      <c r="Q54" s="697">
        <v>3999</v>
      </c>
      <c r="R54" s="697">
        <v>3899</v>
      </c>
      <c r="S54" s="697">
        <v>3899</v>
      </c>
      <c r="T54" s="697">
        <v>3889</v>
      </c>
      <c r="U54" s="697">
        <v>3889</v>
      </c>
      <c r="V54" s="697">
        <v>3784</v>
      </c>
      <c r="W54" s="697">
        <v>3784</v>
      </c>
      <c r="X54" s="697">
        <v>3784</v>
      </c>
      <c r="Y54" s="697">
        <v>3779</v>
      </c>
      <c r="Z54" s="697">
        <v>3779</v>
      </c>
      <c r="AA54" s="697">
        <v>3760</v>
      </c>
      <c r="AB54" s="697">
        <v>2733</v>
      </c>
      <c r="AC54" s="697">
        <v>1186</v>
      </c>
      <c r="AD54" s="697">
        <v>1186</v>
      </c>
      <c r="AE54" s="697">
        <v>388</v>
      </c>
      <c r="AF54" s="697">
        <v>97</v>
      </c>
      <c r="AG54" s="697">
        <v>97</v>
      </c>
      <c r="AH54" s="697">
        <v>97</v>
      </c>
      <c r="AI54" s="697">
        <v>97</v>
      </c>
      <c r="AJ54" s="697">
        <v>97</v>
      </c>
      <c r="AK54" s="697">
        <v>0</v>
      </c>
      <c r="AL54" s="697">
        <v>0</v>
      </c>
      <c r="AM54" s="697">
        <v>0</v>
      </c>
      <c r="AN54" s="697">
        <v>0</v>
      </c>
      <c r="AO54" s="698">
        <v>0</v>
      </c>
      <c r="AP54" s="633"/>
      <c r="AQ54" s="696"/>
      <c r="AR54" s="697"/>
      <c r="AS54" s="697"/>
      <c r="AT54" s="697"/>
      <c r="AU54" s="697">
        <v>0</v>
      </c>
      <c r="AV54" s="697">
        <v>28358787</v>
      </c>
      <c r="AW54" s="697">
        <v>27731898</v>
      </c>
      <c r="AX54" s="697">
        <v>27731898</v>
      </c>
      <c r="AY54" s="697">
        <v>27698765</v>
      </c>
      <c r="AZ54" s="697">
        <v>27698765</v>
      </c>
      <c r="BA54" s="697">
        <v>27003416</v>
      </c>
      <c r="BB54" s="697">
        <v>27003416</v>
      </c>
      <c r="BC54" s="697">
        <v>27003416</v>
      </c>
      <c r="BD54" s="697">
        <v>26861972</v>
      </c>
      <c r="BE54" s="697">
        <v>26861972</v>
      </c>
      <c r="BF54" s="697">
        <v>26658544</v>
      </c>
      <c r="BG54" s="697">
        <v>20342657</v>
      </c>
      <c r="BH54" s="697">
        <v>6808097</v>
      </c>
      <c r="BI54" s="697">
        <v>6808097</v>
      </c>
      <c r="BJ54" s="697">
        <v>1145701</v>
      </c>
      <c r="BK54" s="697">
        <v>53469</v>
      </c>
      <c r="BL54" s="697">
        <v>53469</v>
      </c>
      <c r="BM54" s="697">
        <v>53469</v>
      </c>
      <c r="BN54" s="697">
        <v>53469</v>
      </c>
      <c r="BO54" s="697">
        <v>53469</v>
      </c>
      <c r="BP54" s="697">
        <v>0</v>
      </c>
      <c r="BQ54" s="697">
        <v>0</v>
      </c>
      <c r="BR54" s="697">
        <v>0</v>
      </c>
      <c r="BS54" s="697">
        <v>0</v>
      </c>
      <c r="BT54" s="698">
        <v>0</v>
      </c>
    </row>
    <row r="55" spans="2:73">
      <c r="B55" s="692"/>
      <c r="C55" s="692">
        <v>255</v>
      </c>
      <c r="D55" s="692" t="s">
        <v>120</v>
      </c>
      <c r="E55" s="692" t="s">
        <v>718</v>
      </c>
      <c r="F55" s="692"/>
      <c r="G55" s="692"/>
      <c r="H55" s="692">
        <v>2016</v>
      </c>
      <c r="I55" s="644" t="s">
        <v>582</v>
      </c>
      <c r="J55" s="644" t="s">
        <v>595</v>
      </c>
      <c r="K55" s="633"/>
      <c r="L55" s="696"/>
      <c r="M55" s="697"/>
      <c r="N55" s="697"/>
      <c r="O55" s="697"/>
      <c r="P55" s="697">
        <v>0</v>
      </c>
      <c r="Q55" s="697">
        <v>94</v>
      </c>
      <c r="R55" s="697">
        <v>94</v>
      </c>
      <c r="S55" s="697">
        <v>94</v>
      </c>
      <c r="T55" s="697">
        <v>94</v>
      </c>
      <c r="U55" s="697">
        <v>94</v>
      </c>
      <c r="V55" s="697">
        <v>94</v>
      </c>
      <c r="W55" s="697">
        <v>94</v>
      </c>
      <c r="X55" s="697">
        <v>94</v>
      </c>
      <c r="Y55" s="697">
        <v>94</v>
      </c>
      <c r="Z55" s="697">
        <v>94</v>
      </c>
      <c r="AA55" s="697">
        <v>94</v>
      </c>
      <c r="AB55" s="697">
        <v>94</v>
      </c>
      <c r="AC55" s="697">
        <v>94</v>
      </c>
      <c r="AD55" s="697">
        <v>94</v>
      </c>
      <c r="AE55" s="697">
        <v>94</v>
      </c>
      <c r="AF55" s="697">
        <v>79</v>
      </c>
      <c r="AG55" s="697">
        <v>70</v>
      </c>
      <c r="AH55" s="697">
        <v>24</v>
      </c>
      <c r="AI55" s="697">
        <v>0</v>
      </c>
      <c r="AJ55" s="697">
        <v>0</v>
      </c>
      <c r="AK55" s="697">
        <v>0</v>
      </c>
      <c r="AL55" s="697">
        <v>0</v>
      </c>
      <c r="AM55" s="697">
        <v>0</v>
      </c>
      <c r="AN55" s="697">
        <v>0</v>
      </c>
      <c r="AO55" s="698">
        <v>0</v>
      </c>
      <c r="AP55" s="633"/>
      <c r="AQ55" s="696"/>
      <c r="AR55" s="697"/>
      <c r="AS55" s="697"/>
      <c r="AT55" s="697"/>
      <c r="AU55" s="697">
        <v>0</v>
      </c>
      <c r="AV55" s="697">
        <v>509159</v>
      </c>
      <c r="AW55" s="697">
        <v>509159</v>
      </c>
      <c r="AX55" s="697">
        <v>509159</v>
      </c>
      <c r="AY55" s="697">
        <v>509159</v>
      </c>
      <c r="AZ55" s="697">
        <v>509159</v>
      </c>
      <c r="BA55" s="697">
        <v>509159</v>
      </c>
      <c r="BB55" s="697">
        <v>509159</v>
      </c>
      <c r="BC55" s="697">
        <v>509159</v>
      </c>
      <c r="BD55" s="697">
        <v>509159</v>
      </c>
      <c r="BE55" s="697">
        <v>509159</v>
      </c>
      <c r="BF55" s="697">
        <v>509159</v>
      </c>
      <c r="BG55" s="697">
        <v>509159</v>
      </c>
      <c r="BH55" s="697">
        <v>509159</v>
      </c>
      <c r="BI55" s="697">
        <v>509159</v>
      </c>
      <c r="BJ55" s="697">
        <v>509159</v>
      </c>
      <c r="BK55" s="697">
        <v>461185</v>
      </c>
      <c r="BL55" s="697">
        <v>434280</v>
      </c>
      <c r="BM55" s="697">
        <v>147426</v>
      </c>
      <c r="BN55" s="697">
        <v>0</v>
      </c>
      <c r="BO55" s="697">
        <v>0</v>
      </c>
      <c r="BP55" s="697">
        <v>0</v>
      </c>
      <c r="BQ55" s="697">
        <v>0</v>
      </c>
      <c r="BR55" s="697">
        <v>0</v>
      </c>
      <c r="BS55" s="697">
        <v>0</v>
      </c>
      <c r="BT55" s="698">
        <v>0</v>
      </c>
    </row>
    <row r="56" spans="2:73">
      <c r="B56" s="692"/>
      <c r="C56" s="692">
        <v>259</v>
      </c>
      <c r="D56" s="692" t="s">
        <v>124</v>
      </c>
      <c r="E56" s="692" t="s">
        <v>718</v>
      </c>
      <c r="F56" s="692"/>
      <c r="G56" s="692"/>
      <c r="H56" s="692">
        <v>2016</v>
      </c>
      <c r="I56" s="644" t="s">
        <v>582</v>
      </c>
      <c r="J56" s="644" t="s">
        <v>595</v>
      </c>
      <c r="K56" s="633"/>
      <c r="L56" s="696"/>
      <c r="M56" s="697"/>
      <c r="N56" s="697"/>
      <c r="O56" s="697"/>
      <c r="P56" s="697">
        <v>0</v>
      </c>
      <c r="Q56" s="697">
        <v>27</v>
      </c>
      <c r="R56" s="697">
        <v>27</v>
      </c>
      <c r="S56" s="697">
        <v>27</v>
      </c>
      <c r="T56" s="697">
        <v>27</v>
      </c>
      <c r="U56" s="697">
        <v>27</v>
      </c>
      <c r="V56" s="697">
        <v>18</v>
      </c>
      <c r="W56" s="697">
        <v>18</v>
      </c>
      <c r="X56" s="697">
        <v>18</v>
      </c>
      <c r="Y56" s="697">
        <v>18</v>
      </c>
      <c r="Z56" s="697">
        <v>18</v>
      </c>
      <c r="AA56" s="697">
        <v>18</v>
      </c>
      <c r="AB56" s="697">
        <v>18</v>
      </c>
      <c r="AC56" s="697">
        <v>10</v>
      </c>
      <c r="AD56" s="697">
        <v>10</v>
      </c>
      <c r="AE56" s="697">
        <v>10</v>
      </c>
      <c r="AF56" s="697">
        <v>10</v>
      </c>
      <c r="AG56" s="697">
        <v>10</v>
      </c>
      <c r="AH56" s="697">
        <v>10</v>
      </c>
      <c r="AI56" s="697">
        <v>0</v>
      </c>
      <c r="AJ56" s="697">
        <v>0</v>
      </c>
      <c r="AK56" s="697">
        <v>0</v>
      </c>
      <c r="AL56" s="697">
        <v>0</v>
      </c>
      <c r="AM56" s="697">
        <v>0</v>
      </c>
      <c r="AN56" s="697">
        <v>0</v>
      </c>
      <c r="AO56" s="698">
        <v>0</v>
      </c>
      <c r="AP56" s="633"/>
      <c r="AQ56" s="696"/>
      <c r="AR56" s="697"/>
      <c r="AS56" s="697"/>
      <c r="AT56" s="697"/>
      <c r="AU56" s="697">
        <v>0</v>
      </c>
      <c r="AV56" s="697">
        <v>283145</v>
      </c>
      <c r="AW56" s="697">
        <v>283145</v>
      </c>
      <c r="AX56" s="697">
        <v>283145</v>
      </c>
      <c r="AY56" s="697">
        <v>283145</v>
      </c>
      <c r="AZ56" s="697">
        <v>283145</v>
      </c>
      <c r="BA56" s="697">
        <v>203870</v>
      </c>
      <c r="BB56" s="697">
        <v>203870</v>
      </c>
      <c r="BC56" s="697">
        <v>203870</v>
      </c>
      <c r="BD56" s="697">
        <v>203870</v>
      </c>
      <c r="BE56" s="697">
        <v>203870</v>
      </c>
      <c r="BF56" s="697">
        <v>203870</v>
      </c>
      <c r="BG56" s="697">
        <v>203870</v>
      </c>
      <c r="BH56" s="697">
        <v>133250</v>
      </c>
      <c r="BI56" s="697">
        <v>133250</v>
      </c>
      <c r="BJ56" s="697">
        <v>133250</v>
      </c>
      <c r="BK56" s="697">
        <v>133250</v>
      </c>
      <c r="BL56" s="697">
        <v>133250</v>
      </c>
      <c r="BM56" s="697">
        <v>133250</v>
      </c>
      <c r="BN56" s="697">
        <v>0</v>
      </c>
      <c r="BO56" s="697">
        <v>0</v>
      </c>
      <c r="BP56" s="697">
        <v>0</v>
      </c>
      <c r="BQ56" s="697">
        <v>0</v>
      </c>
      <c r="BR56" s="697">
        <v>0</v>
      </c>
      <c r="BS56" s="697">
        <v>0</v>
      </c>
      <c r="BT56" s="698">
        <v>0</v>
      </c>
    </row>
    <row r="57" spans="2:73">
      <c r="B57" s="692"/>
      <c r="C57" s="692">
        <v>307</v>
      </c>
      <c r="D57" s="692" t="s">
        <v>712</v>
      </c>
      <c r="E57" s="692" t="s">
        <v>718</v>
      </c>
      <c r="F57" s="692"/>
      <c r="G57" s="692"/>
      <c r="H57" s="692">
        <v>2016</v>
      </c>
      <c r="I57" s="644" t="s">
        <v>582</v>
      </c>
      <c r="J57" s="644" t="s">
        <v>595</v>
      </c>
      <c r="K57" s="633"/>
      <c r="L57" s="696"/>
      <c r="M57" s="697"/>
      <c r="N57" s="697"/>
      <c r="O57" s="697"/>
      <c r="P57" s="697">
        <v>0</v>
      </c>
      <c r="Q57" s="697">
        <v>1</v>
      </c>
      <c r="R57" s="697">
        <v>1</v>
      </c>
      <c r="S57" s="697">
        <v>1</v>
      </c>
      <c r="T57" s="697">
        <v>1</v>
      </c>
      <c r="U57" s="697">
        <v>1</v>
      </c>
      <c r="V57" s="697">
        <v>1</v>
      </c>
      <c r="W57" s="697">
        <v>1</v>
      </c>
      <c r="X57" s="697">
        <v>1</v>
      </c>
      <c r="Y57" s="697">
        <v>1</v>
      </c>
      <c r="Z57" s="697">
        <v>1</v>
      </c>
      <c r="AA57" s="697">
        <v>1</v>
      </c>
      <c r="AB57" s="697">
        <v>1</v>
      </c>
      <c r="AC57" s="697">
        <v>1</v>
      </c>
      <c r="AD57" s="697">
        <v>1</v>
      </c>
      <c r="AE57" s="697">
        <v>0</v>
      </c>
      <c r="AF57" s="697">
        <v>0</v>
      </c>
      <c r="AG57" s="697">
        <v>0</v>
      </c>
      <c r="AH57" s="697">
        <v>0</v>
      </c>
      <c r="AI57" s="697">
        <v>0</v>
      </c>
      <c r="AJ57" s="697">
        <v>0</v>
      </c>
      <c r="AK57" s="697">
        <v>0</v>
      </c>
      <c r="AL57" s="697">
        <v>0</v>
      </c>
      <c r="AM57" s="697">
        <v>0</v>
      </c>
      <c r="AN57" s="697">
        <v>0</v>
      </c>
      <c r="AO57" s="698">
        <v>0</v>
      </c>
      <c r="AP57" s="633"/>
      <c r="AQ57" s="696"/>
      <c r="AR57" s="697"/>
      <c r="AS57" s="697"/>
      <c r="AT57" s="697"/>
      <c r="AU57" s="697">
        <v>0</v>
      </c>
      <c r="AV57" s="697">
        <v>4371</v>
      </c>
      <c r="AW57" s="697">
        <v>4371</v>
      </c>
      <c r="AX57" s="697">
        <v>4371</v>
      </c>
      <c r="AY57" s="697">
        <v>4371</v>
      </c>
      <c r="AZ57" s="697">
        <v>4371</v>
      </c>
      <c r="BA57" s="697">
        <v>4371</v>
      </c>
      <c r="BB57" s="697">
        <v>4371</v>
      </c>
      <c r="BC57" s="697">
        <v>4371</v>
      </c>
      <c r="BD57" s="697">
        <v>4371</v>
      </c>
      <c r="BE57" s="697">
        <v>4371</v>
      </c>
      <c r="BF57" s="697">
        <v>4371</v>
      </c>
      <c r="BG57" s="697">
        <v>4371</v>
      </c>
      <c r="BH57" s="697">
        <v>4371</v>
      </c>
      <c r="BI57" s="697">
        <v>4371</v>
      </c>
      <c r="BJ57" s="697">
        <v>2934</v>
      </c>
      <c r="BK57" s="697">
        <v>2934</v>
      </c>
      <c r="BL57" s="697">
        <v>2934</v>
      </c>
      <c r="BM57" s="697">
        <v>2934</v>
      </c>
      <c r="BN57" s="697">
        <v>0</v>
      </c>
      <c r="BO57" s="697">
        <v>0</v>
      </c>
      <c r="BP57" s="697">
        <v>0</v>
      </c>
      <c r="BQ57" s="697">
        <v>0</v>
      </c>
      <c r="BR57" s="697">
        <v>0</v>
      </c>
      <c r="BS57" s="697">
        <v>0</v>
      </c>
      <c r="BT57" s="698">
        <v>0</v>
      </c>
    </row>
    <row r="58" spans="2:73">
      <c r="B58" s="692"/>
      <c r="C58" s="692">
        <v>329</v>
      </c>
      <c r="D58" s="692" t="s">
        <v>113</v>
      </c>
      <c r="E58" s="692" t="s">
        <v>718</v>
      </c>
      <c r="F58" s="692"/>
      <c r="G58" s="692"/>
      <c r="H58" s="692">
        <v>2016</v>
      </c>
      <c r="I58" s="644" t="s">
        <v>583</v>
      </c>
      <c r="J58" s="644" t="s">
        <v>588</v>
      </c>
      <c r="K58" s="633"/>
      <c r="L58" s="696"/>
      <c r="M58" s="697"/>
      <c r="N58" s="697"/>
      <c r="O58" s="697"/>
      <c r="P58" s="697">
        <v>0</v>
      </c>
      <c r="Q58" s="697">
        <v>191</v>
      </c>
      <c r="R58" s="697">
        <v>191</v>
      </c>
      <c r="S58" s="697">
        <v>191</v>
      </c>
      <c r="T58" s="697">
        <v>191</v>
      </c>
      <c r="U58" s="697">
        <v>191</v>
      </c>
      <c r="V58" s="697">
        <v>191</v>
      </c>
      <c r="W58" s="697">
        <v>191</v>
      </c>
      <c r="X58" s="697">
        <v>191</v>
      </c>
      <c r="Y58" s="697">
        <v>191</v>
      </c>
      <c r="Z58" s="697">
        <v>192</v>
      </c>
      <c r="AA58" s="697">
        <v>192</v>
      </c>
      <c r="AB58" s="697">
        <v>192</v>
      </c>
      <c r="AC58" s="697">
        <v>192</v>
      </c>
      <c r="AD58" s="697">
        <v>192</v>
      </c>
      <c r="AE58" s="697">
        <v>163</v>
      </c>
      <c r="AF58" s="697">
        <v>163</v>
      </c>
      <c r="AG58" s="697">
        <v>66</v>
      </c>
      <c r="AH58" s="697">
        <v>0</v>
      </c>
      <c r="AI58" s="697">
        <v>0</v>
      </c>
      <c r="AJ58" s="697">
        <v>0</v>
      </c>
      <c r="AK58" s="697">
        <v>0</v>
      </c>
      <c r="AL58" s="697">
        <v>0</v>
      </c>
      <c r="AM58" s="697">
        <v>0</v>
      </c>
      <c r="AN58" s="697">
        <v>0</v>
      </c>
      <c r="AO58" s="698">
        <v>0</v>
      </c>
      <c r="AP58" s="633"/>
      <c r="AQ58" s="696"/>
      <c r="AR58" s="697"/>
      <c r="AS58" s="697"/>
      <c r="AT58" s="697"/>
      <c r="AU58" s="697">
        <v>0</v>
      </c>
      <c r="AV58" s="697">
        <v>3013527</v>
      </c>
      <c r="AW58" s="697">
        <v>3013527</v>
      </c>
      <c r="AX58" s="697">
        <v>3013527</v>
      </c>
      <c r="AY58" s="697">
        <v>3013527</v>
      </c>
      <c r="AZ58" s="697">
        <v>3013527</v>
      </c>
      <c r="BA58" s="697">
        <v>3013527</v>
      </c>
      <c r="BB58" s="697">
        <v>3013527</v>
      </c>
      <c r="BC58" s="697">
        <v>3012980</v>
      </c>
      <c r="BD58" s="697">
        <v>3012980</v>
      </c>
      <c r="BE58" s="697">
        <v>3016579</v>
      </c>
      <c r="BF58" s="697">
        <v>3015689</v>
      </c>
      <c r="BG58" s="697">
        <v>3017813</v>
      </c>
      <c r="BH58" s="697">
        <v>3017813</v>
      </c>
      <c r="BI58" s="697">
        <v>3009979</v>
      </c>
      <c r="BJ58" s="697">
        <v>2540368</v>
      </c>
      <c r="BK58" s="697">
        <v>2540368</v>
      </c>
      <c r="BL58" s="697">
        <v>1058268</v>
      </c>
      <c r="BM58" s="697">
        <v>0</v>
      </c>
      <c r="BN58" s="697">
        <v>0</v>
      </c>
      <c r="BO58" s="697">
        <v>0</v>
      </c>
      <c r="BP58" s="697">
        <v>0</v>
      </c>
      <c r="BQ58" s="697">
        <v>0</v>
      </c>
      <c r="BR58" s="697">
        <v>0</v>
      </c>
      <c r="BS58" s="697">
        <v>0</v>
      </c>
      <c r="BT58" s="698">
        <v>0</v>
      </c>
    </row>
    <row r="59" spans="2:73">
      <c r="B59" s="692"/>
      <c r="C59" s="692">
        <v>331</v>
      </c>
      <c r="D59" s="692" t="s">
        <v>114</v>
      </c>
      <c r="E59" s="692" t="s">
        <v>718</v>
      </c>
      <c r="F59" s="692"/>
      <c r="G59" s="692"/>
      <c r="H59" s="692">
        <v>2016</v>
      </c>
      <c r="I59" s="644" t="s">
        <v>583</v>
      </c>
      <c r="J59" s="644" t="s">
        <v>588</v>
      </c>
      <c r="K59" s="633"/>
      <c r="L59" s="696"/>
      <c r="M59" s="697"/>
      <c r="N59" s="697"/>
      <c r="O59" s="697"/>
      <c r="P59" s="697">
        <v>0</v>
      </c>
      <c r="Q59" s="697">
        <v>15</v>
      </c>
      <c r="R59" s="697">
        <v>15</v>
      </c>
      <c r="S59" s="697">
        <v>15</v>
      </c>
      <c r="T59" s="697">
        <v>15</v>
      </c>
      <c r="U59" s="697">
        <v>15</v>
      </c>
      <c r="V59" s="697">
        <v>15</v>
      </c>
      <c r="W59" s="697">
        <v>15</v>
      </c>
      <c r="X59" s="697">
        <v>15</v>
      </c>
      <c r="Y59" s="697">
        <v>15</v>
      </c>
      <c r="Z59" s="697">
        <v>15</v>
      </c>
      <c r="AA59" s="697">
        <v>15</v>
      </c>
      <c r="AB59" s="697">
        <v>15</v>
      </c>
      <c r="AC59" s="697">
        <v>15</v>
      </c>
      <c r="AD59" s="697">
        <v>15</v>
      </c>
      <c r="AE59" s="697">
        <v>15</v>
      </c>
      <c r="AF59" s="697">
        <v>15</v>
      </c>
      <c r="AG59" s="697">
        <v>15</v>
      </c>
      <c r="AH59" s="697">
        <v>15</v>
      </c>
      <c r="AI59" s="697">
        <v>14</v>
      </c>
      <c r="AJ59" s="697">
        <v>0</v>
      </c>
      <c r="AK59" s="697">
        <v>0</v>
      </c>
      <c r="AL59" s="697">
        <v>0</v>
      </c>
      <c r="AM59" s="697">
        <v>0</v>
      </c>
      <c r="AN59" s="697">
        <v>0</v>
      </c>
      <c r="AO59" s="698">
        <v>0</v>
      </c>
      <c r="AP59" s="633"/>
      <c r="AQ59" s="696"/>
      <c r="AR59" s="697"/>
      <c r="AS59" s="697"/>
      <c r="AT59" s="697"/>
      <c r="AU59" s="697">
        <v>0</v>
      </c>
      <c r="AV59" s="697">
        <v>52333</v>
      </c>
      <c r="AW59" s="697">
        <v>52333</v>
      </c>
      <c r="AX59" s="697">
        <v>52333</v>
      </c>
      <c r="AY59" s="697">
        <v>52333</v>
      </c>
      <c r="AZ59" s="697">
        <v>52333</v>
      </c>
      <c r="BA59" s="697">
        <v>52333</v>
      </c>
      <c r="BB59" s="697">
        <v>52333</v>
      </c>
      <c r="BC59" s="697">
        <v>52333</v>
      </c>
      <c r="BD59" s="697">
        <v>52333</v>
      </c>
      <c r="BE59" s="697">
        <v>52333</v>
      </c>
      <c r="BF59" s="697">
        <v>52333</v>
      </c>
      <c r="BG59" s="697">
        <v>52333</v>
      </c>
      <c r="BH59" s="697">
        <v>52333</v>
      </c>
      <c r="BI59" s="697">
        <v>52333</v>
      </c>
      <c r="BJ59" s="697">
        <v>52333</v>
      </c>
      <c r="BK59" s="697">
        <v>52333</v>
      </c>
      <c r="BL59" s="697">
        <v>52333</v>
      </c>
      <c r="BM59" s="697">
        <v>52333</v>
      </c>
      <c r="BN59" s="697">
        <v>51665</v>
      </c>
      <c r="BO59" s="697">
        <v>0</v>
      </c>
      <c r="BP59" s="697">
        <v>0</v>
      </c>
      <c r="BQ59" s="697">
        <v>0</v>
      </c>
      <c r="BR59" s="697">
        <v>0</v>
      </c>
      <c r="BS59" s="697">
        <v>0</v>
      </c>
      <c r="BT59" s="698">
        <v>0</v>
      </c>
    </row>
    <row r="60" spans="2:73" ht="15.75">
      <c r="B60" s="692"/>
      <c r="C60" s="692">
        <v>333</v>
      </c>
      <c r="D60" s="692" t="s">
        <v>116</v>
      </c>
      <c r="E60" s="692" t="s">
        <v>718</v>
      </c>
      <c r="F60" s="692"/>
      <c r="G60" s="692"/>
      <c r="H60" s="692">
        <v>2016</v>
      </c>
      <c r="I60" s="644" t="s">
        <v>583</v>
      </c>
      <c r="J60" s="644" t="s">
        <v>588</v>
      </c>
      <c r="K60" s="633"/>
      <c r="L60" s="696"/>
      <c r="M60" s="697"/>
      <c r="N60" s="697"/>
      <c r="O60" s="697"/>
      <c r="P60" s="697">
        <v>0</v>
      </c>
      <c r="Q60" s="697">
        <v>98</v>
      </c>
      <c r="R60" s="697">
        <v>98</v>
      </c>
      <c r="S60" s="697">
        <v>98</v>
      </c>
      <c r="T60" s="697">
        <v>98</v>
      </c>
      <c r="U60" s="697">
        <v>98</v>
      </c>
      <c r="V60" s="697">
        <v>97</v>
      </c>
      <c r="W60" s="697">
        <v>97</v>
      </c>
      <c r="X60" s="697">
        <v>97</v>
      </c>
      <c r="Y60" s="697">
        <v>97</v>
      </c>
      <c r="Z60" s="697">
        <v>74</v>
      </c>
      <c r="AA60" s="697">
        <v>72</v>
      </c>
      <c r="AB60" s="697">
        <v>72</v>
      </c>
      <c r="AC60" s="697">
        <v>71</v>
      </c>
      <c r="AD60" s="697">
        <v>71</v>
      </c>
      <c r="AE60" s="697">
        <v>71</v>
      </c>
      <c r="AF60" s="697">
        <v>71</v>
      </c>
      <c r="AG60" s="697">
        <v>71</v>
      </c>
      <c r="AH60" s="697">
        <v>71</v>
      </c>
      <c r="AI60" s="697">
        <v>71</v>
      </c>
      <c r="AJ60" s="697">
        <v>71</v>
      </c>
      <c r="AK60" s="697">
        <v>0</v>
      </c>
      <c r="AL60" s="697">
        <v>0</v>
      </c>
      <c r="AM60" s="697">
        <v>0</v>
      </c>
      <c r="AN60" s="697">
        <v>0</v>
      </c>
      <c r="AO60" s="698">
        <v>0</v>
      </c>
      <c r="AP60" s="633"/>
      <c r="AQ60" s="696"/>
      <c r="AR60" s="697"/>
      <c r="AS60" s="697"/>
      <c r="AT60" s="697"/>
      <c r="AU60" s="697">
        <v>0</v>
      </c>
      <c r="AV60" s="697">
        <v>1258571</v>
      </c>
      <c r="AW60" s="697">
        <v>1258571</v>
      </c>
      <c r="AX60" s="697">
        <v>1258571</v>
      </c>
      <c r="AY60" s="697">
        <v>1258571</v>
      </c>
      <c r="AZ60" s="697">
        <v>1258571</v>
      </c>
      <c r="BA60" s="697">
        <v>1256815</v>
      </c>
      <c r="BB60" s="697">
        <v>1256815</v>
      </c>
      <c r="BC60" s="697">
        <v>1256815</v>
      </c>
      <c r="BD60" s="697">
        <v>1256815</v>
      </c>
      <c r="BE60" s="697">
        <v>1078723</v>
      </c>
      <c r="BF60" s="697">
        <v>1043486</v>
      </c>
      <c r="BG60" s="697">
        <v>1043486</v>
      </c>
      <c r="BH60" s="697">
        <v>1039580</v>
      </c>
      <c r="BI60" s="697">
        <v>1039580</v>
      </c>
      <c r="BJ60" s="697">
        <v>1039580</v>
      </c>
      <c r="BK60" s="697">
        <v>1039580</v>
      </c>
      <c r="BL60" s="697">
        <v>1039580</v>
      </c>
      <c r="BM60" s="697">
        <v>1039580</v>
      </c>
      <c r="BN60" s="697">
        <v>1039580</v>
      </c>
      <c r="BO60" s="697">
        <v>1039580</v>
      </c>
      <c r="BP60" s="697">
        <v>0</v>
      </c>
      <c r="BQ60" s="697">
        <v>0</v>
      </c>
      <c r="BR60" s="697">
        <v>0</v>
      </c>
      <c r="BS60" s="697">
        <v>0</v>
      </c>
      <c r="BT60" s="698">
        <v>0</v>
      </c>
      <c r="BU60" s="163"/>
    </row>
    <row r="61" spans="2:73">
      <c r="B61" s="692"/>
      <c r="C61" s="692">
        <v>334</v>
      </c>
      <c r="D61" s="692" t="s">
        <v>117</v>
      </c>
      <c r="E61" s="692" t="s">
        <v>718</v>
      </c>
      <c r="F61" s="692"/>
      <c r="G61" s="692"/>
      <c r="H61" s="692">
        <v>2016</v>
      </c>
      <c r="I61" s="644" t="s">
        <v>583</v>
      </c>
      <c r="J61" s="644" t="s">
        <v>588</v>
      </c>
      <c r="K61" s="633"/>
      <c r="L61" s="696"/>
      <c r="M61" s="697"/>
      <c r="N61" s="697"/>
      <c r="O61" s="697"/>
      <c r="P61" s="697">
        <v>0</v>
      </c>
      <c r="Q61" s="697">
        <v>21</v>
      </c>
      <c r="R61" s="697">
        <v>21</v>
      </c>
      <c r="S61" s="697">
        <v>21</v>
      </c>
      <c r="T61" s="697">
        <v>21</v>
      </c>
      <c r="U61" s="697">
        <v>21</v>
      </c>
      <c r="V61" s="697">
        <v>21</v>
      </c>
      <c r="W61" s="697">
        <v>21</v>
      </c>
      <c r="X61" s="697">
        <v>21</v>
      </c>
      <c r="Y61" s="697">
        <v>21</v>
      </c>
      <c r="Z61" s="697">
        <v>21</v>
      </c>
      <c r="AA61" s="697">
        <v>5</v>
      </c>
      <c r="AB61" s="697">
        <v>0</v>
      </c>
      <c r="AC61" s="697">
        <v>0</v>
      </c>
      <c r="AD61" s="697">
        <v>0</v>
      </c>
      <c r="AE61" s="697">
        <v>0</v>
      </c>
      <c r="AF61" s="697">
        <v>0</v>
      </c>
      <c r="AG61" s="697">
        <v>0</v>
      </c>
      <c r="AH61" s="697">
        <v>0</v>
      </c>
      <c r="AI61" s="697">
        <v>0</v>
      </c>
      <c r="AJ61" s="697">
        <v>0</v>
      </c>
      <c r="AK61" s="697">
        <v>0</v>
      </c>
      <c r="AL61" s="697">
        <v>0</v>
      </c>
      <c r="AM61" s="697">
        <v>0</v>
      </c>
      <c r="AN61" s="697">
        <v>0</v>
      </c>
      <c r="AO61" s="698">
        <v>0</v>
      </c>
      <c r="AP61" s="633"/>
      <c r="AQ61" s="696"/>
      <c r="AR61" s="697"/>
      <c r="AS61" s="697"/>
      <c r="AT61" s="697"/>
      <c r="AU61" s="697">
        <v>0</v>
      </c>
      <c r="AV61" s="697">
        <v>157712</v>
      </c>
      <c r="AW61" s="697">
        <v>157712</v>
      </c>
      <c r="AX61" s="697">
        <v>157712</v>
      </c>
      <c r="AY61" s="697">
        <v>157712</v>
      </c>
      <c r="AZ61" s="697">
        <v>157712</v>
      </c>
      <c r="BA61" s="697">
        <v>157712</v>
      </c>
      <c r="BB61" s="697">
        <v>157712</v>
      </c>
      <c r="BC61" s="697">
        <v>157712</v>
      </c>
      <c r="BD61" s="697">
        <v>157712</v>
      </c>
      <c r="BE61" s="697">
        <v>157712</v>
      </c>
      <c r="BF61" s="697">
        <v>38937</v>
      </c>
      <c r="BG61" s="697">
        <v>0</v>
      </c>
      <c r="BH61" s="697">
        <v>0</v>
      </c>
      <c r="BI61" s="697">
        <v>0</v>
      </c>
      <c r="BJ61" s="697">
        <v>0</v>
      </c>
      <c r="BK61" s="697">
        <v>0</v>
      </c>
      <c r="BL61" s="697">
        <v>0</v>
      </c>
      <c r="BM61" s="697">
        <v>0</v>
      </c>
      <c r="BN61" s="697">
        <v>0</v>
      </c>
      <c r="BO61" s="697">
        <v>0</v>
      </c>
      <c r="BP61" s="697">
        <v>0</v>
      </c>
      <c r="BQ61" s="697">
        <v>0</v>
      </c>
      <c r="BR61" s="697">
        <v>0</v>
      </c>
      <c r="BS61" s="697">
        <v>0</v>
      </c>
      <c r="BT61" s="698">
        <v>0</v>
      </c>
    </row>
    <row r="62" spans="2:73">
      <c r="B62" s="692"/>
      <c r="C62" s="692">
        <v>335</v>
      </c>
      <c r="D62" s="692" t="s">
        <v>118</v>
      </c>
      <c r="E62" s="692" t="s">
        <v>718</v>
      </c>
      <c r="F62" s="692"/>
      <c r="G62" s="692"/>
      <c r="H62" s="692">
        <v>2016</v>
      </c>
      <c r="I62" s="644" t="s">
        <v>583</v>
      </c>
      <c r="J62" s="644" t="s">
        <v>588</v>
      </c>
      <c r="K62" s="633"/>
      <c r="L62" s="696"/>
      <c r="M62" s="697"/>
      <c r="N62" s="697"/>
      <c r="O62" s="697"/>
      <c r="P62" s="697">
        <v>0</v>
      </c>
      <c r="Q62" s="697">
        <v>2603</v>
      </c>
      <c r="R62" s="697">
        <v>2704</v>
      </c>
      <c r="S62" s="697">
        <v>2714</v>
      </c>
      <c r="T62" s="697">
        <v>2718</v>
      </c>
      <c r="U62" s="697">
        <v>2718</v>
      </c>
      <c r="V62" s="697">
        <v>2685</v>
      </c>
      <c r="W62" s="697">
        <v>2685</v>
      </c>
      <c r="X62" s="697">
        <v>2685</v>
      </c>
      <c r="Y62" s="697">
        <v>2683</v>
      </c>
      <c r="Z62" s="697">
        <v>2683</v>
      </c>
      <c r="AA62" s="697">
        <v>2635</v>
      </c>
      <c r="AB62" s="697">
        <v>2187</v>
      </c>
      <c r="AC62" s="697">
        <v>1240</v>
      </c>
      <c r="AD62" s="697">
        <v>1240</v>
      </c>
      <c r="AE62" s="697">
        <v>144</v>
      </c>
      <c r="AF62" s="697">
        <v>5</v>
      </c>
      <c r="AG62" s="697">
        <v>5</v>
      </c>
      <c r="AH62" s="697">
        <v>5</v>
      </c>
      <c r="AI62" s="697">
        <v>5</v>
      </c>
      <c r="AJ62" s="697">
        <v>5</v>
      </c>
      <c r="AK62" s="697">
        <v>0</v>
      </c>
      <c r="AL62" s="697">
        <v>0</v>
      </c>
      <c r="AM62" s="697">
        <v>0</v>
      </c>
      <c r="AN62" s="697">
        <v>0</v>
      </c>
      <c r="AO62" s="698">
        <v>0</v>
      </c>
      <c r="AP62" s="633"/>
      <c r="AQ62" s="696"/>
      <c r="AR62" s="697"/>
      <c r="AS62" s="697"/>
      <c r="AT62" s="697"/>
      <c r="AU62" s="697">
        <v>0</v>
      </c>
      <c r="AV62" s="697">
        <v>20808711</v>
      </c>
      <c r="AW62" s="697">
        <v>21435600</v>
      </c>
      <c r="AX62" s="697">
        <v>21498687</v>
      </c>
      <c r="AY62" s="697">
        <v>21514633</v>
      </c>
      <c r="AZ62" s="697">
        <v>21514633</v>
      </c>
      <c r="BA62" s="697">
        <v>21278855</v>
      </c>
      <c r="BB62" s="697">
        <v>21278855</v>
      </c>
      <c r="BC62" s="697">
        <v>21278855</v>
      </c>
      <c r="BD62" s="697">
        <v>21126497</v>
      </c>
      <c r="BE62" s="697">
        <v>21126497</v>
      </c>
      <c r="BF62" s="697">
        <v>20741331</v>
      </c>
      <c r="BG62" s="697">
        <v>18012499</v>
      </c>
      <c r="BH62" s="697">
        <v>10476317</v>
      </c>
      <c r="BI62" s="697">
        <v>10476317</v>
      </c>
      <c r="BJ62" s="697">
        <v>1004613</v>
      </c>
      <c r="BK62" s="697">
        <v>2573</v>
      </c>
      <c r="BL62" s="697">
        <v>2573</v>
      </c>
      <c r="BM62" s="697">
        <v>2573</v>
      </c>
      <c r="BN62" s="697">
        <v>2573</v>
      </c>
      <c r="BO62" s="697">
        <v>2573</v>
      </c>
      <c r="BP62" s="697">
        <v>0</v>
      </c>
      <c r="BQ62" s="697">
        <v>0</v>
      </c>
      <c r="BR62" s="697">
        <v>0</v>
      </c>
      <c r="BS62" s="697">
        <v>0</v>
      </c>
      <c r="BT62" s="698">
        <v>0</v>
      </c>
    </row>
    <row r="63" spans="2:73">
      <c r="B63" s="692"/>
      <c r="C63" s="692">
        <v>337</v>
      </c>
      <c r="D63" s="692" t="s">
        <v>120</v>
      </c>
      <c r="E63" s="692" t="s">
        <v>718</v>
      </c>
      <c r="F63" s="692"/>
      <c r="G63" s="692"/>
      <c r="H63" s="692">
        <v>2016</v>
      </c>
      <c r="I63" s="644" t="s">
        <v>583</v>
      </c>
      <c r="J63" s="644" t="s">
        <v>588</v>
      </c>
      <c r="K63" s="633"/>
      <c r="L63" s="696"/>
      <c r="M63" s="697"/>
      <c r="N63" s="697"/>
      <c r="O63" s="697"/>
      <c r="P63" s="697">
        <v>0</v>
      </c>
      <c r="Q63" s="697">
        <v>22</v>
      </c>
      <c r="R63" s="697">
        <v>22</v>
      </c>
      <c r="S63" s="697">
        <v>22</v>
      </c>
      <c r="T63" s="697">
        <v>22</v>
      </c>
      <c r="U63" s="697">
        <v>22</v>
      </c>
      <c r="V63" s="697">
        <v>22</v>
      </c>
      <c r="W63" s="697">
        <v>22</v>
      </c>
      <c r="X63" s="697">
        <v>22</v>
      </c>
      <c r="Y63" s="697">
        <v>22</v>
      </c>
      <c r="Z63" s="697">
        <v>22</v>
      </c>
      <c r="AA63" s="697">
        <v>22</v>
      </c>
      <c r="AB63" s="697">
        <v>22</v>
      </c>
      <c r="AC63" s="697">
        <v>22</v>
      </c>
      <c r="AD63" s="697">
        <v>22</v>
      </c>
      <c r="AE63" s="697">
        <v>22</v>
      </c>
      <c r="AF63" s="697">
        <v>22</v>
      </c>
      <c r="AG63" s="697">
        <v>22</v>
      </c>
      <c r="AH63" s="697">
        <v>22</v>
      </c>
      <c r="AI63" s="697">
        <v>22</v>
      </c>
      <c r="AJ63" s="697">
        <v>22</v>
      </c>
      <c r="AK63" s="697">
        <v>22</v>
      </c>
      <c r="AL63" s="697">
        <v>22</v>
      </c>
      <c r="AM63" s="697">
        <v>22</v>
      </c>
      <c r="AN63" s="697">
        <v>22</v>
      </c>
      <c r="AO63" s="698">
        <v>22</v>
      </c>
      <c r="AP63" s="633"/>
      <c r="AQ63" s="696"/>
      <c r="AR63" s="697"/>
      <c r="AS63" s="697"/>
      <c r="AT63" s="697"/>
      <c r="AU63" s="697">
        <v>0</v>
      </c>
      <c r="AV63" s="697">
        <v>-95739</v>
      </c>
      <c r="AW63" s="697">
        <v>-95739</v>
      </c>
      <c r="AX63" s="697">
        <v>-95739</v>
      </c>
      <c r="AY63" s="697">
        <v>-95739</v>
      </c>
      <c r="AZ63" s="697">
        <v>-95739</v>
      </c>
      <c r="BA63" s="697">
        <v>-95739</v>
      </c>
      <c r="BB63" s="697">
        <v>-95739</v>
      </c>
      <c r="BC63" s="697">
        <v>-95739</v>
      </c>
      <c r="BD63" s="697">
        <v>-95739</v>
      </c>
      <c r="BE63" s="697">
        <v>-95739</v>
      </c>
      <c r="BF63" s="697">
        <v>-95739</v>
      </c>
      <c r="BG63" s="697">
        <v>-95739</v>
      </c>
      <c r="BH63" s="697">
        <v>-95739</v>
      </c>
      <c r="BI63" s="697">
        <v>-95739</v>
      </c>
      <c r="BJ63" s="697">
        <v>-95739</v>
      </c>
      <c r="BK63" s="697">
        <v>-95739</v>
      </c>
      <c r="BL63" s="697">
        <v>-95739</v>
      </c>
      <c r="BM63" s="697">
        <v>-95739</v>
      </c>
      <c r="BN63" s="697">
        <v>-95739</v>
      </c>
      <c r="BO63" s="697">
        <v>-95739</v>
      </c>
      <c r="BP63" s="697">
        <v>-95739</v>
      </c>
      <c r="BQ63" s="697">
        <v>-95739</v>
      </c>
      <c r="BR63" s="697">
        <v>-95739</v>
      </c>
      <c r="BS63" s="697">
        <v>-95739</v>
      </c>
      <c r="BT63" s="698">
        <v>-95739</v>
      </c>
    </row>
    <row r="64" spans="2:73">
      <c r="B64" s="692"/>
      <c r="C64" s="692">
        <v>340</v>
      </c>
      <c r="D64" s="692" t="s">
        <v>122</v>
      </c>
      <c r="E64" s="692" t="s">
        <v>718</v>
      </c>
      <c r="F64" s="692"/>
      <c r="G64" s="692"/>
      <c r="H64" s="692">
        <v>2016</v>
      </c>
      <c r="I64" s="644" t="s">
        <v>583</v>
      </c>
      <c r="J64" s="644" t="s">
        <v>588</v>
      </c>
      <c r="K64" s="633"/>
      <c r="L64" s="696"/>
      <c r="M64" s="697"/>
      <c r="N64" s="697"/>
      <c r="O64" s="697"/>
      <c r="P64" s="697">
        <v>0</v>
      </c>
      <c r="Q64" s="697">
        <v>472</v>
      </c>
      <c r="R64" s="697">
        <v>472</v>
      </c>
      <c r="S64" s="697">
        <v>472</v>
      </c>
      <c r="T64" s="697">
        <v>472</v>
      </c>
      <c r="U64" s="697">
        <v>472</v>
      </c>
      <c r="V64" s="697">
        <v>472</v>
      </c>
      <c r="W64" s="697">
        <v>472</v>
      </c>
      <c r="X64" s="697">
        <v>472</v>
      </c>
      <c r="Y64" s="697">
        <v>472</v>
      </c>
      <c r="Z64" s="697">
        <v>472</v>
      </c>
      <c r="AA64" s="697">
        <v>472</v>
      </c>
      <c r="AB64" s="697">
        <v>472</v>
      </c>
      <c r="AC64" s="697">
        <v>472</v>
      </c>
      <c r="AD64" s="697">
        <v>472</v>
      </c>
      <c r="AE64" s="697">
        <v>472</v>
      </c>
      <c r="AF64" s="697">
        <v>472</v>
      </c>
      <c r="AG64" s="697">
        <v>472</v>
      </c>
      <c r="AH64" s="697">
        <v>472</v>
      </c>
      <c r="AI64" s="697">
        <v>472</v>
      </c>
      <c r="AJ64" s="697">
        <v>472</v>
      </c>
      <c r="AK64" s="697">
        <v>0</v>
      </c>
      <c r="AL64" s="697">
        <v>0</v>
      </c>
      <c r="AM64" s="697">
        <v>0</v>
      </c>
      <c r="AN64" s="697">
        <v>0</v>
      </c>
      <c r="AO64" s="698">
        <v>0</v>
      </c>
      <c r="AP64" s="633"/>
      <c r="AQ64" s="696"/>
      <c r="AR64" s="697"/>
      <c r="AS64" s="697"/>
      <c r="AT64" s="697"/>
      <c r="AU64" s="697">
        <v>0</v>
      </c>
      <c r="AV64" s="697">
        <v>4463526</v>
      </c>
      <c r="AW64" s="697">
        <v>4463526</v>
      </c>
      <c r="AX64" s="697">
        <v>4463526</v>
      </c>
      <c r="AY64" s="697">
        <v>4463526</v>
      </c>
      <c r="AZ64" s="697">
        <v>4463526</v>
      </c>
      <c r="BA64" s="697">
        <v>4463526</v>
      </c>
      <c r="BB64" s="697">
        <v>4463526</v>
      </c>
      <c r="BC64" s="697">
        <v>4463526</v>
      </c>
      <c r="BD64" s="697">
        <v>4463526</v>
      </c>
      <c r="BE64" s="697">
        <v>4463526</v>
      </c>
      <c r="BF64" s="697">
        <v>4463526</v>
      </c>
      <c r="BG64" s="697">
        <v>4463526</v>
      </c>
      <c r="BH64" s="697">
        <v>4463526</v>
      </c>
      <c r="BI64" s="697">
        <v>4463526</v>
      </c>
      <c r="BJ64" s="697">
        <v>4463526</v>
      </c>
      <c r="BK64" s="697">
        <v>4463526</v>
      </c>
      <c r="BL64" s="697">
        <v>4463526</v>
      </c>
      <c r="BM64" s="697">
        <v>4463526</v>
      </c>
      <c r="BN64" s="697">
        <v>4463526</v>
      </c>
      <c r="BO64" s="697">
        <v>4463526</v>
      </c>
      <c r="BP64" s="697">
        <v>0</v>
      </c>
      <c r="BQ64" s="697">
        <v>0</v>
      </c>
      <c r="BR64" s="697">
        <v>0</v>
      </c>
      <c r="BS64" s="697">
        <v>0</v>
      </c>
      <c r="BT64" s="698">
        <v>0</v>
      </c>
    </row>
    <row r="65" spans="2:73">
      <c r="B65" s="692"/>
      <c r="C65" s="692">
        <v>341</v>
      </c>
      <c r="D65" s="692" t="s">
        <v>124</v>
      </c>
      <c r="E65" s="692" t="s">
        <v>718</v>
      </c>
      <c r="F65" s="692"/>
      <c r="G65" s="692"/>
      <c r="H65" s="692">
        <v>2016</v>
      </c>
      <c r="I65" s="644" t="s">
        <v>583</v>
      </c>
      <c r="J65" s="644" t="s">
        <v>588</v>
      </c>
      <c r="K65" s="633"/>
      <c r="L65" s="696"/>
      <c r="M65" s="697"/>
      <c r="N65" s="697"/>
      <c r="O65" s="697"/>
      <c r="P65" s="697">
        <v>0</v>
      </c>
      <c r="Q65" s="697">
        <v>19</v>
      </c>
      <c r="R65" s="697">
        <v>19</v>
      </c>
      <c r="S65" s="697">
        <v>19</v>
      </c>
      <c r="T65" s="697">
        <v>19</v>
      </c>
      <c r="U65" s="697">
        <v>19</v>
      </c>
      <c r="V65" s="697">
        <v>10</v>
      </c>
      <c r="W65" s="697">
        <v>10</v>
      </c>
      <c r="X65" s="697">
        <v>10</v>
      </c>
      <c r="Y65" s="697">
        <v>10</v>
      </c>
      <c r="Z65" s="697">
        <v>10</v>
      </c>
      <c r="AA65" s="697">
        <v>10</v>
      </c>
      <c r="AB65" s="697">
        <v>10</v>
      </c>
      <c r="AC65" s="697">
        <v>10</v>
      </c>
      <c r="AD65" s="697">
        <v>10</v>
      </c>
      <c r="AE65" s="697">
        <v>10</v>
      </c>
      <c r="AF65" s="697">
        <v>10</v>
      </c>
      <c r="AG65" s="697">
        <v>10</v>
      </c>
      <c r="AH65" s="697">
        <v>10</v>
      </c>
      <c r="AI65" s="697">
        <v>0</v>
      </c>
      <c r="AJ65" s="697">
        <v>0</v>
      </c>
      <c r="AK65" s="697">
        <v>0</v>
      </c>
      <c r="AL65" s="697">
        <v>0</v>
      </c>
      <c r="AM65" s="697">
        <v>0</v>
      </c>
      <c r="AN65" s="697">
        <v>0</v>
      </c>
      <c r="AO65" s="698">
        <v>0</v>
      </c>
      <c r="AP65" s="633"/>
      <c r="AQ65" s="696"/>
      <c r="AR65" s="697"/>
      <c r="AS65" s="697"/>
      <c r="AT65" s="697"/>
      <c r="AU65" s="697">
        <v>0</v>
      </c>
      <c r="AV65" s="697">
        <v>339655</v>
      </c>
      <c r="AW65" s="697">
        <v>339655</v>
      </c>
      <c r="AX65" s="697">
        <v>339655</v>
      </c>
      <c r="AY65" s="697">
        <v>338820</v>
      </c>
      <c r="AZ65" s="697">
        <v>338820</v>
      </c>
      <c r="BA65" s="697">
        <v>259545</v>
      </c>
      <c r="BB65" s="697">
        <v>259545</v>
      </c>
      <c r="BC65" s="697">
        <v>259545</v>
      </c>
      <c r="BD65" s="697">
        <v>259545</v>
      </c>
      <c r="BE65" s="697">
        <v>259545</v>
      </c>
      <c r="BF65" s="697">
        <v>259545</v>
      </c>
      <c r="BG65" s="697">
        <v>259545</v>
      </c>
      <c r="BH65" s="697">
        <v>258709</v>
      </c>
      <c r="BI65" s="697">
        <v>258709</v>
      </c>
      <c r="BJ65" s="697">
        <v>258709</v>
      </c>
      <c r="BK65" s="697">
        <v>133250</v>
      </c>
      <c r="BL65" s="697">
        <v>133250</v>
      </c>
      <c r="BM65" s="697">
        <v>133250</v>
      </c>
      <c r="BN65" s="697">
        <v>0</v>
      </c>
      <c r="BO65" s="697">
        <v>0</v>
      </c>
      <c r="BP65" s="697">
        <v>0</v>
      </c>
      <c r="BQ65" s="697">
        <v>0</v>
      </c>
      <c r="BR65" s="697">
        <v>0</v>
      </c>
      <c r="BS65" s="697">
        <v>0</v>
      </c>
      <c r="BT65" s="698">
        <v>0</v>
      </c>
    </row>
    <row r="66" spans="2:73">
      <c r="B66" s="692"/>
      <c r="C66" s="692">
        <v>411</v>
      </c>
      <c r="D66" s="692" t="s">
        <v>113</v>
      </c>
      <c r="E66" s="692" t="s">
        <v>718</v>
      </c>
      <c r="F66" s="692"/>
      <c r="G66" s="692"/>
      <c r="H66" s="692">
        <v>2017</v>
      </c>
      <c r="I66" s="644" t="s">
        <v>583</v>
      </c>
      <c r="J66" s="644" t="s">
        <v>595</v>
      </c>
      <c r="K66" s="633"/>
      <c r="L66" s="696"/>
      <c r="M66" s="697"/>
      <c r="N66" s="697"/>
      <c r="O66" s="697"/>
      <c r="P66" s="697">
        <v>0</v>
      </c>
      <c r="Q66" s="697">
        <v>0</v>
      </c>
      <c r="R66" s="697">
        <v>2259</v>
      </c>
      <c r="S66" s="697">
        <v>1831</v>
      </c>
      <c r="T66" s="697">
        <v>1831</v>
      </c>
      <c r="U66" s="697">
        <v>1831</v>
      </c>
      <c r="V66" s="697">
        <v>1831</v>
      </c>
      <c r="W66" s="697">
        <v>1831</v>
      </c>
      <c r="X66" s="697">
        <v>1831</v>
      </c>
      <c r="Y66" s="697">
        <v>1831</v>
      </c>
      <c r="Z66" s="697">
        <v>1831</v>
      </c>
      <c r="AA66" s="697">
        <v>1827</v>
      </c>
      <c r="AB66" s="697">
        <v>1718</v>
      </c>
      <c r="AC66" s="697">
        <v>1718</v>
      </c>
      <c r="AD66" s="697">
        <v>1718</v>
      </c>
      <c r="AE66" s="697">
        <v>1718</v>
      </c>
      <c r="AF66" s="697">
        <v>1465</v>
      </c>
      <c r="AG66" s="697">
        <v>1465</v>
      </c>
      <c r="AH66" s="697">
        <v>179</v>
      </c>
      <c r="AI66" s="697">
        <v>0</v>
      </c>
      <c r="AJ66" s="697">
        <v>0</v>
      </c>
      <c r="AK66" s="697">
        <v>0</v>
      </c>
      <c r="AL66" s="697">
        <v>0</v>
      </c>
      <c r="AM66" s="697">
        <v>0</v>
      </c>
      <c r="AN66" s="697">
        <v>0</v>
      </c>
      <c r="AO66" s="698">
        <v>0</v>
      </c>
      <c r="AP66" s="633"/>
      <c r="AQ66" s="696"/>
      <c r="AR66" s="697"/>
      <c r="AS66" s="697"/>
      <c r="AT66" s="697"/>
      <c r="AU66" s="697">
        <v>0</v>
      </c>
      <c r="AV66" s="697">
        <v>0</v>
      </c>
      <c r="AW66" s="697">
        <v>32592858</v>
      </c>
      <c r="AX66" s="697">
        <v>26217487</v>
      </c>
      <c r="AY66" s="697">
        <v>26217487</v>
      </c>
      <c r="AZ66" s="697">
        <v>26217487</v>
      </c>
      <c r="BA66" s="697">
        <v>26217487</v>
      </c>
      <c r="BB66" s="697">
        <v>26217487</v>
      </c>
      <c r="BC66" s="697">
        <v>26217487</v>
      </c>
      <c r="BD66" s="697">
        <v>26216943</v>
      </c>
      <c r="BE66" s="697">
        <v>26216943</v>
      </c>
      <c r="BF66" s="697">
        <v>26155788</v>
      </c>
      <c r="BG66" s="697">
        <v>25630166</v>
      </c>
      <c r="BH66" s="697">
        <v>25624433</v>
      </c>
      <c r="BI66" s="697">
        <v>25624433</v>
      </c>
      <c r="BJ66" s="697">
        <v>25621899</v>
      </c>
      <c r="BK66" s="697">
        <v>21845538</v>
      </c>
      <c r="BL66" s="697">
        <v>21845538</v>
      </c>
      <c r="BM66" s="697">
        <v>2668399</v>
      </c>
      <c r="BN66" s="697">
        <v>0</v>
      </c>
      <c r="BO66" s="697">
        <v>0</v>
      </c>
      <c r="BP66" s="697">
        <v>0</v>
      </c>
      <c r="BQ66" s="697">
        <v>0</v>
      </c>
      <c r="BR66" s="697">
        <v>0</v>
      </c>
      <c r="BS66" s="697">
        <v>0</v>
      </c>
      <c r="BT66" s="698">
        <v>0</v>
      </c>
    </row>
    <row r="67" spans="2:73">
      <c r="B67" s="692"/>
      <c r="C67" s="692">
        <v>412</v>
      </c>
      <c r="D67" s="692" t="s">
        <v>713</v>
      </c>
      <c r="E67" s="692" t="s">
        <v>718</v>
      </c>
      <c r="F67" s="692"/>
      <c r="G67" s="692"/>
      <c r="H67" s="692">
        <v>2017</v>
      </c>
      <c r="I67" s="644" t="s">
        <v>583</v>
      </c>
      <c r="J67" s="644" t="s">
        <v>595</v>
      </c>
      <c r="K67" s="633"/>
      <c r="L67" s="696"/>
      <c r="M67" s="697"/>
      <c r="N67" s="697"/>
      <c r="O67" s="697"/>
      <c r="P67" s="697">
        <v>0</v>
      </c>
      <c r="Q67" s="697">
        <v>0</v>
      </c>
      <c r="R67" s="697">
        <v>2006</v>
      </c>
      <c r="S67" s="697">
        <v>1465</v>
      </c>
      <c r="T67" s="697">
        <v>1465</v>
      </c>
      <c r="U67" s="697">
        <v>1465</v>
      </c>
      <c r="V67" s="697">
        <v>1465</v>
      </c>
      <c r="W67" s="697">
        <v>1465</v>
      </c>
      <c r="X67" s="697">
        <v>1465</v>
      </c>
      <c r="Y67" s="697">
        <v>1465</v>
      </c>
      <c r="Z67" s="697">
        <v>1465</v>
      </c>
      <c r="AA67" s="697">
        <v>1465</v>
      </c>
      <c r="AB67" s="697">
        <v>1386</v>
      </c>
      <c r="AC67" s="697">
        <v>1386</v>
      </c>
      <c r="AD67" s="697">
        <v>1386</v>
      </c>
      <c r="AE67" s="697">
        <v>1175</v>
      </c>
      <c r="AF67" s="697">
        <v>1175</v>
      </c>
      <c r="AG67" s="697">
        <v>910</v>
      </c>
      <c r="AH67" s="697">
        <v>721</v>
      </c>
      <c r="AI67" s="697">
        <v>0</v>
      </c>
      <c r="AJ67" s="697">
        <v>0</v>
      </c>
      <c r="AK67" s="697">
        <v>0</v>
      </c>
      <c r="AL67" s="697">
        <v>0</v>
      </c>
      <c r="AM67" s="697">
        <v>0</v>
      </c>
      <c r="AN67" s="697">
        <v>0</v>
      </c>
      <c r="AO67" s="698">
        <v>0</v>
      </c>
      <c r="AP67" s="633"/>
      <c r="AQ67" s="696"/>
      <c r="AR67" s="697"/>
      <c r="AS67" s="697"/>
      <c r="AT67" s="697"/>
      <c r="AU67" s="697">
        <v>0</v>
      </c>
      <c r="AV67" s="697">
        <v>0</v>
      </c>
      <c r="AW67" s="697">
        <v>29248443</v>
      </c>
      <c r="AX67" s="697">
        <v>21181385</v>
      </c>
      <c r="AY67" s="697">
        <v>21181385</v>
      </c>
      <c r="AZ67" s="697">
        <v>21181385</v>
      </c>
      <c r="BA67" s="697">
        <v>21181385</v>
      </c>
      <c r="BB67" s="697">
        <v>21181385</v>
      </c>
      <c r="BC67" s="697">
        <v>21181385</v>
      </c>
      <c r="BD67" s="697">
        <v>21180975</v>
      </c>
      <c r="BE67" s="697">
        <v>21180975</v>
      </c>
      <c r="BF67" s="697">
        <v>21180975</v>
      </c>
      <c r="BG67" s="697">
        <v>20795352</v>
      </c>
      <c r="BH67" s="697">
        <v>20759105</v>
      </c>
      <c r="BI67" s="697">
        <v>20759105</v>
      </c>
      <c r="BJ67" s="697">
        <v>17528265</v>
      </c>
      <c r="BK67" s="697">
        <v>17528265</v>
      </c>
      <c r="BL67" s="697">
        <v>13576435</v>
      </c>
      <c r="BM67" s="697">
        <v>10760306</v>
      </c>
      <c r="BN67" s="697">
        <v>0</v>
      </c>
      <c r="BO67" s="697">
        <v>0</v>
      </c>
      <c r="BP67" s="697">
        <v>0</v>
      </c>
      <c r="BQ67" s="697">
        <v>0</v>
      </c>
      <c r="BR67" s="697">
        <v>0</v>
      </c>
      <c r="BS67" s="697">
        <v>0</v>
      </c>
      <c r="BT67" s="698">
        <v>0</v>
      </c>
    </row>
    <row r="68" spans="2:73">
      <c r="B68" s="692"/>
      <c r="C68" s="692">
        <v>413</v>
      </c>
      <c r="D68" s="692" t="s">
        <v>114</v>
      </c>
      <c r="E68" s="692" t="s">
        <v>718</v>
      </c>
      <c r="F68" s="692"/>
      <c r="G68" s="692"/>
      <c r="H68" s="692">
        <v>2017</v>
      </c>
      <c r="I68" s="644" t="s">
        <v>583</v>
      </c>
      <c r="J68" s="644" t="s">
        <v>595</v>
      </c>
      <c r="K68" s="633"/>
      <c r="L68" s="696"/>
      <c r="M68" s="697"/>
      <c r="N68" s="697"/>
      <c r="O68" s="697"/>
      <c r="P68" s="697">
        <v>0</v>
      </c>
      <c r="Q68" s="697">
        <v>0</v>
      </c>
      <c r="R68" s="697">
        <v>1453</v>
      </c>
      <c r="S68" s="697">
        <v>1453</v>
      </c>
      <c r="T68" s="697">
        <v>1453</v>
      </c>
      <c r="U68" s="697">
        <v>1453</v>
      </c>
      <c r="V68" s="697">
        <v>1453</v>
      </c>
      <c r="W68" s="697">
        <v>1453</v>
      </c>
      <c r="X68" s="697">
        <v>1453</v>
      </c>
      <c r="Y68" s="697">
        <v>1453</v>
      </c>
      <c r="Z68" s="697">
        <v>1453</v>
      </c>
      <c r="AA68" s="697">
        <v>1453</v>
      </c>
      <c r="AB68" s="697">
        <v>1453</v>
      </c>
      <c r="AC68" s="697">
        <v>1453</v>
      </c>
      <c r="AD68" s="697">
        <v>1453</v>
      </c>
      <c r="AE68" s="697">
        <v>1453</v>
      </c>
      <c r="AF68" s="697">
        <v>1453</v>
      </c>
      <c r="AG68" s="697">
        <v>1453</v>
      </c>
      <c r="AH68" s="697">
        <v>1453</v>
      </c>
      <c r="AI68" s="697">
        <v>1453</v>
      </c>
      <c r="AJ68" s="697">
        <v>1360</v>
      </c>
      <c r="AK68" s="697">
        <v>0</v>
      </c>
      <c r="AL68" s="697">
        <v>0</v>
      </c>
      <c r="AM68" s="697">
        <v>0</v>
      </c>
      <c r="AN68" s="697">
        <v>0</v>
      </c>
      <c r="AO68" s="698">
        <v>0</v>
      </c>
      <c r="AP68" s="633"/>
      <c r="AQ68" s="696"/>
      <c r="AR68" s="697"/>
      <c r="AS68" s="697"/>
      <c r="AT68" s="697"/>
      <c r="AU68" s="697">
        <v>0</v>
      </c>
      <c r="AV68" s="697">
        <v>0</v>
      </c>
      <c r="AW68" s="697">
        <v>5227110</v>
      </c>
      <c r="AX68" s="697">
        <v>5227110</v>
      </c>
      <c r="AY68" s="697">
        <v>5227110</v>
      </c>
      <c r="AZ68" s="697">
        <v>5227110</v>
      </c>
      <c r="BA68" s="697">
        <v>5227110</v>
      </c>
      <c r="BB68" s="697">
        <v>5227110</v>
      </c>
      <c r="BC68" s="697">
        <v>5227110</v>
      </c>
      <c r="BD68" s="697">
        <v>5227110</v>
      </c>
      <c r="BE68" s="697">
        <v>5227110</v>
      </c>
      <c r="BF68" s="697">
        <v>5227110</v>
      </c>
      <c r="BG68" s="697">
        <v>5227110</v>
      </c>
      <c r="BH68" s="697">
        <v>5227110</v>
      </c>
      <c r="BI68" s="697">
        <v>5227110</v>
      </c>
      <c r="BJ68" s="697">
        <v>5227110</v>
      </c>
      <c r="BK68" s="697">
        <v>5227110</v>
      </c>
      <c r="BL68" s="697">
        <v>5227110</v>
      </c>
      <c r="BM68" s="697">
        <v>5227110</v>
      </c>
      <c r="BN68" s="697">
        <v>5227110</v>
      </c>
      <c r="BO68" s="697">
        <v>5041332</v>
      </c>
      <c r="BP68" s="697">
        <v>0</v>
      </c>
      <c r="BQ68" s="697">
        <v>0</v>
      </c>
      <c r="BR68" s="697">
        <v>0</v>
      </c>
      <c r="BS68" s="697">
        <v>0</v>
      </c>
      <c r="BT68" s="698">
        <v>0</v>
      </c>
    </row>
    <row r="69" spans="2:73">
      <c r="B69" s="692"/>
      <c r="C69" s="692">
        <v>414</v>
      </c>
      <c r="D69" s="692" t="s">
        <v>115</v>
      </c>
      <c r="E69" s="692" t="s">
        <v>718</v>
      </c>
      <c r="F69" s="692"/>
      <c r="G69" s="692"/>
      <c r="H69" s="692">
        <v>2017</v>
      </c>
      <c r="I69" s="644" t="s">
        <v>583</v>
      </c>
      <c r="J69" s="644" t="s">
        <v>595</v>
      </c>
      <c r="K69" s="633"/>
      <c r="L69" s="696"/>
      <c r="M69" s="697"/>
      <c r="N69" s="697"/>
      <c r="O69" s="697"/>
      <c r="P69" s="697">
        <v>0</v>
      </c>
      <c r="Q69" s="697">
        <v>0</v>
      </c>
      <c r="R69" s="697">
        <v>6</v>
      </c>
      <c r="S69" s="697">
        <v>6</v>
      </c>
      <c r="T69" s="697">
        <v>6</v>
      </c>
      <c r="U69" s="697">
        <v>6</v>
      </c>
      <c r="V69" s="697">
        <v>6</v>
      </c>
      <c r="W69" s="697">
        <v>6</v>
      </c>
      <c r="X69" s="697">
        <v>6</v>
      </c>
      <c r="Y69" s="697">
        <v>6</v>
      </c>
      <c r="Z69" s="697">
        <v>6</v>
      </c>
      <c r="AA69" s="697">
        <v>6</v>
      </c>
      <c r="AB69" s="697">
        <v>6</v>
      </c>
      <c r="AC69" s="697">
        <v>6</v>
      </c>
      <c r="AD69" s="697">
        <v>6</v>
      </c>
      <c r="AE69" s="697">
        <v>6</v>
      </c>
      <c r="AF69" s="697">
        <v>6</v>
      </c>
      <c r="AG69" s="697">
        <v>0</v>
      </c>
      <c r="AH69" s="697">
        <v>0</v>
      </c>
      <c r="AI69" s="697">
        <v>0</v>
      </c>
      <c r="AJ69" s="697">
        <v>0</v>
      </c>
      <c r="AK69" s="697">
        <v>0</v>
      </c>
      <c r="AL69" s="697">
        <v>0</v>
      </c>
      <c r="AM69" s="697">
        <v>0</v>
      </c>
      <c r="AN69" s="697">
        <v>0</v>
      </c>
      <c r="AO69" s="698">
        <v>0</v>
      </c>
      <c r="AP69" s="633"/>
      <c r="AQ69" s="696"/>
      <c r="AR69" s="697"/>
      <c r="AS69" s="697"/>
      <c r="AT69" s="697"/>
      <c r="AU69" s="697">
        <v>0</v>
      </c>
      <c r="AV69" s="697">
        <v>0</v>
      </c>
      <c r="AW69" s="697">
        <v>11429</v>
      </c>
      <c r="AX69" s="697">
        <v>11429</v>
      </c>
      <c r="AY69" s="697">
        <v>11429</v>
      </c>
      <c r="AZ69" s="697">
        <v>11429</v>
      </c>
      <c r="BA69" s="697">
        <v>11429</v>
      </c>
      <c r="BB69" s="697">
        <v>11429</v>
      </c>
      <c r="BC69" s="697">
        <v>11429</v>
      </c>
      <c r="BD69" s="697">
        <v>11429</v>
      </c>
      <c r="BE69" s="697">
        <v>11429</v>
      </c>
      <c r="BF69" s="697">
        <v>11429</v>
      </c>
      <c r="BG69" s="697">
        <v>11429</v>
      </c>
      <c r="BH69" s="697">
        <v>11429</v>
      </c>
      <c r="BI69" s="697">
        <v>11429</v>
      </c>
      <c r="BJ69" s="697">
        <v>11429</v>
      </c>
      <c r="BK69" s="697">
        <v>11429</v>
      </c>
      <c r="BL69" s="697">
        <v>0</v>
      </c>
      <c r="BM69" s="697">
        <v>0</v>
      </c>
      <c r="BN69" s="697">
        <v>0</v>
      </c>
      <c r="BO69" s="697">
        <v>0</v>
      </c>
      <c r="BP69" s="697">
        <v>0</v>
      </c>
      <c r="BQ69" s="697">
        <v>0</v>
      </c>
      <c r="BR69" s="697">
        <v>0</v>
      </c>
      <c r="BS69" s="697">
        <v>0</v>
      </c>
      <c r="BT69" s="698">
        <v>0</v>
      </c>
    </row>
    <row r="70" spans="2:73">
      <c r="B70" s="692"/>
      <c r="C70" s="692">
        <v>415</v>
      </c>
      <c r="D70" s="692" t="s">
        <v>116</v>
      </c>
      <c r="E70" s="692" t="s">
        <v>718</v>
      </c>
      <c r="F70" s="692"/>
      <c r="G70" s="692"/>
      <c r="H70" s="692">
        <v>2017</v>
      </c>
      <c r="I70" s="644" t="s">
        <v>583</v>
      </c>
      <c r="J70" s="644" t="s">
        <v>595</v>
      </c>
      <c r="K70" s="633"/>
      <c r="L70" s="696"/>
      <c r="M70" s="697"/>
      <c r="N70" s="697"/>
      <c r="O70" s="697"/>
      <c r="P70" s="697">
        <v>0</v>
      </c>
      <c r="Q70" s="697">
        <v>0</v>
      </c>
      <c r="R70" s="697">
        <v>64</v>
      </c>
      <c r="S70" s="697">
        <v>64</v>
      </c>
      <c r="T70" s="697">
        <v>64</v>
      </c>
      <c r="U70" s="697">
        <v>64</v>
      </c>
      <c r="V70" s="697">
        <v>64</v>
      </c>
      <c r="W70" s="697">
        <v>64</v>
      </c>
      <c r="X70" s="697">
        <v>64</v>
      </c>
      <c r="Y70" s="697">
        <v>64</v>
      </c>
      <c r="Z70" s="697">
        <v>64</v>
      </c>
      <c r="AA70" s="697">
        <v>64</v>
      </c>
      <c r="AB70" s="697">
        <v>64</v>
      </c>
      <c r="AC70" s="697">
        <v>64</v>
      </c>
      <c r="AD70" s="697">
        <v>63</v>
      </c>
      <c r="AE70" s="697">
        <v>63</v>
      </c>
      <c r="AF70" s="697">
        <v>57</v>
      </c>
      <c r="AG70" s="697">
        <v>57</v>
      </c>
      <c r="AH70" s="697">
        <v>57</v>
      </c>
      <c r="AI70" s="697">
        <v>57</v>
      </c>
      <c r="AJ70" s="697">
        <v>57</v>
      </c>
      <c r="AK70" s="697">
        <v>57</v>
      </c>
      <c r="AL70" s="697">
        <v>0</v>
      </c>
      <c r="AM70" s="697">
        <v>0</v>
      </c>
      <c r="AN70" s="697">
        <v>0</v>
      </c>
      <c r="AO70" s="698">
        <v>0</v>
      </c>
      <c r="AP70" s="633"/>
      <c r="AQ70" s="696"/>
      <c r="AR70" s="697"/>
      <c r="AS70" s="697"/>
      <c r="AT70" s="697"/>
      <c r="AU70" s="697">
        <v>0</v>
      </c>
      <c r="AV70" s="697">
        <v>0</v>
      </c>
      <c r="AW70" s="697">
        <v>903720</v>
      </c>
      <c r="AX70" s="697">
        <v>903720</v>
      </c>
      <c r="AY70" s="697">
        <v>903720</v>
      </c>
      <c r="AZ70" s="697">
        <v>903720</v>
      </c>
      <c r="BA70" s="697">
        <v>903720</v>
      </c>
      <c r="BB70" s="697">
        <v>903720</v>
      </c>
      <c r="BC70" s="697">
        <v>903720</v>
      </c>
      <c r="BD70" s="697">
        <v>903720</v>
      </c>
      <c r="BE70" s="697">
        <v>903720</v>
      </c>
      <c r="BF70" s="697">
        <v>903048</v>
      </c>
      <c r="BG70" s="697">
        <v>901906</v>
      </c>
      <c r="BH70" s="697">
        <v>901906</v>
      </c>
      <c r="BI70" s="697">
        <v>897370</v>
      </c>
      <c r="BJ70" s="697">
        <v>897370</v>
      </c>
      <c r="BK70" s="697">
        <v>855223</v>
      </c>
      <c r="BL70" s="697">
        <v>855223</v>
      </c>
      <c r="BM70" s="697">
        <v>855223</v>
      </c>
      <c r="BN70" s="697">
        <v>855223</v>
      </c>
      <c r="BO70" s="697">
        <v>855223</v>
      </c>
      <c r="BP70" s="697">
        <v>855223</v>
      </c>
      <c r="BQ70" s="697">
        <v>0</v>
      </c>
      <c r="BR70" s="697">
        <v>0</v>
      </c>
      <c r="BS70" s="697">
        <v>0</v>
      </c>
      <c r="BT70" s="698">
        <v>0</v>
      </c>
    </row>
    <row r="71" spans="2:73">
      <c r="B71" s="692"/>
      <c r="C71" s="692">
        <v>416</v>
      </c>
      <c r="D71" s="692" t="s">
        <v>117</v>
      </c>
      <c r="E71" s="692" t="s">
        <v>718</v>
      </c>
      <c r="F71" s="692"/>
      <c r="G71" s="692"/>
      <c r="H71" s="692">
        <v>2017</v>
      </c>
      <c r="I71" s="644" t="s">
        <v>583</v>
      </c>
      <c r="J71" s="644" t="s">
        <v>595</v>
      </c>
      <c r="K71" s="633"/>
      <c r="L71" s="696"/>
      <c r="M71" s="697"/>
      <c r="N71" s="697"/>
      <c r="O71" s="697"/>
      <c r="P71" s="697">
        <v>0</v>
      </c>
      <c r="Q71" s="697">
        <v>0</v>
      </c>
      <c r="R71" s="697">
        <v>107</v>
      </c>
      <c r="S71" s="697">
        <v>107</v>
      </c>
      <c r="T71" s="697">
        <v>107</v>
      </c>
      <c r="U71" s="697">
        <v>107</v>
      </c>
      <c r="V71" s="697">
        <v>107</v>
      </c>
      <c r="W71" s="697">
        <v>107</v>
      </c>
      <c r="X71" s="697">
        <v>107</v>
      </c>
      <c r="Y71" s="697">
        <v>107</v>
      </c>
      <c r="Z71" s="697">
        <v>107</v>
      </c>
      <c r="AA71" s="697">
        <v>93</v>
      </c>
      <c r="AB71" s="697">
        <v>0</v>
      </c>
      <c r="AC71" s="697">
        <v>0</v>
      </c>
      <c r="AD71" s="697">
        <v>0</v>
      </c>
      <c r="AE71" s="697">
        <v>0</v>
      </c>
      <c r="AF71" s="697">
        <v>0</v>
      </c>
      <c r="AG71" s="697">
        <v>0</v>
      </c>
      <c r="AH71" s="697">
        <v>0</v>
      </c>
      <c r="AI71" s="697">
        <v>0</v>
      </c>
      <c r="AJ71" s="697">
        <v>0</v>
      </c>
      <c r="AK71" s="697">
        <v>0</v>
      </c>
      <c r="AL71" s="697">
        <v>0</v>
      </c>
      <c r="AM71" s="697">
        <v>0</v>
      </c>
      <c r="AN71" s="697">
        <v>0</v>
      </c>
      <c r="AO71" s="698">
        <v>0</v>
      </c>
      <c r="AP71" s="633"/>
      <c r="AQ71" s="699"/>
      <c r="AR71" s="700"/>
      <c r="AS71" s="700"/>
      <c r="AT71" s="700"/>
      <c r="AU71" s="700">
        <v>0</v>
      </c>
      <c r="AV71" s="700">
        <v>0</v>
      </c>
      <c r="AW71" s="700">
        <v>2417346</v>
      </c>
      <c r="AX71" s="700">
        <v>2417346</v>
      </c>
      <c r="AY71" s="700">
        <v>2417346</v>
      </c>
      <c r="AZ71" s="700">
        <v>2417346</v>
      </c>
      <c r="BA71" s="700">
        <v>2417346</v>
      </c>
      <c r="BB71" s="700">
        <v>2417346</v>
      </c>
      <c r="BC71" s="700">
        <v>2417346</v>
      </c>
      <c r="BD71" s="700">
        <v>2417346</v>
      </c>
      <c r="BE71" s="700">
        <v>2417346</v>
      </c>
      <c r="BF71" s="700">
        <v>2087814</v>
      </c>
      <c r="BG71" s="700">
        <v>0</v>
      </c>
      <c r="BH71" s="700">
        <v>0</v>
      </c>
      <c r="BI71" s="700">
        <v>0</v>
      </c>
      <c r="BJ71" s="700">
        <v>0</v>
      </c>
      <c r="BK71" s="700">
        <v>0</v>
      </c>
      <c r="BL71" s="700">
        <v>0</v>
      </c>
      <c r="BM71" s="700">
        <v>0</v>
      </c>
      <c r="BN71" s="700">
        <v>0</v>
      </c>
      <c r="BO71" s="700">
        <v>0</v>
      </c>
      <c r="BP71" s="700">
        <v>0</v>
      </c>
      <c r="BQ71" s="700">
        <v>0</v>
      </c>
      <c r="BR71" s="700">
        <v>0</v>
      </c>
      <c r="BS71" s="700">
        <v>0</v>
      </c>
      <c r="BT71" s="701">
        <v>0</v>
      </c>
    </row>
    <row r="72" spans="2:73">
      <c r="B72" s="692"/>
      <c r="C72" s="692">
        <v>417</v>
      </c>
      <c r="D72" s="692" t="s">
        <v>118</v>
      </c>
      <c r="E72" s="692" t="s">
        <v>718</v>
      </c>
      <c r="F72" s="692"/>
      <c r="G72" s="692"/>
      <c r="H72" s="692">
        <v>2017</v>
      </c>
      <c r="I72" s="644" t="s">
        <v>583</v>
      </c>
      <c r="J72" s="644" t="s">
        <v>595</v>
      </c>
      <c r="K72" s="633"/>
      <c r="L72" s="696"/>
      <c r="M72" s="697"/>
      <c r="N72" s="697"/>
      <c r="O72" s="697"/>
      <c r="P72" s="697">
        <v>0</v>
      </c>
      <c r="Q72" s="697">
        <v>0</v>
      </c>
      <c r="R72" s="697">
        <v>7464</v>
      </c>
      <c r="S72" s="697">
        <v>7537</v>
      </c>
      <c r="T72" s="697">
        <v>7537</v>
      </c>
      <c r="U72" s="697">
        <v>7537</v>
      </c>
      <c r="V72" s="697">
        <v>7537</v>
      </c>
      <c r="W72" s="697">
        <v>6526</v>
      </c>
      <c r="X72" s="697">
        <v>6526</v>
      </c>
      <c r="Y72" s="697">
        <v>6526</v>
      </c>
      <c r="Z72" s="697">
        <v>6519</v>
      </c>
      <c r="AA72" s="697">
        <v>6519</v>
      </c>
      <c r="AB72" s="697">
        <v>5932</v>
      </c>
      <c r="AC72" s="697">
        <v>5810</v>
      </c>
      <c r="AD72" s="697">
        <v>2415</v>
      </c>
      <c r="AE72" s="697">
        <v>1853</v>
      </c>
      <c r="AF72" s="697">
        <v>218</v>
      </c>
      <c r="AG72" s="697">
        <v>0</v>
      </c>
      <c r="AH72" s="697">
        <v>0</v>
      </c>
      <c r="AI72" s="697">
        <v>0</v>
      </c>
      <c r="AJ72" s="697">
        <v>0</v>
      </c>
      <c r="AK72" s="697">
        <v>0</v>
      </c>
      <c r="AL72" s="697">
        <v>0</v>
      </c>
      <c r="AM72" s="697">
        <v>0</v>
      </c>
      <c r="AN72" s="697">
        <v>0</v>
      </c>
      <c r="AO72" s="698">
        <v>0</v>
      </c>
      <c r="AP72" s="633"/>
      <c r="AQ72" s="693"/>
      <c r="AR72" s="694"/>
      <c r="AS72" s="694"/>
      <c r="AT72" s="694"/>
      <c r="AU72" s="694">
        <v>0</v>
      </c>
      <c r="AV72" s="694">
        <v>0</v>
      </c>
      <c r="AW72" s="694">
        <v>47629973</v>
      </c>
      <c r="AX72" s="694">
        <v>47931132</v>
      </c>
      <c r="AY72" s="694">
        <v>47931132</v>
      </c>
      <c r="AZ72" s="694">
        <v>47931132</v>
      </c>
      <c r="BA72" s="694">
        <v>47931132</v>
      </c>
      <c r="BB72" s="694">
        <v>43264829</v>
      </c>
      <c r="BC72" s="694">
        <v>43264829</v>
      </c>
      <c r="BD72" s="694">
        <v>43264829</v>
      </c>
      <c r="BE72" s="694">
        <v>42809036</v>
      </c>
      <c r="BF72" s="694">
        <v>42809036</v>
      </c>
      <c r="BG72" s="694">
        <v>40321625</v>
      </c>
      <c r="BH72" s="694">
        <v>39772462</v>
      </c>
      <c r="BI72" s="694">
        <v>12609247</v>
      </c>
      <c r="BJ72" s="694">
        <v>8693900</v>
      </c>
      <c r="BK72" s="694">
        <v>1419932</v>
      </c>
      <c r="BL72" s="694">
        <v>0</v>
      </c>
      <c r="BM72" s="694">
        <v>0</v>
      </c>
      <c r="BN72" s="694">
        <v>0</v>
      </c>
      <c r="BO72" s="694">
        <v>0</v>
      </c>
      <c r="BP72" s="694">
        <v>0</v>
      </c>
      <c r="BQ72" s="694">
        <v>0</v>
      </c>
      <c r="BR72" s="694">
        <v>0</v>
      </c>
      <c r="BS72" s="694">
        <v>0</v>
      </c>
      <c r="BT72" s="695">
        <v>0</v>
      </c>
    </row>
    <row r="73" spans="2:73">
      <c r="B73" s="692"/>
      <c r="C73" s="692">
        <v>418</v>
      </c>
      <c r="D73" s="692" t="s">
        <v>119</v>
      </c>
      <c r="E73" s="692" t="s">
        <v>718</v>
      </c>
      <c r="F73" s="692"/>
      <c r="G73" s="692"/>
      <c r="H73" s="692">
        <v>2017</v>
      </c>
      <c r="I73" s="644" t="s">
        <v>583</v>
      </c>
      <c r="J73" s="644" t="s">
        <v>595</v>
      </c>
      <c r="K73" s="633"/>
      <c r="L73" s="696"/>
      <c r="M73" s="697"/>
      <c r="N73" s="697"/>
      <c r="O73" s="697"/>
      <c r="P73" s="697">
        <v>0</v>
      </c>
      <c r="Q73" s="697">
        <v>0</v>
      </c>
      <c r="R73" s="697">
        <v>85</v>
      </c>
      <c r="S73" s="697">
        <v>85</v>
      </c>
      <c r="T73" s="697">
        <v>85</v>
      </c>
      <c r="U73" s="697">
        <v>82</v>
      </c>
      <c r="V73" s="697">
        <v>75</v>
      </c>
      <c r="W73" s="697">
        <v>69</v>
      </c>
      <c r="X73" s="697">
        <v>62</v>
      </c>
      <c r="Y73" s="697">
        <v>47</v>
      </c>
      <c r="Z73" s="697">
        <v>28</v>
      </c>
      <c r="AA73" s="697">
        <v>18</v>
      </c>
      <c r="AB73" s="697">
        <v>8</v>
      </c>
      <c r="AC73" s="697">
        <v>4</v>
      </c>
      <c r="AD73" s="697">
        <v>2</v>
      </c>
      <c r="AE73" s="697">
        <v>2</v>
      </c>
      <c r="AF73" s="697">
        <v>2</v>
      </c>
      <c r="AG73" s="697">
        <v>2</v>
      </c>
      <c r="AH73" s="697">
        <v>2</v>
      </c>
      <c r="AI73" s="697">
        <v>1</v>
      </c>
      <c r="AJ73" s="697">
        <v>0</v>
      </c>
      <c r="AK73" s="697">
        <v>0</v>
      </c>
      <c r="AL73" s="697">
        <v>0</v>
      </c>
      <c r="AM73" s="697">
        <v>0</v>
      </c>
      <c r="AN73" s="697">
        <v>0</v>
      </c>
      <c r="AO73" s="698">
        <v>0</v>
      </c>
      <c r="AP73" s="633"/>
      <c r="AQ73" s="696"/>
      <c r="AR73" s="697"/>
      <c r="AS73" s="697"/>
      <c r="AT73" s="697"/>
      <c r="AU73" s="697">
        <v>0</v>
      </c>
      <c r="AV73" s="697">
        <v>0</v>
      </c>
      <c r="AW73" s="697">
        <v>442365</v>
      </c>
      <c r="AX73" s="697">
        <v>442365</v>
      </c>
      <c r="AY73" s="697">
        <v>439231</v>
      </c>
      <c r="AZ73" s="697">
        <v>406812</v>
      </c>
      <c r="BA73" s="697">
        <v>347277</v>
      </c>
      <c r="BB73" s="697">
        <v>309657</v>
      </c>
      <c r="BC73" s="697">
        <v>266533</v>
      </c>
      <c r="BD73" s="697">
        <v>193812</v>
      </c>
      <c r="BE73" s="697">
        <v>109896</v>
      </c>
      <c r="BF73" s="697">
        <v>71173</v>
      </c>
      <c r="BG73" s="697">
        <v>35854</v>
      </c>
      <c r="BH73" s="697">
        <v>18115</v>
      </c>
      <c r="BI73" s="697">
        <v>6506</v>
      </c>
      <c r="BJ73" s="697">
        <v>6506</v>
      </c>
      <c r="BK73" s="697">
        <v>6495</v>
      </c>
      <c r="BL73" s="697">
        <v>6467</v>
      </c>
      <c r="BM73" s="697">
        <v>6467</v>
      </c>
      <c r="BN73" s="697">
        <v>5085</v>
      </c>
      <c r="BO73" s="697">
        <v>1537</v>
      </c>
      <c r="BP73" s="697">
        <v>1488</v>
      </c>
      <c r="BQ73" s="697">
        <v>0</v>
      </c>
      <c r="BR73" s="697">
        <v>0</v>
      </c>
      <c r="BS73" s="697">
        <v>0</v>
      </c>
      <c r="BT73" s="698">
        <v>0</v>
      </c>
    </row>
    <row r="74" spans="2:73">
      <c r="B74" s="692"/>
      <c r="C74" s="692">
        <v>419</v>
      </c>
      <c r="D74" s="692" t="s">
        <v>120</v>
      </c>
      <c r="E74" s="692" t="s">
        <v>718</v>
      </c>
      <c r="F74" s="692"/>
      <c r="G74" s="692"/>
      <c r="H74" s="692">
        <v>2017</v>
      </c>
      <c r="I74" s="644" t="s">
        <v>583</v>
      </c>
      <c r="J74" s="644" t="s">
        <v>595</v>
      </c>
      <c r="K74" s="633"/>
      <c r="L74" s="696"/>
      <c r="M74" s="697"/>
      <c r="N74" s="697"/>
      <c r="O74" s="697"/>
      <c r="P74" s="697">
        <v>0</v>
      </c>
      <c r="Q74" s="697">
        <v>0</v>
      </c>
      <c r="R74" s="697">
        <v>81</v>
      </c>
      <c r="S74" s="697">
        <v>81</v>
      </c>
      <c r="T74" s="697">
        <v>81</v>
      </c>
      <c r="U74" s="697">
        <v>81</v>
      </c>
      <c r="V74" s="697">
        <v>81</v>
      </c>
      <c r="W74" s="697">
        <v>81</v>
      </c>
      <c r="X74" s="697">
        <v>81</v>
      </c>
      <c r="Y74" s="697">
        <v>81</v>
      </c>
      <c r="Z74" s="697">
        <v>81</v>
      </c>
      <c r="AA74" s="697">
        <v>81</v>
      </c>
      <c r="AB74" s="697">
        <v>81</v>
      </c>
      <c r="AC74" s="697">
        <v>81</v>
      </c>
      <c r="AD74" s="697">
        <v>81</v>
      </c>
      <c r="AE74" s="697">
        <v>81</v>
      </c>
      <c r="AF74" s="697">
        <v>81</v>
      </c>
      <c r="AG74" s="697">
        <v>81</v>
      </c>
      <c r="AH74" s="697">
        <v>81</v>
      </c>
      <c r="AI74" s="697">
        <v>72</v>
      </c>
      <c r="AJ74" s="697">
        <v>67</v>
      </c>
      <c r="AK74" s="697">
        <v>67</v>
      </c>
      <c r="AL74" s="697">
        <v>67</v>
      </c>
      <c r="AM74" s="697">
        <v>67</v>
      </c>
      <c r="AN74" s="697">
        <v>67</v>
      </c>
      <c r="AO74" s="698">
        <v>67</v>
      </c>
      <c r="AP74" s="633"/>
      <c r="AQ74" s="696"/>
      <c r="AR74" s="697"/>
      <c r="AS74" s="697"/>
      <c r="AT74" s="697"/>
      <c r="AU74" s="697">
        <v>0</v>
      </c>
      <c r="AV74" s="697">
        <v>0</v>
      </c>
      <c r="AW74" s="697">
        <v>249304</v>
      </c>
      <c r="AX74" s="697">
        <v>249304</v>
      </c>
      <c r="AY74" s="697">
        <v>249304</v>
      </c>
      <c r="AZ74" s="697">
        <v>249304</v>
      </c>
      <c r="BA74" s="697">
        <v>249304</v>
      </c>
      <c r="BB74" s="697">
        <v>249304</v>
      </c>
      <c r="BC74" s="697">
        <v>249304</v>
      </c>
      <c r="BD74" s="697">
        <v>249304</v>
      </c>
      <c r="BE74" s="697">
        <v>249304</v>
      </c>
      <c r="BF74" s="697">
        <v>249304</v>
      </c>
      <c r="BG74" s="697">
        <v>249304</v>
      </c>
      <c r="BH74" s="697">
        <v>249304</v>
      </c>
      <c r="BI74" s="697">
        <v>249304</v>
      </c>
      <c r="BJ74" s="697">
        <v>249304</v>
      </c>
      <c r="BK74" s="697">
        <v>249304</v>
      </c>
      <c r="BL74" s="697">
        <v>249304</v>
      </c>
      <c r="BM74" s="697">
        <v>249304</v>
      </c>
      <c r="BN74" s="697">
        <v>224391</v>
      </c>
      <c r="BO74" s="697">
        <v>211587</v>
      </c>
      <c r="BP74" s="697">
        <v>211587</v>
      </c>
      <c r="BQ74" s="697">
        <v>211587</v>
      </c>
      <c r="BR74" s="697">
        <v>211587</v>
      </c>
      <c r="BS74" s="697">
        <v>211587</v>
      </c>
      <c r="BT74" s="698">
        <v>211587</v>
      </c>
    </row>
    <row r="75" spans="2:73">
      <c r="B75" s="692"/>
      <c r="C75" s="692">
        <v>423</v>
      </c>
      <c r="D75" s="692" t="s">
        <v>124</v>
      </c>
      <c r="E75" s="692" t="s">
        <v>718</v>
      </c>
      <c r="F75" s="692"/>
      <c r="G75" s="692"/>
      <c r="H75" s="692">
        <v>2017</v>
      </c>
      <c r="I75" s="644" t="s">
        <v>583</v>
      </c>
      <c r="J75" s="644" t="s">
        <v>595</v>
      </c>
      <c r="K75" s="633"/>
      <c r="L75" s="696"/>
      <c r="M75" s="697"/>
      <c r="N75" s="697"/>
      <c r="O75" s="697"/>
      <c r="P75" s="697">
        <v>0</v>
      </c>
      <c r="Q75" s="697">
        <v>0</v>
      </c>
      <c r="R75" s="697">
        <v>32</v>
      </c>
      <c r="S75" s="697">
        <v>12</v>
      </c>
      <c r="T75" s="697">
        <v>12</v>
      </c>
      <c r="U75" s="697">
        <v>12</v>
      </c>
      <c r="V75" s="697">
        <v>12</v>
      </c>
      <c r="W75" s="697">
        <v>12</v>
      </c>
      <c r="X75" s="697">
        <v>12</v>
      </c>
      <c r="Y75" s="697">
        <v>12</v>
      </c>
      <c r="Z75" s="697">
        <v>12</v>
      </c>
      <c r="AA75" s="697">
        <v>12</v>
      </c>
      <c r="AB75" s="697">
        <v>12</v>
      </c>
      <c r="AC75" s="697">
        <v>0</v>
      </c>
      <c r="AD75" s="697">
        <v>0</v>
      </c>
      <c r="AE75" s="697">
        <v>0</v>
      </c>
      <c r="AF75" s="697">
        <v>0</v>
      </c>
      <c r="AG75" s="697">
        <v>0</v>
      </c>
      <c r="AH75" s="697">
        <v>0</v>
      </c>
      <c r="AI75" s="697">
        <v>0</v>
      </c>
      <c r="AJ75" s="697">
        <v>0</v>
      </c>
      <c r="AK75" s="697">
        <v>0</v>
      </c>
      <c r="AL75" s="697">
        <v>0</v>
      </c>
      <c r="AM75" s="697">
        <v>0</v>
      </c>
      <c r="AN75" s="697">
        <v>0</v>
      </c>
      <c r="AO75" s="698">
        <v>0</v>
      </c>
      <c r="AP75" s="633"/>
      <c r="AQ75" s="696"/>
      <c r="AR75" s="697"/>
      <c r="AS75" s="697"/>
      <c r="AT75" s="697"/>
      <c r="AU75" s="697">
        <v>0</v>
      </c>
      <c r="AV75" s="697">
        <v>0</v>
      </c>
      <c r="AW75" s="697">
        <v>538339</v>
      </c>
      <c r="AX75" s="697">
        <v>75069</v>
      </c>
      <c r="AY75" s="697">
        <v>75069</v>
      </c>
      <c r="AZ75" s="697">
        <v>61363</v>
      </c>
      <c r="BA75" s="697">
        <v>61363</v>
      </c>
      <c r="BB75" s="697">
        <v>61363</v>
      </c>
      <c r="BC75" s="697">
        <v>61363</v>
      </c>
      <c r="BD75" s="697">
        <v>61363</v>
      </c>
      <c r="BE75" s="697">
        <v>61363</v>
      </c>
      <c r="BF75" s="697">
        <v>61363</v>
      </c>
      <c r="BG75" s="697">
        <v>60710</v>
      </c>
      <c r="BH75" s="697">
        <v>653</v>
      </c>
      <c r="BI75" s="697">
        <v>0</v>
      </c>
      <c r="BJ75" s="697">
        <v>0</v>
      </c>
      <c r="BK75" s="697">
        <v>0</v>
      </c>
      <c r="BL75" s="697">
        <v>0</v>
      </c>
      <c r="BM75" s="697">
        <v>0</v>
      </c>
      <c r="BN75" s="697">
        <v>0</v>
      </c>
      <c r="BO75" s="697">
        <v>0</v>
      </c>
      <c r="BP75" s="697">
        <v>0</v>
      </c>
      <c r="BQ75" s="697">
        <v>0</v>
      </c>
      <c r="BR75" s="697">
        <v>0</v>
      </c>
      <c r="BS75" s="697">
        <v>0</v>
      </c>
      <c r="BT75" s="698">
        <v>0</v>
      </c>
    </row>
    <row r="76" spans="2:73">
      <c r="B76" s="692"/>
      <c r="C76" s="692">
        <v>435</v>
      </c>
      <c r="D76" s="692" t="s">
        <v>714</v>
      </c>
      <c r="E76" s="692" t="s">
        <v>718</v>
      </c>
      <c r="F76" s="692"/>
      <c r="G76" s="692"/>
      <c r="H76" s="692">
        <v>2017</v>
      </c>
      <c r="I76" s="644" t="s">
        <v>583</v>
      </c>
      <c r="J76" s="644" t="s">
        <v>595</v>
      </c>
      <c r="K76" s="633"/>
      <c r="L76" s="696"/>
      <c r="M76" s="697"/>
      <c r="N76" s="697"/>
      <c r="O76" s="697"/>
      <c r="P76" s="697">
        <v>0</v>
      </c>
      <c r="Q76" s="697">
        <v>0</v>
      </c>
      <c r="R76" s="697">
        <v>338</v>
      </c>
      <c r="S76" s="697">
        <v>338</v>
      </c>
      <c r="T76" s="697">
        <v>338</v>
      </c>
      <c r="U76" s="697">
        <v>338</v>
      </c>
      <c r="V76" s="697">
        <v>338</v>
      </c>
      <c r="W76" s="697">
        <v>338</v>
      </c>
      <c r="X76" s="697">
        <v>338</v>
      </c>
      <c r="Y76" s="697">
        <v>338</v>
      </c>
      <c r="Z76" s="697">
        <v>338</v>
      </c>
      <c r="AA76" s="697">
        <v>338</v>
      </c>
      <c r="AB76" s="697">
        <v>0</v>
      </c>
      <c r="AC76" s="697">
        <v>0</v>
      </c>
      <c r="AD76" s="697">
        <v>0</v>
      </c>
      <c r="AE76" s="697">
        <v>0</v>
      </c>
      <c r="AF76" s="697">
        <v>0</v>
      </c>
      <c r="AG76" s="697">
        <v>0</v>
      </c>
      <c r="AH76" s="697">
        <v>0</v>
      </c>
      <c r="AI76" s="697">
        <v>0</v>
      </c>
      <c r="AJ76" s="697">
        <v>0</v>
      </c>
      <c r="AK76" s="697">
        <v>0</v>
      </c>
      <c r="AL76" s="697">
        <v>0</v>
      </c>
      <c r="AM76" s="697">
        <v>0</v>
      </c>
      <c r="AN76" s="697">
        <v>0</v>
      </c>
      <c r="AO76" s="698">
        <v>0</v>
      </c>
      <c r="AP76" s="633"/>
      <c r="AQ76" s="696"/>
      <c r="AR76" s="697"/>
      <c r="AS76" s="697"/>
      <c r="AT76" s="697"/>
      <c r="AU76" s="697">
        <v>0</v>
      </c>
      <c r="AV76" s="697">
        <v>0</v>
      </c>
      <c r="AW76" s="697">
        <v>1765151</v>
      </c>
      <c r="AX76" s="697">
        <v>1765151</v>
      </c>
      <c r="AY76" s="697">
        <v>1765151</v>
      </c>
      <c r="AZ76" s="697">
        <v>1765151</v>
      </c>
      <c r="BA76" s="697">
        <v>1765151</v>
      </c>
      <c r="BB76" s="697">
        <v>1765151</v>
      </c>
      <c r="BC76" s="697">
        <v>1765151</v>
      </c>
      <c r="BD76" s="697">
        <v>1765151</v>
      </c>
      <c r="BE76" s="697">
        <v>1765151</v>
      </c>
      <c r="BF76" s="697">
        <v>1765151</v>
      </c>
      <c r="BG76" s="697">
        <v>0</v>
      </c>
      <c r="BH76" s="697">
        <v>0</v>
      </c>
      <c r="BI76" s="697">
        <v>0</v>
      </c>
      <c r="BJ76" s="697">
        <v>0</v>
      </c>
      <c r="BK76" s="697">
        <v>0</v>
      </c>
      <c r="BL76" s="697">
        <v>0</v>
      </c>
      <c r="BM76" s="697">
        <v>0</v>
      </c>
      <c r="BN76" s="697">
        <v>0</v>
      </c>
      <c r="BO76" s="697">
        <v>0</v>
      </c>
      <c r="BP76" s="697">
        <v>0</v>
      </c>
      <c r="BQ76" s="697">
        <v>0</v>
      </c>
      <c r="BR76" s="697">
        <v>0</v>
      </c>
      <c r="BS76" s="697">
        <v>0</v>
      </c>
      <c r="BT76" s="698">
        <v>0</v>
      </c>
    </row>
    <row r="77" spans="2:73">
      <c r="B77" s="692"/>
      <c r="C77" s="692">
        <v>438</v>
      </c>
      <c r="D77" s="692" t="s">
        <v>127</v>
      </c>
      <c r="E77" s="692" t="s">
        <v>718</v>
      </c>
      <c r="F77" s="692"/>
      <c r="G77" s="692"/>
      <c r="H77" s="692">
        <v>2017</v>
      </c>
      <c r="I77" s="644" t="s">
        <v>583</v>
      </c>
      <c r="J77" s="644" t="s">
        <v>595</v>
      </c>
      <c r="K77" s="633"/>
      <c r="L77" s="696"/>
      <c r="M77" s="697"/>
      <c r="N77" s="697"/>
      <c r="O77" s="697"/>
      <c r="P77" s="697">
        <v>0</v>
      </c>
      <c r="Q77" s="697">
        <v>0</v>
      </c>
      <c r="R77" s="697">
        <v>840</v>
      </c>
      <c r="S77" s="697">
        <v>840</v>
      </c>
      <c r="T77" s="697">
        <v>840</v>
      </c>
      <c r="U77" s="697">
        <v>840</v>
      </c>
      <c r="V77" s="697">
        <v>0</v>
      </c>
      <c r="W77" s="697">
        <v>0</v>
      </c>
      <c r="X77" s="697">
        <v>0</v>
      </c>
      <c r="Y77" s="697">
        <v>0</v>
      </c>
      <c r="Z77" s="697">
        <v>0</v>
      </c>
      <c r="AA77" s="697">
        <v>0</v>
      </c>
      <c r="AB77" s="697">
        <v>0</v>
      </c>
      <c r="AC77" s="697">
        <v>0</v>
      </c>
      <c r="AD77" s="697">
        <v>0</v>
      </c>
      <c r="AE77" s="697">
        <v>0</v>
      </c>
      <c r="AF77" s="697">
        <v>0</v>
      </c>
      <c r="AG77" s="697">
        <v>0</v>
      </c>
      <c r="AH77" s="697">
        <v>0</v>
      </c>
      <c r="AI77" s="697">
        <v>0</v>
      </c>
      <c r="AJ77" s="697">
        <v>0</v>
      </c>
      <c r="AK77" s="697">
        <v>0</v>
      </c>
      <c r="AL77" s="697">
        <v>0</v>
      </c>
      <c r="AM77" s="697">
        <v>0</v>
      </c>
      <c r="AN77" s="697">
        <v>0</v>
      </c>
      <c r="AO77" s="698">
        <v>0</v>
      </c>
      <c r="AP77" s="633"/>
      <c r="AQ77" s="696"/>
      <c r="AR77" s="697"/>
      <c r="AS77" s="697"/>
      <c r="AT77" s="697"/>
      <c r="AU77" s="697">
        <v>0</v>
      </c>
      <c r="AV77" s="697">
        <v>0</v>
      </c>
      <c r="AW77" s="697">
        <v>1240558</v>
      </c>
      <c r="AX77" s="697">
        <v>1240558</v>
      </c>
      <c r="AY77" s="697">
        <v>1240558</v>
      </c>
      <c r="AZ77" s="697">
        <v>1240558</v>
      </c>
      <c r="BA77" s="697">
        <v>0</v>
      </c>
      <c r="BB77" s="697">
        <v>0</v>
      </c>
      <c r="BC77" s="697">
        <v>0</v>
      </c>
      <c r="BD77" s="697">
        <v>0</v>
      </c>
      <c r="BE77" s="697">
        <v>0</v>
      </c>
      <c r="BF77" s="697">
        <v>0</v>
      </c>
      <c r="BG77" s="697">
        <v>0</v>
      </c>
      <c r="BH77" s="697">
        <v>0</v>
      </c>
      <c r="BI77" s="697">
        <v>0</v>
      </c>
      <c r="BJ77" s="697">
        <v>0</v>
      </c>
      <c r="BK77" s="697">
        <v>0</v>
      </c>
      <c r="BL77" s="697">
        <v>0</v>
      </c>
      <c r="BM77" s="697">
        <v>0</v>
      </c>
      <c r="BN77" s="697">
        <v>0</v>
      </c>
      <c r="BO77" s="697">
        <v>0</v>
      </c>
      <c r="BP77" s="697">
        <v>0</v>
      </c>
      <c r="BQ77" s="697">
        <v>0</v>
      </c>
      <c r="BR77" s="697">
        <v>0</v>
      </c>
      <c r="BS77" s="697">
        <v>0</v>
      </c>
      <c r="BT77" s="698">
        <v>0</v>
      </c>
    </row>
    <row r="78" spans="2:73">
      <c r="B78" s="692"/>
      <c r="C78" s="692">
        <v>462</v>
      </c>
      <c r="D78" s="692" t="s">
        <v>715</v>
      </c>
      <c r="E78" s="692" t="s">
        <v>718</v>
      </c>
      <c r="F78" s="692"/>
      <c r="G78" s="692"/>
      <c r="H78" s="692">
        <v>2017</v>
      </c>
      <c r="I78" s="644" t="s">
        <v>583</v>
      </c>
      <c r="J78" s="644" t="s">
        <v>595</v>
      </c>
      <c r="K78" s="633"/>
      <c r="L78" s="696"/>
      <c r="M78" s="697"/>
      <c r="N78" s="697"/>
      <c r="O78" s="697"/>
      <c r="P78" s="697">
        <v>0</v>
      </c>
      <c r="Q78" s="697">
        <v>0</v>
      </c>
      <c r="R78" s="697">
        <v>0</v>
      </c>
      <c r="S78" s="697">
        <v>0</v>
      </c>
      <c r="T78" s="697">
        <v>0</v>
      </c>
      <c r="U78" s="697">
        <v>0</v>
      </c>
      <c r="V78" s="697">
        <v>0</v>
      </c>
      <c r="W78" s="697">
        <v>0</v>
      </c>
      <c r="X78" s="697">
        <v>0</v>
      </c>
      <c r="Y78" s="697">
        <v>0</v>
      </c>
      <c r="Z78" s="697">
        <v>0</v>
      </c>
      <c r="AA78" s="697">
        <v>0</v>
      </c>
      <c r="AB78" s="697">
        <v>0</v>
      </c>
      <c r="AC78" s="697">
        <v>0</v>
      </c>
      <c r="AD78" s="697">
        <v>0</v>
      </c>
      <c r="AE78" s="697">
        <v>0</v>
      </c>
      <c r="AF78" s="697">
        <v>0</v>
      </c>
      <c r="AG78" s="697">
        <v>0</v>
      </c>
      <c r="AH78" s="697">
        <v>0</v>
      </c>
      <c r="AI78" s="697">
        <v>0</v>
      </c>
      <c r="AJ78" s="697">
        <v>0</v>
      </c>
      <c r="AK78" s="697">
        <v>0</v>
      </c>
      <c r="AL78" s="697">
        <v>0</v>
      </c>
      <c r="AM78" s="697">
        <v>0</v>
      </c>
      <c r="AN78" s="697">
        <v>0</v>
      </c>
      <c r="AO78" s="698">
        <v>0</v>
      </c>
      <c r="AP78" s="633"/>
      <c r="AQ78" s="696"/>
      <c r="AR78" s="697"/>
      <c r="AS78" s="697"/>
      <c r="AT78" s="697"/>
      <c r="AU78" s="697">
        <v>0</v>
      </c>
      <c r="AV78" s="697">
        <v>0</v>
      </c>
      <c r="AW78" s="697">
        <v>720695</v>
      </c>
      <c r="AX78" s="697">
        <v>720695</v>
      </c>
      <c r="AY78" s="697">
        <v>720695</v>
      </c>
      <c r="AZ78" s="697">
        <v>720695</v>
      </c>
      <c r="BA78" s="697">
        <v>720695</v>
      </c>
      <c r="BB78" s="697">
        <v>297101</v>
      </c>
      <c r="BC78" s="697">
        <v>297101</v>
      </c>
      <c r="BD78" s="697">
        <v>297101</v>
      </c>
      <c r="BE78" s="697">
        <v>297101</v>
      </c>
      <c r="BF78" s="697">
        <v>0</v>
      </c>
      <c r="BG78" s="697">
        <v>0</v>
      </c>
      <c r="BH78" s="697">
        <v>0</v>
      </c>
      <c r="BI78" s="697">
        <v>0</v>
      </c>
      <c r="BJ78" s="697">
        <v>0</v>
      </c>
      <c r="BK78" s="697">
        <v>0</v>
      </c>
      <c r="BL78" s="697">
        <v>0</v>
      </c>
      <c r="BM78" s="697">
        <v>0</v>
      </c>
      <c r="BN78" s="697">
        <v>0</v>
      </c>
      <c r="BO78" s="697">
        <v>0</v>
      </c>
      <c r="BP78" s="697">
        <v>0</v>
      </c>
      <c r="BQ78" s="697">
        <v>0</v>
      </c>
      <c r="BR78" s="697">
        <v>0</v>
      </c>
      <c r="BS78" s="697">
        <v>0</v>
      </c>
      <c r="BT78" s="698">
        <v>0</v>
      </c>
    </row>
    <row r="79" spans="2:73" ht="15.75">
      <c r="B79" s="692"/>
      <c r="C79" s="692">
        <v>463</v>
      </c>
      <c r="D79" s="692" t="s">
        <v>716</v>
      </c>
      <c r="E79" s="692" t="s">
        <v>718</v>
      </c>
      <c r="F79" s="692"/>
      <c r="G79" s="692"/>
      <c r="H79" s="692">
        <v>2017</v>
      </c>
      <c r="I79" s="644" t="s">
        <v>583</v>
      </c>
      <c r="J79" s="644" t="s">
        <v>595</v>
      </c>
      <c r="K79" s="633"/>
      <c r="L79" s="696"/>
      <c r="M79" s="697"/>
      <c r="N79" s="697"/>
      <c r="O79" s="697"/>
      <c r="P79" s="697">
        <v>0</v>
      </c>
      <c r="Q79" s="697">
        <v>0</v>
      </c>
      <c r="R79" s="697">
        <v>4</v>
      </c>
      <c r="S79" s="697">
        <v>4</v>
      </c>
      <c r="T79" s="697">
        <v>4</v>
      </c>
      <c r="U79" s="697">
        <v>4</v>
      </c>
      <c r="V79" s="697">
        <v>4</v>
      </c>
      <c r="W79" s="697">
        <v>4</v>
      </c>
      <c r="X79" s="697">
        <v>4</v>
      </c>
      <c r="Y79" s="697">
        <v>4</v>
      </c>
      <c r="Z79" s="697">
        <v>4</v>
      </c>
      <c r="AA79" s="697">
        <v>4</v>
      </c>
      <c r="AB79" s="697">
        <v>4</v>
      </c>
      <c r="AC79" s="697">
        <v>4</v>
      </c>
      <c r="AD79" s="697">
        <v>4</v>
      </c>
      <c r="AE79" s="697">
        <v>4</v>
      </c>
      <c r="AF79" s="697">
        <v>4</v>
      </c>
      <c r="AG79" s="697">
        <v>4</v>
      </c>
      <c r="AH79" s="697">
        <v>4</v>
      </c>
      <c r="AI79" s="697">
        <v>4</v>
      </c>
      <c r="AJ79" s="697">
        <v>3</v>
      </c>
      <c r="AK79" s="697">
        <v>2</v>
      </c>
      <c r="AL79" s="697">
        <v>0</v>
      </c>
      <c r="AM79" s="697">
        <v>0</v>
      </c>
      <c r="AN79" s="697">
        <v>0</v>
      </c>
      <c r="AO79" s="698">
        <v>0</v>
      </c>
      <c r="AP79" s="633"/>
      <c r="AQ79" s="696"/>
      <c r="AR79" s="697"/>
      <c r="AS79" s="697"/>
      <c r="AT79" s="697"/>
      <c r="AU79" s="697">
        <v>0</v>
      </c>
      <c r="AV79" s="697">
        <v>0</v>
      </c>
      <c r="AW79" s="697">
        <v>37610</v>
      </c>
      <c r="AX79" s="697">
        <v>37610</v>
      </c>
      <c r="AY79" s="697">
        <v>37610</v>
      </c>
      <c r="AZ79" s="697">
        <v>37610</v>
      </c>
      <c r="BA79" s="697">
        <v>37194</v>
      </c>
      <c r="BB79" s="697">
        <v>36863</v>
      </c>
      <c r="BC79" s="697">
        <v>36863</v>
      </c>
      <c r="BD79" s="697">
        <v>36863</v>
      </c>
      <c r="BE79" s="697">
        <v>36863</v>
      </c>
      <c r="BF79" s="697">
        <v>36863</v>
      </c>
      <c r="BG79" s="697">
        <v>36863</v>
      </c>
      <c r="BH79" s="697">
        <v>36863</v>
      </c>
      <c r="BI79" s="697">
        <v>36863</v>
      </c>
      <c r="BJ79" s="697">
        <v>36863</v>
      </c>
      <c r="BK79" s="697">
        <v>36863</v>
      </c>
      <c r="BL79" s="697">
        <v>36696</v>
      </c>
      <c r="BM79" s="697">
        <v>36696</v>
      </c>
      <c r="BN79" s="697">
        <v>36655</v>
      </c>
      <c r="BO79" s="697">
        <v>36114</v>
      </c>
      <c r="BP79" s="697">
        <v>2654</v>
      </c>
      <c r="BQ79" s="697">
        <v>44</v>
      </c>
      <c r="BR79" s="697">
        <v>44</v>
      </c>
      <c r="BS79" s="697">
        <v>0</v>
      </c>
      <c r="BT79" s="698">
        <v>0</v>
      </c>
      <c r="BU79" s="163"/>
    </row>
    <row r="80" spans="2:73" ht="15.75">
      <c r="B80" s="692"/>
      <c r="C80" s="692">
        <v>469</v>
      </c>
      <c r="D80" s="692" t="s">
        <v>717</v>
      </c>
      <c r="E80" s="692" t="s">
        <v>718</v>
      </c>
      <c r="F80" s="692"/>
      <c r="G80" s="692"/>
      <c r="H80" s="692">
        <v>2017</v>
      </c>
      <c r="I80" s="644" t="s">
        <v>583</v>
      </c>
      <c r="J80" s="644" t="s">
        <v>595</v>
      </c>
      <c r="K80" s="633"/>
      <c r="L80" s="696"/>
      <c r="M80" s="697"/>
      <c r="N80" s="697"/>
      <c r="O80" s="697"/>
      <c r="P80" s="697">
        <v>0</v>
      </c>
      <c r="Q80" s="697">
        <v>0</v>
      </c>
      <c r="R80" s="697">
        <v>0</v>
      </c>
      <c r="S80" s="697">
        <v>0</v>
      </c>
      <c r="T80" s="697">
        <v>0</v>
      </c>
      <c r="U80" s="697">
        <v>0</v>
      </c>
      <c r="V80" s="697">
        <v>0</v>
      </c>
      <c r="W80" s="697">
        <v>0</v>
      </c>
      <c r="X80" s="697">
        <v>0</v>
      </c>
      <c r="Y80" s="697">
        <v>0</v>
      </c>
      <c r="Z80" s="697">
        <v>0</v>
      </c>
      <c r="AA80" s="697">
        <v>0</v>
      </c>
      <c r="AB80" s="697">
        <v>0</v>
      </c>
      <c r="AC80" s="697">
        <v>0</v>
      </c>
      <c r="AD80" s="697">
        <v>0</v>
      </c>
      <c r="AE80" s="697">
        <v>0</v>
      </c>
      <c r="AF80" s="697">
        <v>0</v>
      </c>
      <c r="AG80" s="697">
        <v>0</v>
      </c>
      <c r="AH80" s="697">
        <v>0</v>
      </c>
      <c r="AI80" s="697">
        <v>0</v>
      </c>
      <c r="AJ80" s="697">
        <v>0</v>
      </c>
      <c r="AK80" s="697">
        <v>0</v>
      </c>
      <c r="AL80" s="697">
        <v>0</v>
      </c>
      <c r="AM80" s="697">
        <v>0</v>
      </c>
      <c r="AN80" s="697">
        <v>0</v>
      </c>
      <c r="AO80" s="698">
        <v>0</v>
      </c>
      <c r="AP80" s="633"/>
      <c r="AQ80" s="696"/>
      <c r="AR80" s="697"/>
      <c r="AS80" s="697"/>
      <c r="AT80" s="697"/>
      <c r="AU80" s="697">
        <v>0</v>
      </c>
      <c r="AV80" s="697">
        <v>0</v>
      </c>
      <c r="AW80" s="697">
        <v>1274792</v>
      </c>
      <c r="AX80" s="697">
        <v>0</v>
      </c>
      <c r="AY80" s="697">
        <v>0</v>
      </c>
      <c r="AZ80" s="697">
        <v>0</v>
      </c>
      <c r="BA80" s="697">
        <v>0</v>
      </c>
      <c r="BB80" s="697">
        <v>0</v>
      </c>
      <c r="BC80" s="697">
        <v>0</v>
      </c>
      <c r="BD80" s="697">
        <v>0</v>
      </c>
      <c r="BE80" s="697">
        <v>0</v>
      </c>
      <c r="BF80" s="697">
        <v>0</v>
      </c>
      <c r="BG80" s="697">
        <v>0</v>
      </c>
      <c r="BH80" s="697">
        <v>0</v>
      </c>
      <c r="BI80" s="697">
        <v>0</v>
      </c>
      <c r="BJ80" s="697">
        <v>0</v>
      </c>
      <c r="BK80" s="697">
        <v>0</v>
      </c>
      <c r="BL80" s="697">
        <v>0</v>
      </c>
      <c r="BM80" s="697">
        <v>0</v>
      </c>
      <c r="BN80" s="697">
        <v>0</v>
      </c>
      <c r="BO80" s="697">
        <v>0</v>
      </c>
      <c r="BP80" s="697">
        <v>0</v>
      </c>
      <c r="BQ80" s="697">
        <v>0</v>
      </c>
      <c r="BR80" s="697">
        <v>0</v>
      </c>
      <c r="BS80" s="697">
        <v>0</v>
      </c>
      <c r="BT80" s="698">
        <v>0</v>
      </c>
      <c r="BU80" s="163"/>
    </row>
    <row r="81" spans="2:73">
      <c r="B81" s="692"/>
      <c r="C81" s="692">
        <v>417</v>
      </c>
      <c r="D81" s="692" t="s">
        <v>118</v>
      </c>
      <c r="E81" s="692" t="s">
        <v>718</v>
      </c>
      <c r="F81" s="692"/>
      <c r="G81" s="692"/>
      <c r="H81" s="692">
        <v>2015</v>
      </c>
      <c r="I81" s="644" t="s">
        <v>584</v>
      </c>
      <c r="J81" s="644" t="s">
        <v>588</v>
      </c>
      <c r="K81" s="633"/>
      <c r="L81" s="696"/>
      <c r="M81" s="697"/>
      <c r="N81" s="697"/>
      <c r="O81" s="697"/>
      <c r="P81" s="697">
        <v>22.444587018438014</v>
      </c>
      <c r="Q81" s="697">
        <f>0.967007963594994*P81</f>
        <v>21.704094386430381</v>
      </c>
      <c r="R81" s="697">
        <f>Q81</f>
        <v>21.704094386430381</v>
      </c>
      <c r="S81" s="697">
        <f>R81</f>
        <v>21.704094386430381</v>
      </c>
      <c r="T81" s="697">
        <f>S81</f>
        <v>21.704094386430381</v>
      </c>
      <c r="U81" s="697"/>
      <c r="V81" s="697"/>
      <c r="W81" s="697"/>
      <c r="X81" s="697"/>
      <c r="Y81" s="697"/>
      <c r="Z81" s="697"/>
      <c r="AA81" s="697"/>
      <c r="AB81" s="697"/>
      <c r="AC81" s="697"/>
      <c r="AD81" s="697"/>
      <c r="AE81" s="697"/>
      <c r="AF81" s="697"/>
      <c r="AG81" s="697"/>
      <c r="AH81" s="697"/>
      <c r="AI81" s="697"/>
      <c r="AJ81" s="697"/>
      <c r="AK81" s="697"/>
      <c r="AL81" s="697"/>
      <c r="AM81" s="697"/>
      <c r="AN81" s="697"/>
      <c r="AO81" s="698"/>
      <c r="AP81" s="633"/>
      <c r="AQ81" s="696"/>
      <c r="AR81" s="697"/>
      <c r="AS81" s="697"/>
      <c r="AT81" s="697"/>
      <c r="AU81" s="697">
        <v>122651.416292851</v>
      </c>
      <c r="AV81" s="697">
        <f>0.984659780908955*AU81</f>
        <v>120769.9166950917</v>
      </c>
      <c r="AW81" s="697">
        <f>AV81</f>
        <v>120769.9166950917</v>
      </c>
      <c r="AX81" s="697">
        <f>AW81</f>
        <v>120769.9166950917</v>
      </c>
      <c r="AY81" s="697">
        <f>AX81</f>
        <v>120769.9166950917</v>
      </c>
      <c r="AZ81" s="697"/>
      <c r="BA81" s="697"/>
      <c r="BB81" s="697"/>
      <c r="BC81" s="697"/>
      <c r="BD81" s="697"/>
      <c r="BE81" s="697"/>
      <c r="BF81" s="697"/>
      <c r="BG81" s="697"/>
      <c r="BH81" s="697"/>
      <c r="BI81" s="697"/>
      <c r="BJ81" s="697"/>
      <c r="BK81" s="697"/>
      <c r="BL81" s="697"/>
      <c r="BM81" s="697"/>
      <c r="BN81" s="697"/>
      <c r="BO81" s="697"/>
      <c r="BP81" s="697"/>
      <c r="BQ81" s="697"/>
      <c r="BR81" s="697"/>
      <c r="BS81" s="697"/>
      <c r="BT81" s="698"/>
    </row>
    <row r="82" spans="2:73" ht="15.75">
      <c r="B82" s="692"/>
      <c r="C82" s="692">
        <v>419</v>
      </c>
      <c r="D82" s="692" t="s">
        <v>120</v>
      </c>
      <c r="E82" s="692" t="s">
        <v>718</v>
      </c>
      <c r="F82" s="692"/>
      <c r="G82" s="692"/>
      <c r="H82" s="692">
        <v>2015</v>
      </c>
      <c r="I82" s="644" t="s">
        <v>584</v>
      </c>
      <c r="J82" s="644" t="s">
        <v>588</v>
      </c>
      <c r="K82" s="633"/>
      <c r="L82" s="696"/>
      <c r="M82" s="697"/>
      <c r="N82" s="697"/>
      <c r="O82" s="697"/>
      <c r="P82" s="697">
        <v>12.34825174825175</v>
      </c>
      <c r="Q82" s="697">
        <v>12.34825174825175</v>
      </c>
      <c r="R82" s="697">
        <v>12.34825174825175</v>
      </c>
      <c r="S82" s="697">
        <v>12.34825174825175</v>
      </c>
      <c r="T82" s="697">
        <v>12.34825174825175</v>
      </c>
      <c r="U82" s="697"/>
      <c r="V82" s="697"/>
      <c r="W82" s="697"/>
      <c r="X82" s="697"/>
      <c r="Y82" s="697"/>
      <c r="Z82" s="697"/>
      <c r="AA82" s="697"/>
      <c r="AB82" s="697"/>
      <c r="AC82" s="697"/>
      <c r="AD82" s="697"/>
      <c r="AE82" s="697"/>
      <c r="AF82" s="697"/>
      <c r="AG82" s="697"/>
      <c r="AH82" s="697"/>
      <c r="AI82" s="697"/>
      <c r="AJ82" s="697"/>
      <c r="AK82" s="697"/>
      <c r="AL82" s="697"/>
      <c r="AM82" s="697"/>
      <c r="AN82" s="697"/>
      <c r="AO82" s="698"/>
      <c r="AP82" s="633"/>
      <c r="AQ82" s="696"/>
      <c r="AR82" s="697"/>
      <c r="AS82" s="697"/>
      <c r="AT82" s="697"/>
      <c r="AU82" s="697">
        <v>84007.628415258499</v>
      </c>
      <c r="AV82" s="697">
        <v>84007.628415258499</v>
      </c>
      <c r="AW82" s="697">
        <v>84007.628415258499</v>
      </c>
      <c r="AX82" s="697">
        <v>84007.628415258499</v>
      </c>
      <c r="AY82" s="697">
        <v>84007.628415258499</v>
      </c>
      <c r="AZ82" s="697"/>
      <c r="BA82" s="697"/>
      <c r="BB82" s="697"/>
      <c r="BC82" s="697"/>
      <c r="BD82" s="697"/>
      <c r="BE82" s="697"/>
      <c r="BF82" s="697"/>
      <c r="BG82" s="697"/>
      <c r="BH82" s="697"/>
      <c r="BI82" s="697"/>
      <c r="BJ82" s="697"/>
      <c r="BK82" s="697"/>
      <c r="BL82" s="697"/>
      <c r="BM82" s="697"/>
      <c r="BN82" s="697"/>
      <c r="BO82" s="697"/>
      <c r="BP82" s="697"/>
      <c r="BQ82" s="697"/>
      <c r="BR82" s="697"/>
      <c r="BS82" s="697"/>
      <c r="BT82" s="698"/>
      <c r="BU82" s="163"/>
    </row>
    <row r="83" spans="2:73" ht="15.75">
      <c r="B83" s="692"/>
      <c r="C83" s="692">
        <v>417</v>
      </c>
      <c r="D83" s="692" t="s">
        <v>118</v>
      </c>
      <c r="E83" s="692" t="s">
        <v>718</v>
      </c>
      <c r="F83" s="692"/>
      <c r="G83" s="692"/>
      <c r="H83" s="692">
        <v>2016</v>
      </c>
      <c r="I83" s="644" t="s">
        <v>584</v>
      </c>
      <c r="J83" s="644" t="s">
        <v>588</v>
      </c>
      <c r="K83" s="633"/>
      <c r="L83" s="696"/>
      <c r="M83" s="697"/>
      <c r="N83" s="697"/>
      <c r="O83" s="697"/>
      <c r="P83" s="697"/>
      <c r="Q83" s="697">
        <v>345.39522938090238</v>
      </c>
      <c r="R83" s="697">
        <f>1.03880138301959*Q83</f>
        <v>358.7970419692499</v>
      </c>
      <c r="S83" s="697">
        <f>R83</f>
        <v>358.7970419692499</v>
      </c>
      <c r="T83" s="697">
        <f>S83</f>
        <v>358.7970419692499</v>
      </c>
      <c r="U83" s="697"/>
      <c r="V83" s="697"/>
      <c r="W83" s="697"/>
      <c r="X83" s="697"/>
      <c r="Y83" s="697"/>
      <c r="Z83" s="697"/>
      <c r="AA83" s="697"/>
      <c r="AB83" s="697"/>
      <c r="AC83" s="697"/>
      <c r="AD83" s="697"/>
      <c r="AE83" s="697"/>
      <c r="AF83" s="697"/>
      <c r="AG83" s="697"/>
      <c r="AH83" s="697"/>
      <c r="AI83" s="697"/>
      <c r="AJ83" s="697"/>
      <c r="AK83" s="697"/>
      <c r="AL83" s="697"/>
      <c r="AM83" s="697"/>
      <c r="AN83" s="697"/>
      <c r="AO83" s="698"/>
      <c r="AP83" s="633"/>
      <c r="AQ83" s="696"/>
      <c r="AR83" s="697"/>
      <c r="AS83" s="697"/>
      <c r="AT83" s="697"/>
      <c r="AU83" s="697"/>
      <c r="AV83" s="697">
        <v>1117121.7487672428</v>
      </c>
      <c r="AW83" s="697">
        <f>1.03012627740373*AV83</f>
        <v>1150776.4684643447</v>
      </c>
      <c r="AX83" s="697">
        <f>AW83</f>
        <v>1150776.4684643447</v>
      </c>
      <c r="AY83" s="697">
        <f>AX83</f>
        <v>1150776.4684643447</v>
      </c>
      <c r="AZ83" s="697"/>
      <c r="BA83" s="697"/>
      <c r="BB83" s="697"/>
      <c r="BC83" s="697"/>
      <c r="BD83" s="697"/>
      <c r="BE83" s="697"/>
      <c r="BF83" s="697"/>
      <c r="BG83" s="697"/>
      <c r="BH83" s="697"/>
      <c r="BI83" s="697"/>
      <c r="BJ83" s="697"/>
      <c r="BK83" s="697"/>
      <c r="BL83" s="697"/>
      <c r="BM83" s="697"/>
      <c r="BN83" s="697"/>
      <c r="BO83" s="697"/>
      <c r="BP83" s="697"/>
      <c r="BQ83" s="697"/>
      <c r="BR83" s="697"/>
      <c r="BS83" s="697"/>
      <c r="BT83" s="698"/>
      <c r="BU83" s="163"/>
    </row>
    <row r="84" spans="2:73" ht="15.75">
      <c r="B84" s="692"/>
      <c r="C84" s="692">
        <v>419</v>
      </c>
      <c r="D84" s="692" t="s">
        <v>120</v>
      </c>
      <c r="E84" s="692" t="s">
        <v>718</v>
      </c>
      <c r="F84" s="692"/>
      <c r="G84" s="692"/>
      <c r="H84" s="692">
        <v>2016</v>
      </c>
      <c r="I84" s="644" t="s">
        <v>584</v>
      </c>
      <c r="J84" s="644" t="s">
        <v>588</v>
      </c>
      <c r="K84" s="633"/>
      <c r="L84" s="696"/>
      <c r="M84" s="697"/>
      <c r="N84" s="697"/>
      <c r="O84" s="697"/>
      <c r="P84" s="697"/>
      <c r="Q84" s="697">
        <v>249.96883216783218</v>
      </c>
      <c r="R84" s="697">
        <f>Q84</f>
        <v>249.96883216783218</v>
      </c>
      <c r="S84" s="697">
        <f t="shared" ref="S84:T84" si="0">R84</f>
        <v>249.96883216783218</v>
      </c>
      <c r="T84" s="697">
        <f t="shared" si="0"/>
        <v>249.96883216783218</v>
      </c>
      <c r="U84" s="697"/>
      <c r="V84" s="697"/>
      <c r="W84" s="697"/>
      <c r="X84" s="697"/>
      <c r="Y84" s="697"/>
      <c r="Z84" s="697"/>
      <c r="AA84" s="697"/>
      <c r="AB84" s="697"/>
      <c r="AC84" s="697"/>
      <c r="AD84" s="697"/>
      <c r="AE84" s="697"/>
      <c r="AF84" s="697"/>
      <c r="AG84" s="697"/>
      <c r="AH84" s="697"/>
      <c r="AI84" s="697"/>
      <c r="AJ84" s="697"/>
      <c r="AK84" s="697"/>
      <c r="AL84" s="697"/>
      <c r="AM84" s="697"/>
      <c r="AN84" s="697"/>
      <c r="AO84" s="698"/>
      <c r="AP84" s="633"/>
      <c r="AQ84" s="696"/>
      <c r="AR84" s="697"/>
      <c r="AS84" s="697"/>
      <c r="AT84" s="697"/>
      <c r="AU84" s="697"/>
      <c r="AV84" s="697">
        <v>910521.89362008765</v>
      </c>
      <c r="AW84" s="697">
        <f>AV84</f>
        <v>910521.89362008765</v>
      </c>
      <c r="AX84" s="697">
        <f>AW84</f>
        <v>910521.89362008765</v>
      </c>
      <c r="AY84" s="697">
        <f>AX84</f>
        <v>910521.89362008765</v>
      </c>
      <c r="AZ84" s="697"/>
      <c r="BA84" s="697"/>
      <c r="BB84" s="697"/>
      <c r="BC84" s="697"/>
      <c r="BD84" s="697"/>
      <c r="BE84" s="697"/>
      <c r="BF84" s="697"/>
      <c r="BG84" s="697"/>
      <c r="BH84" s="697"/>
      <c r="BI84" s="697"/>
      <c r="BJ84" s="697"/>
      <c r="BK84" s="697"/>
      <c r="BL84" s="697"/>
      <c r="BM84" s="697"/>
      <c r="BN84" s="697"/>
      <c r="BO84" s="697"/>
      <c r="BP84" s="697"/>
      <c r="BQ84" s="697"/>
      <c r="BR84" s="697"/>
      <c r="BS84" s="697"/>
      <c r="BT84" s="698"/>
      <c r="BU84" s="163"/>
    </row>
    <row r="85" spans="2:73">
      <c r="B85" s="692"/>
      <c r="C85" s="692">
        <v>413</v>
      </c>
      <c r="D85" s="692" t="s">
        <v>114</v>
      </c>
      <c r="E85" s="692" t="s">
        <v>718</v>
      </c>
      <c r="F85" s="692"/>
      <c r="G85" s="692"/>
      <c r="H85" s="692">
        <v>2016</v>
      </c>
      <c r="I85" s="644" t="s">
        <v>584</v>
      </c>
      <c r="J85" s="644" t="s">
        <v>588</v>
      </c>
      <c r="K85" s="633"/>
      <c r="L85" s="696"/>
      <c r="M85" s="697"/>
      <c r="N85" s="697"/>
      <c r="O85" s="697"/>
      <c r="P85" s="697"/>
      <c r="Q85" s="697"/>
      <c r="R85" s="697"/>
      <c r="S85" s="697"/>
      <c r="T85" s="697"/>
      <c r="U85" s="697"/>
      <c r="V85" s="697"/>
      <c r="W85" s="697"/>
      <c r="X85" s="697"/>
      <c r="Y85" s="697"/>
      <c r="Z85" s="697"/>
      <c r="AA85" s="697"/>
      <c r="AB85" s="697"/>
      <c r="AC85" s="697"/>
      <c r="AD85" s="697"/>
      <c r="AE85" s="697"/>
      <c r="AF85" s="697"/>
      <c r="AG85" s="697"/>
      <c r="AH85" s="697"/>
      <c r="AI85" s="697"/>
      <c r="AJ85" s="697"/>
      <c r="AK85" s="697"/>
      <c r="AL85" s="697"/>
      <c r="AM85" s="697"/>
      <c r="AN85" s="697"/>
      <c r="AO85" s="698"/>
      <c r="AP85" s="633"/>
      <c r="AQ85" s="696"/>
      <c r="AR85" s="697"/>
      <c r="AS85" s="697"/>
      <c r="AT85" s="697"/>
      <c r="AU85" s="697"/>
      <c r="AV85" s="697">
        <v>2604.4676667063</v>
      </c>
      <c r="AW85" s="697">
        <v>2604.4676667063</v>
      </c>
      <c r="AX85" s="697">
        <v>2604.4676667063</v>
      </c>
      <c r="AY85" s="697">
        <v>2604.4676667063</v>
      </c>
      <c r="AZ85" s="697"/>
      <c r="BA85" s="697"/>
      <c r="BB85" s="697"/>
      <c r="BC85" s="697"/>
      <c r="BD85" s="697"/>
      <c r="BE85" s="697"/>
      <c r="BF85" s="697"/>
      <c r="BG85" s="697"/>
      <c r="BH85" s="697"/>
      <c r="BI85" s="697"/>
      <c r="BJ85" s="697"/>
      <c r="BK85" s="697"/>
      <c r="BL85" s="697"/>
      <c r="BM85" s="697"/>
      <c r="BN85" s="697"/>
      <c r="BO85" s="697"/>
      <c r="BP85" s="697"/>
      <c r="BQ85" s="697"/>
      <c r="BR85" s="697"/>
      <c r="BS85" s="697"/>
      <c r="BT85" s="698"/>
    </row>
    <row r="86" spans="2:73">
      <c r="B86" s="692"/>
      <c r="C86" s="692">
        <v>415</v>
      </c>
      <c r="D86" s="692" t="s">
        <v>116</v>
      </c>
      <c r="E86" s="692" t="s">
        <v>718</v>
      </c>
      <c r="F86" s="692"/>
      <c r="G86" s="692"/>
      <c r="H86" s="692">
        <v>2016</v>
      </c>
      <c r="I86" s="644" t="s">
        <v>584</v>
      </c>
      <c r="J86" s="644" t="s">
        <v>588</v>
      </c>
      <c r="K86" s="633"/>
      <c r="L86" s="696"/>
      <c r="M86" s="697"/>
      <c r="N86" s="697"/>
      <c r="O86" s="697"/>
      <c r="P86" s="697"/>
      <c r="Q86" s="697"/>
      <c r="R86" s="697"/>
      <c r="S86" s="697"/>
      <c r="T86" s="697"/>
      <c r="U86" s="697"/>
      <c r="V86" s="697"/>
      <c r="W86" s="697"/>
      <c r="X86" s="697"/>
      <c r="Y86" s="697"/>
      <c r="Z86" s="697"/>
      <c r="AA86" s="697"/>
      <c r="AB86" s="697"/>
      <c r="AC86" s="697"/>
      <c r="AD86" s="697"/>
      <c r="AE86" s="697"/>
      <c r="AF86" s="697"/>
      <c r="AG86" s="697"/>
      <c r="AH86" s="697"/>
      <c r="AI86" s="697"/>
      <c r="AJ86" s="697"/>
      <c r="AK86" s="697"/>
      <c r="AL86" s="697"/>
      <c r="AM86" s="697"/>
      <c r="AN86" s="697"/>
      <c r="AO86" s="698"/>
      <c r="AP86" s="633"/>
      <c r="AQ86" s="696"/>
      <c r="AR86" s="697"/>
      <c r="AS86" s="697"/>
      <c r="AT86" s="697"/>
      <c r="AU86" s="697"/>
      <c r="AV86" s="697">
        <v>-2995.1715514039993</v>
      </c>
      <c r="AW86" s="697">
        <v>-2995.1715514039993</v>
      </c>
      <c r="AX86" s="697">
        <v>-2995.1715514039993</v>
      </c>
      <c r="AY86" s="697">
        <v>-2995.1715514039993</v>
      </c>
      <c r="AZ86" s="697"/>
      <c r="BA86" s="697"/>
      <c r="BB86" s="697"/>
      <c r="BC86" s="697"/>
      <c r="BD86" s="697"/>
      <c r="BE86" s="697"/>
      <c r="BF86" s="697"/>
      <c r="BG86" s="697"/>
      <c r="BH86" s="697"/>
      <c r="BI86" s="697"/>
      <c r="BJ86" s="697"/>
      <c r="BK86" s="697"/>
      <c r="BL86" s="697"/>
      <c r="BM86" s="697"/>
      <c r="BN86" s="697"/>
      <c r="BO86" s="697"/>
      <c r="BP86" s="697"/>
      <c r="BQ86" s="697"/>
      <c r="BR86" s="697"/>
      <c r="BS86" s="697"/>
      <c r="BT86" s="698"/>
    </row>
    <row r="87" spans="2:73">
      <c r="B87" s="692"/>
      <c r="C87" s="692">
        <v>329</v>
      </c>
      <c r="D87" s="692" t="s">
        <v>113</v>
      </c>
      <c r="E87" s="692" t="s">
        <v>718</v>
      </c>
      <c r="F87" s="692"/>
      <c r="G87" s="692"/>
      <c r="H87" s="692">
        <v>2017</v>
      </c>
      <c r="I87" s="644" t="s">
        <v>584</v>
      </c>
      <c r="J87" s="644" t="s">
        <v>588</v>
      </c>
      <c r="K87" s="633"/>
      <c r="L87" s="696"/>
      <c r="M87" s="697"/>
      <c r="N87" s="697"/>
      <c r="O87" s="697"/>
      <c r="P87" s="697"/>
      <c r="Q87" s="697"/>
      <c r="R87" s="697"/>
      <c r="S87" s="697"/>
      <c r="T87" s="697"/>
      <c r="U87" s="697"/>
      <c r="V87" s="697"/>
      <c r="W87" s="697"/>
      <c r="X87" s="697"/>
      <c r="Y87" s="697"/>
      <c r="Z87" s="697"/>
      <c r="AA87" s="697"/>
      <c r="AB87" s="697"/>
      <c r="AC87" s="697"/>
      <c r="AD87" s="697"/>
      <c r="AE87" s="697"/>
      <c r="AF87" s="697"/>
      <c r="AG87" s="697"/>
      <c r="AH87" s="697"/>
      <c r="AI87" s="697"/>
      <c r="AJ87" s="697"/>
      <c r="AK87" s="697"/>
      <c r="AL87" s="697"/>
      <c r="AM87" s="697"/>
      <c r="AN87" s="697"/>
      <c r="AO87" s="698"/>
      <c r="AP87" s="633"/>
      <c r="AQ87" s="696"/>
      <c r="AR87" s="697"/>
      <c r="AS87" s="697"/>
      <c r="AT87" s="697"/>
      <c r="AU87" s="697"/>
      <c r="AV87" s="697"/>
      <c r="AW87" s="697">
        <v>38981.473771915058</v>
      </c>
      <c r="AX87" s="697">
        <f>0.804393618994689*AW87</f>
        <v>31356.448761137304</v>
      </c>
      <c r="AY87" s="697">
        <f>AX87</f>
        <v>31356.448761137304</v>
      </c>
      <c r="AZ87" s="697"/>
      <c r="BA87" s="697"/>
      <c r="BB87" s="697"/>
      <c r="BC87" s="697"/>
      <c r="BD87" s="697"/>
      <c r="BE87" s="697"/>
      <c r="BF87" s="697"/>
      <c r="BG87" s="697"/>
      <c r="BH87" s="697"/>
      <c r="BI87" s="697"/>
      <c r="BJ87" s="697"/>
      <c r="BK87" s="697"/>
      <c r="BL87" s="697"/>
      <c r="BM87" s="697"/>
      <c r="BN87" s="697"/>
      <c r="BO87" s="697"/>
      <c r="BP87" s="697"/>
      <c r="BQ87" s="697"/>
      <c r="BR87" s="697"/>
      <c r="BS87" s="697"/>
      <c r="BT87" s="698"/>
    </row>
    <row r="88" spans="2:73">
      <c r="B88" s="692"/>
      <c r="C88" s="692">
        <v>413</v>
      </c>
      <c r="D88" s="692" t="s">
        <v>114</v>
      </c>
      <c r="E88" s="692" t="s">
        <v>718</v>
      </c>
      <c r="F88" s="692"/>
      <c r="G88" s="692"/>
      <c r="H88" s="692">
        <v>2017</v>
      </c>
      <c r="I88" s="644" t="s">
        <v>584</v>
      </c>
      <c r="J88" s="644" t="s">
        <v>588</v>
      </c>
      <c r="K88" s="633"/>
      <c r="L88" s="696"/>
      <c r="M88" s="697"/>
      <c r="N88" s="697"/>
      <c r="O88" s="697"/>
      <c r="P88" s="697"/>
      <c r="Q88" s="697"/>
      <c r="R88" s="697"/>
      <c r="S88" s="697"/>
      <c r="T88" s="697"/>
      <c r="U88" s="697"/>
      <c r="V88" s="697"/>
      <c r="W88" s="697"/>
      <c r="X88" s="697"/>
      <c r="Y88" s="697"/>
      <c r="Z88" s="697"/>
      <c r="AA88" s="697"/>
      <c r="AB88" s="697"/>
      <c r="AC88" s="697"/>
      <c r="AD88" s="697"/>
      <c r="AE88" s="697"/>
      <c r="AF88" s="697"/>
      <c r="AG88" s="697"/>
      <c r="AH88" s="697"/>
      <c r="AI88" s="697"/>
      <c r="AJ88" s="697"/>
      <c r="AK88" s="697"/>
      <c r="AL88" s="697"/>
      <c r="AM88" s="697"/>
      <c r="AN88" s="697"/>
      <c r="AO88" s="698"/>
      <c r="AP88" s="633"/>
      <c r="AQ88" s="699"/>
      <c r="AR88" s="700"/>
      <c r="AS88" s="700"/>
      <c r="AT88" s="700"/>
      <c r="AU88" s="700"/>
      <c r="AV88" s="700"/>
      <c r="AW88" s="700">
        <v>898832.35908275621</v>
      </c>
      <c r="AX88" s="700">
        <f>AW88</f>
        <v>898832.35908275621</v>
      </c>
      <c r="AY88" s="700">
        <f>AX88</f>
        <v>898832.35908275621</v>
      </c>
      <c r="AZ88" s="700"/>
      <c r="BA88" s="700"/>
      <c r="BB88" s="700"/>
      <c r="BC88" s="700"/>
      <c r="BD88" s="700"/>
      <c r="BE88" s="700"/>
      <c r="BF88" s="700"/>
      <c r="BG88" s="700"/>
      <c r="BH88" s="700"/>
      <c r="BI88" s="700"/>
      <c r="BJ88" s="700"/>
      <c r="BK88" s="700"/>
      <c r="BL88" s="700"/>
      <c r="BM88" s="700"/>
      <c r="BN88" s="700"/>
      <c r="BO88" s="700"/>
      <c r="BP88" s="700"/>
      <c r="BQ88" s="700"/>
      <c r="BR88" s="700"/>
      <c r="BS88" s="700"/>
      <c r="BT88" s="701"/>
    </row>
    <row r="89" spans="2:73">
      <c r="B89" s="692"/>
      <c r="C89" s="692">
        <v>414</v>
      </c>
      <c r="D89" s="692" t="s">
        <v>115</v>
      </c>
      <c r="E89" s="692" t="s">
        <v>718</v>
      </c>
      <c r="F89" s="692"/>
      <c r="G89" s="692"/>
      <c r="H89" s="692">
        <v>2017</v>
      </c>
      <c r="I89" s="644" t="s">
        <v>584</v>
      </c>
      <c r="J89" s="644" t="s">
        <v>588</v>
      </c>
      <c r="K89" s="633"/>
      <c r="L89" s="696"/>
      <c r="M89" s="697"/>
      <c r="N89" s="697"/>
      <c r="O89" s="697"/>
      <c r="P89" s="697"/>
      <c r="Q89" s="697"/>
      <c r="R89" s="697"/>
      <c r="S89" s="697"/>
      <c r="T89" s="697"/>
      <c r="U89" s="697"/>
      <c r="V89" s="697"/>
      <c r="W89" s="697"/>
      <c r="X89" s="697"/>
      <c r="Y89" s="697"/>
      <c r="Z89" s="697"/>
      <c r="AA89" s="697"/>
      <c r="AB89" s="697"/>
      <c r="AC89" s="697"/>
      <c r="AD89" s="697"/>
      <c r="AE89" s="697"/>
      <c r="AF89" s="697"/>
      <c r="AG89" s="697"/>
      <c r="AH89" s="697"/>
      <c r="AI89" s="697"/>
      <c r="AJ89" s="697"/>
      <c r="AK89" s="697"/>
      <c r="AL89" s="697"/>
      <c r="AM89" s="697"/>
      <c r="AN89" s="697"/>
      <c r="AO89" s="698"/>
      <c r="AP89" s="633"/>
      <c r="AQ89" s="693"/>
      <c r="AR89" s="694"/>
      <c r="AS89" s="694"/>
      <c r="AT89" s="694"/>
      <c r="AU89" s="694"/>
      <c r="AV89" s="694"/>
      <c r="AW89" s="694">
        <v>6055.1990141602219</v>
      </c>
      <c r="AX89" s="694">
        <v>6055.1990141602219</v>
      </c>
      <c r="AY89" s="694">
        <v>6055.1990141602219</v>
      </c>
      <c r="AZ89" s="694"/>
      <c r="BA89" s="694"/>
      <c r="BB89" s="694"/>
      <c r="BC89" s="694"/>
      <c r="BD89" s="694"/>
      <c r="BE89" s="694"/>
      <c r="BF89" s="694"/>
      <c r="BG89" s="694"/>
      <c r="BH89" s="694"/>
      <c r="BI89" s="694"/>
      <c r="BJ89" s="694"/>
      <c r="BK89" s="694"/>
      <c r="BL89" s="694"/>
      <c r="BM89" s="694"/>
      <c r="BN89" s="694"/>
      <c r="BO89" s="694"/>
      <c r="BP89" s="694"/>
      <c r="BQ89" s="694"/>
      <c r="BR89" s="694"/>
      <c r="BS89" s="694"/>
      <c r="BT89" s="695"/>
    </row>
    <row r="90" spans="2:73">
      <c r="B90" s="692"/>
      <c r="C90" s="692"/>
      <c r="D90" s="692" t="s">
        <v>134</v>
      </c>
      <c r="E90" s="692" t="s">
        <v>718</v>
      </c>
      <c r="F90" s="692"/>
      <c r="G90" s="692"/>
      <c r="H90" s="692">
        <v>2017</v>
      </c>
      <c r="I90" s="644" t="s">
        <v>584</v>
      </c>
      <c r="J90" s="644" t="s">
        <v>588</v>
      </c>
      <c r="K90" s="633"/>
      <c r="L90" s="696"/>
      <c r="M90" s="697"/>
      <c r="N90" s="697"/>
      <c r="O90" s="697"/>
      <c r="P90" s="697"/>
      <c r="Q90" s="697"/>
      <c r="R90" s="697"/>
      <c r="S90" s="697"/>
      <c r="T90" s="697"/>
      <c r="U90" s="697"/>
      <c r="V90" s="697"/>
      <c r="W90" s="697"/>
      <c r="X90" s="697"/>
      <c r="Y90" s="697"/>
      <c r="Z90" s="697"/>
      <c r="AA90" s="697"/>
      <c r="AB90" s="697"/>
      <c r="AC90" s="697"/>
      <c r="AD90" s="697"/>
      <c r="AE90" s="697"/>
      <c r="AF90" s="697"/>
      <c r="AG90" s="697"/>
      <c r="AH90" s="697"/>
      <c r="AI90" s="697"/>
      <c r="AJ90" s="697"/>
      <c r="AK90" s="697"/>
      <c r="AL90" s="697"/>
      <c r="AM90" s="697"/>
      <c r="AN90" s="697"/>
      <c r="AO90" s="698"/>
      <c r="AP90" s="633"/>
      <c r="AQ90" s="696"/>
      <c r="AR90" s="697"/>
      <c r="AS90" s="697"/>
      <c r="AT90" s="697"/>
      <c r="AU90" s="697"/>
      <c r="AV90" s="697"/>
      <c r="AW90" s="697">
        <v>78800.200000000026</v>
      </c>
      <c r="AX90" s="697">
        <f>AW90</f>
        <v>78800.200000000026</v>
      </c>
      <c r="AY90" s="697">
        <f>AX90</f>
        <v>78800.200000000026</v>
      </c>
      <c r="AZ90" s="697"/>
      <c r="BA90" s="697"/>
      <c r="BB90" s="697"/>
      <c r="BC90" s="697"/>
      <c r="BD90" s="697"/>
      <c r="BE90" s="697"/>
      <c r="BF90" s="697"/>
      <c r="BG90" s="697"/>
      <c r="BH90" s="697"/>
      <c r="BI90" s="697"/>
      <c r="BJ90" s="697"/>
      <c r="BK90" s="697"/>
      <c r="BL90" s="697"/>
      <c r="BM90" s="697"/>
      <c r="BN90" s="697"/>
      <c r="BO90" s="697"/>
      <c r="BP90" s="697"/>
      <c r="BQ90" s="697"/>
      <c r="BR90" s="697"/>
      <c r="BS90" s="697"/>
      <c r="BT90" s="698"/>
    </row>
    <row r="91" spans="2:73">
      <c r="B91" s="692"/>
      <c r="C91" s="692">
        <v>417</v>
      </c>
      <c r="D91" s="692" t="s">
        <v>118</v>
      </c>
      <c r="E91" s="692" t="s">
        <v>718</v>
      </c>
      <c r="F91" s="692"/>
      <c r="G91" s="692"/>
      <c r="H91" s="692">
        <v>2017</v>
      </c>
      <c r="I91" s="644" t="s">
        <v>584</v>
      </c>
      <c r="J91" s="644" t="s">
        <v>588</v>
      </c>
      <c r="K91" s="633"/>
      <c r="L91" s="696"/>
      <c r="M91" s="697"/>
      <c r="N91" s="697"/>
      <c r="O91" s="697"/>
      <c r="P91" s="697"/>
      <c r="Q91" s="697"/>
      <c r="R91" s="697">
        <v>1640.5568673602161</v>
      </c>
      <c r="S91" s="697">
        <f>1.00978027867095*R91</f>
        <v>1656.6019706985398</v>
      </c>
      <c r="T91" s="697">
        <f>S91</f>
        <v>1656.6019706985398</v>
      </c>
      <c r="U91" s="697"/>
      <c r="V91" s="697"/>
      <c r="W91" s="697"/>
      <c r="X91" s="697"/>
      <c r="Y91" s="697"/>
      <c r="Z91" s="697"/>
      <c r="AA91" s="697"/>
      <c r="AB91" s="697"/>
      <c r="AC91" s="697"/>
      <c r="AD91" s="697"/>
      <c r="AE91" s="697"/>
      <c r="AF91" s="697"/>
      <c r="AG91" s="697"/>
      <c r="AH91" s="697"/>
      <c r="AI91" s="697"/>
      <c r="AJ91" s="697"/>
      <c r="AK91" s="697"/>
      <c r="AL91" s="697"/>
      <c r="AM91" s="697"/>
      <c r="AN91" s="697"/>
      <c r="AO91" s="698"/>
      <c r="AP91" s="633"/>
      <c r="AQ91" s="696"/>
      <c r="AR91" s="697"/>
      <c r="AS91" s="697"/>
      <c r="AT91" s="697"/>
      <c r="AU91" s="697"/>
      <c r="AV91" s="697"/>
      <c r="AW91" s="697">
        <v>16891576.387644835</v>
      </c>
      <c r="AX91" s="697">
        <f>AW91</f>
        <v>16891576.387644835</v>
      </c>
      <c r="AY91" s="697">
        <f>AX91</f>
        <v>16891576.387644835</v>
      </c>
      <c r="AZ91" s="697"/>
      <c r="BA91" s="697"/>
      <c r="BB91" s="697"/>
      <c r="BC91" s="697"/>
      <c r="BD91" s="697"/>
      <c r="BE91" s="697"/>
      <c r="BF91" s="697"/>
      <c r="BG91" s="697"/>
      <c r="BH91" s="697"/>
      <c r="BI91" s="697"/>
      <c r="BJ91" s="697"/>
      <c r="BK91" s="697"/>
      <c r="BL91" s="697"/>
      <c r="BM91" s="697"/>
      <c r="BN91" s="697"/>
      <c r="BO91" s="697"/>
      <c r="BP91" s="697"/>
      <c r="BQ91" s="697"/>
      <c r="BR91" s="697"/>
      <c r="BS91" s="697"/>
      <c r="BT91" s="698"/>
    </row>
    <row r="92" spans="2:73">
      <c r="B92" s="692"/>
      <c r="C92" s="692">
        <v>419</v>
      </c>
      <c r="D92" s="692" t="s">
        <v>120</v>
      </c>
      <c r="E92" s="692" t="s">
        <v>718</v>
      </c>
      <c r="F92" s="692"/>
      <c r="G92" s="692"/>
      <c r="H92" s="692">
        <v>2017</v>
      </c>
      <c r="I92" s="644" t="s">
        <v>584</v>
      </c>
      <c r="J92" s="644" t="s">
        <v>588</v>
      </c>
      <c r="K92" s="633"/>
      <c r="L92" s="696"/>
      <c r="M92" s="697"/>
      <c r="N92" s="697"/>
      <c r="O92" s="697"/>
      <c r="P92" s="697"/>
      <c r="Q92" s="697"/>
      <c r="R92" s="697">
        <v>302.47552447552442</v>
      </c>
      <c r="S92" s="697">
        <v>302.47552447552442</v>
      </c>
      <c r="T92" s="697">
        <f>S92</f>
        <v>302.47552447552442</v>
      </c>
      <c r="U92" s="697"/>
      <c r="V92" s="697"/>
      <c r="W92" s="697"/>
      <c r="X92" s="697"/>
      <c r="Y92" s="697"/>
      <c r="Z92" s="697"/>
      <c r="AA92" s="697"/>
      <c r="AB92" s="697"/>
      <c r="AC92" s="697"/>
      <c r="AD92" s="697"/>
      <c r="AE92" s="697"/>
      <c r="AF92" s="697"/>
      <c r="AG92" s="697"/>
      <c r="AH92" s="697"/>
      <c r="AI92" s="697"/>
      <c r="AJ92" s="697"/>
      <c r="AK92" s="697"/>
      <c r="AL92" s="697"/>
      <c r="AM92" s="697"/>
      <c r="AN92" s="697"/>
      <c r="AO92" s="698"/>
      <c r="AP92" s="633"/>
      <c r="AQ92" s="696"/>
      <c r="AR92" s="697"/>
      <c r="AS92" s="697"/>
      <c r="AT92" s="697"/>
      <c r="AU92" s="697"/>
      <c r="AV92" s="697"/>
      <c r="AW92" s="697">
        <v>121951.67634256174</v>
      </c>
      <c r="AX92" s="697">
        <v>121951.67634256174</v>
      </c>
      <c r="AY92" s="697">
        <f>AX92</f>
        <v>121951.67634256174</v>
      </c>
      <c r="AZ92" s="697"/>
      <c r="BA92" s="697"/>
      <c r="BB92" s="697"/>
      <c r="BC92" s="697"/>
      <c r="BD92" s="697"/>
      <c r="BE92" s="697"/>
      <c r="BF92" s="697"/>
      <c r="BG92" s="697"/>
      <c r="BH92" s="697"/>
      <c r="BI92" s="697"/>
      <c r="BJ92" s="697"/>
      <c r="BK92" s="697"/>
      <c r="BL92" s="697"/>
      <c r="BM92" s="697"/>
      <c r="BN92" s="697"/>
      <c r="BO92" s="697"/>
      <c r="BP92" s="697"/>
      <c r="BQ92" s="697"/>
      <c r="BR92" s="697"/>
      <c r="BS92" s="697"/>
      <c r="BT92" s="698"/>
    </row>
    <row r="93" spans="2:73">
      <c r="B93" s="692"/>
      <c r="C93" s="692"/>
      <c r="D93" s="692" t="s">
        <v>732</v>
      </c>
      <c r="E93" s="692" t="s">
        <v>718</v>
      </c>
      <c r="F93" s="692"/>
      <c r="G93" s="692"/>
      <c r="H93" s="692">
        <v>2017</v>
      </c>
      <c r="I93" s="644" t="s">
        <v>584</v>
      </c>
      <c r="J93" s="644" t="s">
        <v>588</v>
      </c>
      <c r="K93" s="633"/>
      <c r="L93" s="696"/>
      <c r="M93" s="697"/>
      <c r="N93" s="697"/>
      <c r="O93" s="697"/>
      <c r="P93" s="697"/>
      <c r="Q93" s="697"/>
      <c r="R93" s="697"/>
      <c r="S93" s="697"/>
      <c r="T93" s="697"/>
      <c r="U93" s="697"/>
      <c r="V93" s="697"/>
      <c r="W93" s="697"/>
      <c r="X93" s="697"/>
      <c r="Y93" s="697"/>
      <c r="Z93" s="697"/>
      <c r="AA93" s="697"/>
      <c r="AB93" s="697"/>
      <c r="AC93" s="697"/>
      <c r="AD93" s="697"/>
      <c r="AE93" s="697"/>
      <c r="AF93" s="697"/>
      <c r="AG93" s="697"/>
      <c r="AH93" s="697"/>
      <c r="AI93" s="697"/>
      <c r="AJ93" s="697"/>
      <c r="AK93" s="697"/>
      <c r="AL93" s="697"/>
      <c r="AM93" s="697"/>
      <c r="AN93" s="697"/>
      <c r="AO93" s="698"/>
      <c r="AP93" s="633"/>
      <c r="AQ93" s="696"/>
      <c r="AR93" s="697"/>
      <c r="AS93" s="697"/>
      <c r="AT93" s="697"/>
      <c r="AU93" s="697"/>
      <c r="AV93" s="697"/>
      <c r="AW93" s="697">
        <v>68254.109999999986</v>
      </c>
      <c r="AX93" s="697">
        <v>68254.109999999986</v>
      </c>
      <c r="AY93" s="697">
        <f>AX93</f>
        <v>68254.109999999986</v>
      </c>
      <c r="AZ93" s="697"/>
      <c r="BA93" s="697"/>
      <c r="BB93" s="697"/>
      <c r="BC93" s="697"/>
      <c r="BD93" s="697"/>
      <c r="BE93" s="697"/>
      <c r="BF93" s="697"/>
      <c r="BG93" s="697"/>
      <c r="BH93" s="697"/>
      <c r="BI93" s="697"/>
      <c r="BJ93" s="697"/>
      <c r="BK93" s="697"/>
      <c r="BL93" s="697"/>
      <c r="BM93" s="697"/>
      <c r="BN93" s="697"/>
      <c r="BO93" s="697"/>
      <c r="BP93" s="697"/>
      <c r="BQ93" s="697"/>
      <c r="BR93" s="697"/>
      <c r="BS93" s="697"/>
      <c r="BT93" s="698"/>
    </row>
    <row r="94" spans="2:73">
      <c r="B94" s="692"/>
      <c r="C94" s="692"/>
      <c r="D94" s="692"/>
      <c r="E94" s="692"/>
      <c r="F94" s="692"/>
      <c r="G94" s="692"/>
      <c r="H94" s="692"/>
      <c r="I94" s="644"/>
      <c r="J94" s="644"/>
      <c r="K94" s="633"/>
      <c r="L94" s="696"/>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697"/>
      <c r="AK94" s="697"/>
      <c r="AL94" s="697"/>
      <c r="AM94" s="697"/>
      <c r="AN94" s="697"/>
      <c r="AO94" s="698"/>
      <c r="AP94" s="633"/>
      <c r="AQ94" s="696"/>
      <c r="AR94" s="697"/>
      <c r="AS94" s="697"/>
      <c r="AT94" s="697"/>
      <c r="AU94" s="697"/>
      <c r="AV94" s="697"/>
      <c r="AW94" s="697"/>
      <c r="AX94" s="697"/>
      <c r="AY94" s="697"/>
      <c r="AZ94" s="697"/>
      <c r="BA94" s="697"/>
      <c r="BB94" s="697"/>
      <c r="BC94" s="697"/>
      <c r="BD94" s="697"/>
      <c r="BE94" s="697"/>
      <c r="BF94" s="697"/>
      <c r="BG94" s="697"/>
      <c r="BH94" s="697"/>
      <c r="BI94" s="697"/>
      <c r="BJ94" s="697"/>
      <c r="BK94" s="697"/>
      <c r="BL94" s="697"/>
      <c r="BM94" s="697"/>
      <c r="BN94" s="697"/>
      <c r="BO94" s="697"/>
      <c r="BP94" s="697"/>
      <c r="BQ94" s="697"/>
      <c r="BR94" s="697"/>
      <c r="BS94" s="697"/>
      <c r="BT94" s="698"/>
    </row>
    <row r="95" spans="2:73">
      <c r="B95" s="692"/>
      <c r="C95" s="692"/>
      <c r="D95" s="692"/>
      <c r="E95" s="692"/>
      <c r="F95" s="692"/>
      <c r="G95" s="692"/>
      <c r="H95" s="692"/>
      <c r="I95" s="644"/>
      <c r="J95" s="644"/>
      <c r="K95" s="633"/>
      <c r="L95" s="696"/>
      <c r="M95" s="697"/>
      <c r="N95" s="697"/>
      <c r="O95" s="697"/>
      <c r="P95" s="697"/>
      <c r="Q95" s="697"/>
      <c r="R95" s="697"/>
      <c r="S95" s="697"/>
      <c r="T95" s="697"/>
      <c r="U95" s="697"/>
      <c r="V95" s="697"/>
      <c r="W95" s="697"/>
      <c r="X95" s="697"/>
      <c r="Y95" s="697"/>
      <c r="Z95" s="697"/>
      <c r="AA95" s="697"/>
      <c r="AB95" s="697"/>
      <c r="AC95" s="697"/>
      <c r="AD95" s="697"/>
      <c r="AE95" s="697"/>
      <c r="AF95" s="697"/>
      <c r="AG95" s="697"/>
      <c r="AH95" s="697"/>
      <c r="AI95" s="697"/>
      <c r="AJ95" s="697"/>
      <c r="AK95" s="697"/>
      <c r="AL95" s="697"/>
      <c r="AM95" s="697"/>
      <c r="AN95" s="697"/>
      <c r="AO95" s="698"/>
      <c r="AP95" s="633"/>
      <c r="AQ95" s="696"/>
      <c r="AR95" s="697"/>
      <c r="AS95" s="697"/>
      <c r="AT95" s="697"/>
      <c r="AU95" s="697"/>
      <c r="AV95" s="697"/>
      <c r="AW95" s="697"/>
      <c r="AX95" s="697"/>
      <c r="AY95" s="697"/>
      <c r="AZ95" s="697"/>
      <c r="BA95" s="697"/>
      <c r="BB95" s="697"/>
      <c r="BC95" s="697"/>
      <c r="BD95" s="697"/>
      <c r="BE95" s="697"/>
      <c r="BF95" s="697"/>
      <c r="BG95" s="697"/>
      <c r="BH95" s="697"/>
      <c r="BI95" s="697"/>
      <c r="BJ95" s="697"/>
      <c r="BK95" s="697"/>
      <c r="BL95" s="697"/>
      <c r="BM95" s="697"/>
      <c r="BN95" s="697"/>
      <c r="BO95" s="697"/>
      <c r="BP95" s="697"/>
      <c r="BQ95" s="697"/>
      <c r="BR95" s="697"/>
      <c r="BS95" s="697"/>
      <c r="BT95" s="698"/>
    </row>
    <row r="96" spans="2:73">
      <c r="B96" s="692"/>
      <c r="C96" s="692"/>
      <c r="D96" s="692"/>
      <c r="E96" s="692"/>
      <c r="F96" s="692"/>
      <c r="G96" s="692"/>
      <c r="H96" s="692"/>
      <c r="I96" s="644"/>
      <c r="J96" s="644"/>
      <c r="K96" s="633"/>
      <c r="L96" s="696"/>
      <c r="M96" s="697"/>
      <c r="N96" s="697"/>
      <c r="O96" s="697"/>
      <c r="P96" s="697"/>
      <c r="Q96" s="697"/>
      <c r="R96" s="697"/>
      <c r="S96" s="697"/>
      <c r="T96" s="697"/>
      <c r="U96" s="697"/>
      <c r="V96" s="697"/>
      <c r="W96" s="697"/>
      <c r="X96" s="697"/>
      <c r="Y96" s="697"/>
      <c r="Z96" s="697"/>
      <c r="AA96" s="697"/>
      <c r="AB96" s="697"/>
      <c r="AC96" s="697"/>
      <c r="AD96" s="697"/>
      <c r="AE96" s="697"/>
      <c r="AF96" s="697"/>
      <c r="AG96" s="697"/>
      <c r="AH96" s="697"/>
      <c r="AI96" s="697"/>
      <c r="AJ96" s="697"/>
      <c r="AK96" s="697"/>
      <c r="AL96" s="697"/>
      <c r="AM96" s="697"/>
      <c r="AN96" s="697"/>
      <c r="AO96" s="698"/>
      <c r="AP96" s="633"/>
      <c r="AQ96" s="696"/>
      <c r="AR96" s="697"/>
      <c r="AS96" s="697"/>
      <c r="AT96" s="697"/>
      <c r="AU96" s="697"/>
      <c r="AV96" s="697"/>
      <c r="AW96" s="697"/>
      <c r="AX96" s="697"/>
      <c r="AY96" s="697"/>
      <c r="AZ96" s="697"/>
      <c r="BA96" s="697"/>
      <c r="BB96" s="697"/>
      <c r="BC96" s="697"/>
      <c r="BD96" s="697"/>
      <c r="BE96" s="697"/>
      <c r="BF96" s="697"/>
      <c r="BG96" s="697"/>
      <c r="BH96" s="697"/>
      <c r="BI96" s="697"/>
      <c r="BJ96" s="697"/>
      <c r="BK96" s="697"/>
      <c r="BL96" s="697"/>
      <c r="BM96" s="697"/>
      <c r="BN96" s="697"/>
      <c r="BO96" s="697"/>
      <c r="BP96" s="697"/>
      <c r="BQ96" s="697"/>
      <c r="BR96" s="697"/>
      <c r="BS96" s="697"/>
      <c r="BT96" s="698"/>
    </row>
    <row r="97" spans="2:73">
      <c r="B97" s="692"/>
      <c r="C97" s="692"/>
      <c r="D97" s="692"/>
      <c r="E97" s="692"/>
      <c r="F97" s="692"/>
      <c r="G97" s="692"/>
      <c r="H97" s="692"/>
      <c r="I97" s="644"/>
      <c r="J97" s="644"/>
      <c r="K97" s="633"/>
      <c r="L97" s="696"/>
      <c r="M97" s="697"/>
      <c r="N97" s="697"/>
      <c r="O97" s="697"/>
      <c r="P97" s="697"/>
      <c r="Q97" s="697"/>
      <c r="R97" s="697"/>
      <c r="S97" s="697"/>
      <c r="T97" s="697"/>
      <c r="U97" s="697"/>
      <c r="V97" s="697"/>
      <c r="W97" s="697"/>
      <c r="X97" s="697"/>
      <c r="Y97" s="697"/>
      <c r="Z97" s="697"/>
      <c r="AA97" s="697"/>
      <c r="AB97" s="697"/>
      <c r="AC97" s="697"/>
      <c r="AD97" s="697"/>
      <c r="AE97" s="697"/>
      <c r="AF97" s="697"/>
      <c r="AG97" s="697"/>
      <c r="AH97" s="697"/>
      <c r="AI97" s="697"/>
      <c r="AJ97" s="697"/>
      <c r="AK97" s="697"/>
      <c r="AL97" s="697"/>
      <c r="AM97" s="697"/>
      <c r="AN97" s="697"/>
      <c r="AO97" s="698"/>
      <c r="AP97" s="633"/>
      <c r="AQ97" s="696"/>
      <c r="AR97" s="697"/>
      <c r="AS97" s="697"/>
      <c r="AT97" s="697"/>
      <c r="AU97" s="697"/>
      <c r="AV97" s="697"/>
      <c r="AW97" s="697"/>
      <c r="AX97" s="697"/>
      <c r="AY97" s="697"/>
      <c r="AZ97" s="697"/>
      <c r="BA97" s="697"/>
      <c r="BB97" s="697"/>
      <c r="BC97" s="697"/>
      <c r="BD97" s="697"/>
      <c r="BE97" s="697"/>
      <c r="BF97" s="697"/>
      <c r="BG97" s="697"/>
      <c r="BH97" s="697"/>
      <c r="BI97" s="697"/>
      <c r="BJ97" s="697"/>
      <c r="BK97" s="697"/>
      <c r="BL97" s="697"/>
      <c r="BM97" s="697"/>
      <c r="BN97" s="697"/>
      <c r="BO97" s="697"/>
      <c r="BP97" s="697"/>
      <c r="BQ97" s="697"/>
      <c r="BR97" s="697"/>
      <c r="BS97" s="697"/>
      <c r="BT97" s="698"/>
    </row>
    <row r="98" spans="2:73" ht="15.75">
      <c r="B98" s="692"/>
      <c r="C98" s="692"/>
      <c r="D98" s="692"/>
      <c r="E98" s="692"/>
      <c r="F98" s="692"/>
      <c r="G98" s="692"/>
      <c r="H98" s="692"/>
      <c r="I98" s="644"/>
      <c r="J98" s="644"/>
      <c r="K98" s="633"/>
      <c r="L98" s="696"/>
      <c r="M98" s="697"/>
      <c r="N98" s="697"/>
      <c r="O98" s="697"/>
      <c r="P98" s="697"/>
      <c r="Q98" s="697"/>
      <c r="R98" s="697"/>
      <c r="S98" s="697"/>
      <c r="T98" s="697"/>
      <c r="U98" s="697"/>
      <c r="V98" s="697"/>
      <c r="W98" s="697"/>
      <c r="X98" s="697"/>
      <c r="Y98" s="697"/>
      <c r="Z98" s="697"/>
      <c r="AA98" s="697"/>
      <c r="AB98" s="697"/>
      <c r="AC98" s="697"/>
      <c r="AD98" s="697"/>
      <c r="AE98" s="697"/>
      <c r="AF98" s="697"/>
      <c r="AG98" s="697"/>
      <c r="AH98" s="697"/>
      <c r="AI98" s="697"/>
      <c r="AJ98" s="697"/>
      <c r="AK98" s="697"/>
      <c r="AL98" s="697"/>
      <c r="AM98" s="697"/>
      <c r="AN98" s="697"/>
      <c r="AO98" s="698"/>
      <c r="AP98" s="633"/>
      <c r="AQ98" s="696"/>
      <c r="AR98" s="697"/>
      <c r="AS98" s="697"/>
      <c r="AT98" s="697"/>
      <c r="AU98" s="697"/>
      <c r="AV98" s="697"/>
      <c r="AW98" s="697"/>
      <c r="AX98" s="697"/>
      <c r="AY98" s="697"/>
      <c r="AZ98" s="697"/>
      <c r="BA98" s="697"/>
      <c r="BB98" s="697"/>
      <c r="BC98" s="697"/>
      <c r="BD98" s="697"/>
      <c r="BE98" s="697"/>
      <c r="BF98" s="697"/>
      <c r="BG98" s="697"/>
      <c r="BH98" s="697"/>
      <c r="BI98" s="697"/>
      <c r="BJ98" s="697"/>
      <c r="BK98" s="697"/>
      <c r="BL98" s="697"/>
      <c r="BM98" s="697"/>
      <c r="BN98" s="697"/>
      <c r="BO98" s="697"/>
      <c r="BP98" s="697"/>
      <c r="BQ98" s="697"/>
      <c r="BR98" s="697"/>
      <c r="BS98" s="697"/>
      <c r="BT98" s="698"/>
      <c r="BU98" s="163"/>
    </row>
    <row r="99" spans="2:73" ht="15.75">
      <c r="B99" s="692"/>
      <c r="C99" s="692"/>
      <c r="D99" s="692"/>
      <c r="E99" s="692"/>
      <c r="F99" s="692"/>
      <c r="G99" s="692"/>
      <c r="H99" s="692"/>
      <c r="I99" s="644"/>
      <c r="J99" s="644"/>
      <c r="K99" s="633"/>
      <c r="L99" s="696"/>
      <c r="M99" s="697"/>
      <c r="N99" s="697"/>
      <c r="O99" s="697"/>
      <c r="P99" s="697"/>
      <c r="Q99" s="697"/>
      <c r="R99" s="697"/>
      <c r="S99" s="697"/>
      <c r="T99" s="697"/>
      <c r="U99" s="697"/>
      <c r="V99" s="697"/>
      <c r="W99" s="697"/>
      <c r="X99" s="697"/>
      <c r="Y99" s="697"/>
      <c r="Z99" s="697"/>
      <c r="AA99" s="697"/>
      <c r="AB99" s="697"/>
      <c r="AC99" s="697"/>
      <c r="AD99" s="697"/>
      <c r="AE99" s="697"/>
      <c r="AF99" s="697"/>
      <c r="AG99" s="697"/>
      <c r="AH99" s="697"/>
      <c r="AI99" s="697"/>
      <c r="AJ99" s="697"/>
      <c r="AK99" s="697"/>
      <c r="AL99" s="697"/>
      <c r="AM99" s="697"/>
      <c r="AN99" s="697"/>
      <c r="AO99" s="698"/>
      <c r="AP99" s="633"/>
      <c r="AQ99" s="696"/>
      <c r="AR99" s="697"/>
      <c r="AS99" s="697"/>
      <c r="AT99" s="697"/>
      <c r="AU99" s="697"/>
      <c r="AV99" s="697"/>
      <c r="AW99" s="697"/>
      <c r="AX99" s="697"/>
      <c r="AY99" s="697"/>
      <c r="AZ99" s="697"/>
      <c r="BA99" s="697"/>
      <c r="BB99" s="697"/>
      <c r="BC99" s="697"/>
      <c r="BD99" s="697"/>
      <c r="BE99" s="697"/>
      <c r="BF99" s="697"/>
      <c r="BG99" s="697"/>
      <c r="BH99" s="697"/>
      <c r="BI99" s="697"/>
      <c r="BJ99" s="697"/>
      <c r="BK99" s="697"/>
      <c r="BL99" s="697"/>
      <c r="BM99" s="697"/>
      <c r="BN99" s="697"/>
      <c r="BO99" s="697"/>
      <c r="BP99" s="697"/>
      <c r="BQ99" s="697"/>
      <c r="BR99" s="697"/>
      <c r="BS99" s="697"/>
      <c r="BT99" s="698"/>
      <c r="BU99" s="163"/>
    </row>
    <row r="100" spans="2:73" ht="15.75">
      <c r="B100" s="692"/>
      <c r="C100" s="692"/>
      <c r="D100" s="692"/>
      <c r="E100" s="692"/>
      <c r="F100" s="692"/>
      <c r="G100" s="692"/>
      <c r="H100" s="692"/>
      <c r="I100" s="644"/>
      <c r="J100" s="644"/>
      <c r="K100" s="633"/>
      <c r="L100" s="696"/>
      <c r="M100" s="697"/>
      <c r="N100" s="697"/>
      <c r="O100" s="697"/>
      <c r="P100" s="697"/>
      <c r="Q100" s="697"/>
      <c r="R100" s="697"/>
      <c r="S100" s="697"/>
      <c r="T100" s="697"/>
      <c r="U100" s="697"/>
      <c r="V100" s="697"/>
      <c r="W100" s="697"/>
      <c r="X100" s="697"/>
      <c r="Y100" s="697"/>
      <c r="Z100" s="697"/>
      <c r="AA100" s="697"/>
      <c r="AB100" s="697"/>
      <c r="AC100" s="697"/>
      <c r="AD100" s="697"/>
      <c r="AE100" s="697"/>
      <c r="AF100" s="697"/>
      <c r="AG100" s="697"/>
      <c r="AH100" s="697"/>
      <c r="AI100" s="697"/>
      <c r="AJ100" s="697"/>
      <c r="AK100" s="697"/>
      <c r="AL100" s="697"/>
      <c r="AM100" s="697"/>
      <c r="AN100" s="697"/>
      <c r="AO100" s="698"/>
      <c r="AP100" s="633"/>
      <c r="AQ100" s="696"/>
      <c r="AR100" s="697"/>
      <c r="AS100" s="697"/>
      <c r="AT100" s="697"/>
      <c r="AU100" s="697"/>
      <c r="AV100" s="697"/>
      <c r="AW100" s="697"/>
      <c r="AX100" s="697"/>
      <c r="AY100" s="697"/>
      <c r="AZ100" s="697"/>
      <c r="BA100" s="697"/>
      <c r="BB100" s="697"/>
      <c r="BC100" s="697"/>
      <c r="BD100" s="697"/>
      <c r="BE100" s="697"/>
      <c r="BF100" s="697"/>
      <c r="BG100" s="697"/>
      <c r="BH100" s="697"/>
      <c r="BI100" s="697"/>
      <c r="BJ100" s="697"/>
      <c r="BK100" s="697"/>
      <c r="BL100" s="697"/>
      <c r="BM100" s="697"/>
      <c r="BN100" s="697"/>
      <c r="BO100" s="697"/>
      <c r="BP100" s="697"/>
      <c r="BQ100" s="697"/>
      <c r="BR100" s="697"/>
      <c r="BS100" s="697"/>
      <c r="BT100" s="698"/>
      <c r="BU100" s="163"/>
    </row>
    <row r="101" spans="2:73">
      <c r="B101" s="692"/>
      <c r="C101" s="692"/>
      <c r="D101" s="692"/>
      <c r="E101" s="692"/>
      <c r="F101" s="692"/>
      <c r="G101" s="692"/>
      <c r="H101" s="692"/>
      <c r="I101" s="644"/>
      <c r="J101" s="644"/>
      <c r="K101" s="633"/>
      <c r="L101" s="696"/>
      <c r="M101" s="697"/>
      <c r="N101" s="697"/>
      <c r="O101" s="697"/>
      <c r="P101" s="697"/>
      <c r="Q101" s="697"/>
      <c r="R101" s="697"/>
      <c r="S101" s="697"/>
      <c r="T101" s="697"/>
      <c r="U101" s="697"/>
      <c r="V101" s="697"/>
      <c r="W101" s="697"/>
      <c r="X101" s="697"/>
      <c r="Y101" s="697"/>
      <c r="Z101" s="697"/>
      <c r="AA101" s="697"/>
      <c r="AB101" s="697"/>
      <c r="AC101" s="697"/>
      <c r="AD101" s="697"/>
      <c r="AE101" s="697"/>
      <c r="AF101" s="697"/>
      <c r="AG101" s="697"/>
      <c r="AH101" s="697"/>
      <c r="AI101" s="697"/>
      <c r="AJ101" s="697"/>
      <c r="AK101" s="697"/>
      <c r="AL101" s="697"/>
      <c r="AM101" s="697"/>
      <c r="AN101" s="697"/>
      <c r="AO101" s="698"/>
      <c r="AP101" s="633"/>
      <c r="AQ101" s="696"/>
      <c r="AR101" s="697"/>
      <c r="AS101" s="697"/>
      <c r="AT101" s="697"/>
      <c r="AU101" s="697"/>
      <c r="AV101" s="697"/>
      <c r="AW101" s="697"/>
      <c r="AX101" s="697"/>
      <c r="AY101" s="697"/>
      <c r="AZ101" s="697"/>
      <c r="BA101" s="697"/>
      <c r="BB101" s="697"/>
      <c r="BC101" s="697"/>
      <c r="BD101" s="697"/>
      <c r="BE101" s="697"/>
      <c r="BF101" s="697"/>
      <c r="BG101" s="697"/>
      <c r="BH101" s="697"/>
      <c r="BI101" s="697"/>
      <c r="BJ101" s="697"/>
      <c r="BK101" s="697"/>
      <c r="BL101" s="697"/>
      <c r="BM101" s="697"/>
      <c r="BN101" s="697"/>
      <c r="BO101" s="697"/>
      <c r="BP101" s="697"/>
      <c r="BQ101" s="697"/>
      <c r="BR101" s="697"/>
      <c r="BS101" s="697"/>
      <c r="BT101" s="698"/>
    </row>
    <row r="102" spans="2:73" ht="15.75">
      <c r="B102" s="692"/>
      <c r="C102" s="692"/>
      <c r="D102" s="692"/>
      <c r="E102" s="692"/>
      <c r="F102" s="692"/>
      <c r="G102" s="692"/>
      <c r="H102" s="692"/>
      <c r="I102" s="644"/>
      <c r="J102" s="644"/>
      <c r="K102" s="633"/>
      <c r="L102" s="696"/>
      <c r="M102" s="697"/>
      <c r="N102" s="697"/>
      <c r="O102" s="697"/>
      <c r="P102" s="697"/>
      <c r="Q102" s="697"/>
      <c r="R102" s="697"/>
      <c r="S102" s="697"/>
      <c r="T102" s="697"/>
      <c r="U102" s="697"/>
      <c r="V102" s="697"/>
      <c r="W102" s="697"/>
      <c r="X102" s="697"/>
      <c r="Y102" s="697"/>
      <c r="Z102" s="697"/>
      <c r="AA102" s="697"/>
      <c r="AB102" s="697"/>
      <c r="AC102" s="697"/>
      <c r="AD102" s="697"/>
      <c r="AE102" s="697"/>
      <c r="AF102" s="697"/>
      <c r="AG102" s="697"/>
      <c r="AH102" s="697"/>
      <c r="AI102" s="697"/>
      <c r="AJ102" s="697"/>
      <c r="AK102" s="697"/>
      <c r="AL102" s="697"/>
      <c r="AM102" s="697"/>
      <c r="AN102" s="697"/>
      <c r="AO102" s="698"/>
      <c r="AP102" s="633"/>
      <c r="AQ102" s="696"/>
      <c r="AR102" s="697"/>
      <c r="AS102" s="697"/>
      <c r="AT102" s="697"/>
      <c r="AU102" s="697"/>
      <c r="AV102" s="697"/>
      <c r="AW102" s="697"/>
      <c r="AX102" s="697"/>
      <c r="AY102" s="697"/>
      <c r="AZ102" s="697"/>
      <c r="BA102" s="697"/>
      <c r="BB102" s="697"/>
      <c r="BC102" s="697"/>
      <c r="BD102" s="697"/>
      <c r="BE102" s="697"/>
      <c r="BF102" s="697"/>
      <c r="BG102" s="697"/>
      <c r="BH102" s="697"/>
      <c r="BI102" s="697"/>
      <c r="BJ102" s="697"/>
      <c r="BK102" s="697"/>
      <c r="BL102" s="697"/>
      <c r="BM102" s="697"/>
      <c r="BN102" s="697"/>
      <c r="BO102" s="697"/>
      <c r="BP102" s="697"/>
      <c r="BQ102" s="697"/>
      <c r="BR102" s="697"/>
      <c r="BS102" s="697"/>
      <c r="BT102" s="698"/>
      <c r="BU102" s="163"/>
    </row>
    <row r="103" spans="2:73" ht="15.75">
      <c r="B103" s="692"/>
      <c r="C103" s="692"/>
      <c r="D103" s="692"/>
      <c r="E103" s="692"/>
      <c r="F103" s="692"/>
      <c r="G103" s="692"/>
      <c r="H103" s="692"/>
      <c r="I103" s="644"/>
      <c r="J103" s="644"/>
      <c r="K103" s="633"/>
      <c r="L103" s="696"/>
      <c r="M103" s="697"/>
      <c r="N103" s="697"/>
      <c r="O103" s="697"/>
      <c r="P103" s="697"/>
      <c r="Q103" s="697"/>
      <c r="R103" s="697"/>
      <c r="S103" s="697"/>
      <c r="T103" s="697"/>
      <c r="U103" s="697"/>
      <c r="V103" s="697"/>
      <c r="W103" s="697"/>
      <c r="X103" s="697"/>
      <c r="Y103" s="697"/>
      <c r="Z103" s="697"/>
      <c r="AA103" s="697"/>
      <c r="AB103" s="697"/>
      <c r="AC103" s="697"/>
      <c r="AD103" s="697"/>
      <c r="AE103" s="697"/>
      <c r="AF103" s="697"/>
      <c r="AG103" s="697"/>
      <c r="AH103" s="697"/>
      <c r="AI103" s="697"/>
      <c r="AJ103" s="697"/>
      <c r="AK103" s="697"/>
      <c r="AL103" s="697"/>
      <c r="AM103" s="697"/>
      <c r="AN103" s="697"/>
      <c r="AO103" s="698"/>
      <c r="AP103" s="633"/>
      <c r="AQ103" s="696"/>
      <c r="AR103" s="697"/>
      <c r="AS103" s="697"/>
      <c r="AT103" s="697"/>
      <c r="AU103" s="697"/>
      <c r="AV103" s="697"/>
      <c r="AW103" s="697"/>
      <c r="AX103" s="697"/>
      <c r="AY103" s="697"/>
      <c r="AZ103" s="697"/>
      <c r="BA103" s="697"/>
      <c r="BB103" s="697"/>
      <c r="BC103" s="697"/>
      <c r="BD103" s="697"/>
      <c r="BE103" s="697"/>
      <c r="BF103" s="697"/>
      <c r="BG103" s="697"/>
      <c r="BH103" s="697"/>
      <c r="BI103" s="697"/>
      <c r="BJ103" s="697"/>
      <c r="BK103" s="697"/>
      <c r="BL103" s="697"/>
      <c r="BM103" s="697"/>
      <c r="BN103" s="697"/>
      <c r="BO103" s="697"/>
      <c r="BP103" s="697"/>
      <c r="BQ103" s="697"/>
      <c r="BR103" s="697"/>
      <c r="BS103" s="697"/>
      <c r="BT103" s="698"/>
      <c r="BU103" s="163"/>
    </row>
    <row r="104" spans="2:73" ht="15.75">
      <c r="B104" s="692"/>
      <c r="C104" s="692"/>
      <c r="D104" s="692"/>
      <c r="E104" s="692"/>
      <c r="F104" s="692"/>
      <c r="G104" s="692"/>
      <c r="H104" s="692"/>
      <c r="I104" s="644"/>
      <c r="J104" s="644"/>
      <c r="K104" s="633"/>
      <c r="L104" s="696"/>
      <c r="M104" s="697"/>
      <c r="N104" s="697"/>
      <c r="O104" s="697"/>
      <c r="P104" s="697"/>
      <c r="Q104" s="697"/>
      <c r="R104" s="697"/>
      <c r="S104" s="697"/>
      <c r="T104" s="697"/>
      <c r="U104" s="697"/>
      <c r="V104" s="697"/>
      <c r="W104" s="697"/>
      <c r="X104" s="697"/>
      <c r="Y104" s="697"/>
      <c r="Z104" s="697"/>
      <c r="AA104" s="697"/>
      <c r="AB104" s="697"/>
      <c r="AC104" s="697"/>
      <c r="AD104" s="697"/>
      <c r="AE104" s="697"/>
      <c r="AF104" s="697"/>
      <c r="AG104" s="697"/>
      <c r="AH104" s="697"/>
      <c r="AI104" s="697"/>
      <c r="AJ104" s="697"/>
      <c r="AK104" s="697"/>
      <c r="AL104" s="697"/>
      <c r="AM104" s="697"/>
      <c r="AN104" s="697"/>
      <c r="AO104" s="698"/>
      <c r="AP104" s="633"/>
      <c r="AQ104" s="696"/>
      <c r="AR104" s="697"/>
      <c r="AS104" s="697"/>
      <c r="AT104" s="697"/>
      <c r="AU104" s="697"/>
      <c r="AV104" s="697"/>
      <c r="AW104" s="697"/>
      <c r="AX104" s="697"/>
      <c r="AY104" s="697"/>
      <c r="AZ104" s="697"/>
      <c r="BA104" s="697"/>
      <c r="BB104" s="697"/>
      <c r="BC104" s="697"/>
      <c r="BD104" s="697"/>
      <c r="BE104" s="697"/>
      <c r="BF104" s="697"/>
      <c r="BG104" s="697"/>
      <c r="BH104" s="697"/>
      <c r="BI104" s="697"/>
      <c r="BJ104" s="697"/>
      <c r="BK104" s="697"/>
      <c r="BL104" s="697"/>
      <c r="BM104" s="697"/>
      <c r="BN104" s="697"/>
      <c r="BO104" s="697"/>
      <c r="BP104" s="697"/>
      <c r="BQ104" s="697"/>
      <c r="BR104" s="697"/>
      <c r="BS104" s="697"/>
      <c r="BT104" s="698"/>
      <c r="BU104" s="163"/>
    </row>
    <row r="105" spans="2:73" ht="15.75">
      <c r="B105" s="692"/>
      <c r="C105" s="692"/>
      <c r="D105" s="692"/>
      <c r="E105" s="692"/>
      <c r="F105" s="692"/>
      <c r="G105" s="692"/>
      <c r="H105" s="692"/>
      <c r="I105" s="644"/>
      <c r="J105" s="644"/>
      <c r="K105" s="633"/>
      <c r="L105" s="696"/>
      <c r="M105" s="697"/>
      <c r="N105" s="697"/>
      <c r="O105" s="697"/>
      <c r="P105" s="697"/>
      <c r="Q105" s="697"/>
      <c r="R105" s="697"/>
      <c r="S105" s="697"/>
      <c r="T105" s="697"/>
      <c r="U105" s="697"/>
      <c r="V105" s="697"/>
      <c r="W105" s="697"/>
      <c r="X105" s="697"/>
      <c r="Y105" s="697"/>
      <c r="Z105" s="697"/>
      <c r="AA105" s="697"/>
      <c r="AB105" s="697"/>
      <c r="AC105" s="697"/>
      <c r="AD105" s="697"/>
      <c r="AE105" s="697"/>
      <c r="AF105" s="697"/>
      <c r="AG105" s="697"/>
      <c r="AH105" s="697"/>
      <c r="AI105" s="697"/>
      <c r="AJ105" s="697"/>
      <c r="AK105" s="697"/>
      <c r="AL105" s="697"/>
      <c r="AM105" s="697"/>
      <c r="AN105" s="697"/>
      <c r="AO105" s="698"/>
      <c r="AP105" s="633"/>
      <c r="AQ105" s="696"/>
      <c r="AR105" s="697"/>
      <c r="AS105" s="697"/>
      <c r="AT105" s="697"/>
      <c r="AU105" s="697"/>
      <c r="AV105" s="697"/>
      <c r="AW105" s="697"/>
      <c r="AX105" s="697"/>
      <c r="AY105" s="697"/>
      <c r="AZ105" s="697"/>
      <c r="BA105" s="697"/>
      <c r="BB105" s="697"/>
      <c r="BC105" s="697"/>
      <c r="BD105" s="697"/>
      <c r="BE105" s="697"/>
      <c r="BF105" s="697"/>
      <c r="BG105" s="697"/>
      <c r="BH105" s="697"/>
      <c r="BI105" s="697"/>
      <c r="BJ105" s="697"/>
      <c r="BK105" s="697"/>
      <c r="BL105" s="697"/>
      <c r="BM105" s="697"/>
      <c r="BN105" s="697"/>
      <c r="BO105" s="697"/>
      <c r="BP105" s="697"/>
      <c r="BQ105" s="697"/>
      <c r="BR105" s="697"/>
      <c r="BS105" s="697"/>
      <c r="BT105" s="698"/>
      <c r="BU105" s="163"/>
    </row>
    <row r="106" spans="2:73" ht="15.75">
      <c r="B106" s="692"/>
      <c r="C106" s="692"/>
      <c r="D106" s="692"/>
      <c r="E106" s="692"/>
      <c r="F106" s="692"/>
      <c r="G106" s="692"/>
      <c r="H106" s="692"/>
      <c r="I106" s="644"/>
      <c r="J106" s="644"/>
      <c r="K106" s="633"/>
      <c r="L106" s="696"/>
      <c r="M106" s="697"/>
      <c r="N106" s="697"/>
      <c r="O106" s="697"/>
      <c r="P106" s="697"/>
      <c r="Q106" s="697"/>
      <c r="R106" s="697"/>
      <c r="S106" s="697"/>
      <c r="T106" s="697"/>
      <c r="U106" s="697"/>
      <c r="V106" s="697"/>
      <c r="W106" s="697"/>
      <c r="X106" s="697"/>
      <c r="Y106" s="697"/>
      <c r="Z106" s="697"/>
      <c r="AA106" s="697"/>
      <c r="AB106" s="697"/>
      <c r="AC106" s="697"/>
      <c r="AD106" s="697"/>
      <c r="AE106" s="697"/>
      <c r="AF106" s="697"/>
      <c r="AG106" s="697"/>
      <c r="AH106" s="697"/>
      <c r="AI106" s="697"/>
      <c r="AJ106" s="697"/>
      <c r="AK106" s="697"/>
      <c r="AL106" s="697"/>
      <c r="AM106" s="697"/>
      <c r="AN106" s="697"/>
      <c r="AO106" s="698"/>
      <c r="AP106" s="633"/>
      <c r="AQ106" s="696"/>
      <c r="AR106" s="697"/>
      <c r="AS106" s="697"/>
      <c r="AT106" s="697"/>
      <c r="AU106" s="697"/>
      <c r="AV106" s="697"/>
      <c r="AW106" s="697"/>
      <c r="AX106" s="697"/>
      <c r="AY106" s="697"/>
      <c r="AZ106" s="697"/>
      <c r="BA106" s="697"/>
      <c r="BB106" s="697"/>
      <c r="BC106" s="697"/>
      <c r="BD106" s="697"/>
      <c r="BE106" s="697"/>
      <c r="BF106" s="697"/>
      <c r="BG106" s="697"/>
      <c r="BH106" s="697"/>
      <c r="BI106" s="697"/>
      <c r="BJ106" s="697"/>
      <c r="BK106" s="697"/>
      <c r="BL106" s="697"/>
      <c r="BM106" s="697"/>
      <c r="BN106" s="697"/>
      <c r="BO106" s="697"/>
      <c r="BP106" s="697"/>
      <c r="BQ106" s="697"/>
      <c r="BR106" s="697"/>
      <c r="BS106" s="697"/>
      <c r="BT106" s="698"/>
      <c r="BU106" s="163"/>
    </row>
    <row r="107" spans="2:73" ht="15.75">
      <c r="B107" s="692"/>
      <c r="C107" s="692"/>
      <c r="D107" s="692"/>
      <c r="E107" s="692"/>
      <c r="F107" s="692"/>
      <c r="G107" s="692"/>
      <c r="H107" s="692"/>
      <c r="I107" s="644"/>
      <c r="J107" s="644"/>
      <c r="K107" s="633"/>
      <c r="L107" s="696"/>
      <c r="M107" s="697"/>
      <c r="N107" s="697"/>
      <c r="O107" s="697"/>
      <c r="P107" s="697"/>
      <c r="Q107" s="697"/>
      <c r="R107" s="697"/>
      <c r="S107" s="697"/>
      <c r="T107" s="697"/>
      <c r="U107" s="697"/>
      <c r="V107" s="697"/>
      <c r="W107" s="697"/>
      <c r="X107" s="697"/>
      <c r="Y107" s="697"/>
      <c r="Z107" s="697"/>
      <c r="AA107" s="697"/>
      <c r="AB107" s="697"/>
      <c r="AC107" s="697"/>
      <c r="AD107" s="697"/>
      <c r="AE107" s="697"/>
      <c r="AF107" s="697"/>
      <c r="AG107" s="697"/>
      <c r="AH107" s="697"/>
      <c r="AI107" s="697"/>
      <c r="AJ107" s="697"/>
      <c r="AK107" s="697"/>
      <c r="AL107" s="697"/>
      <c r="AM107" s="697"/>
      <c r="AN107" s="697"/>
      <c r="AO107" s="698"/>
      <c r="AP107" s="633"/>
      <c r="AQ107" s="699"/>
      <c r="AR107" s="700"/>
      <c r="AS107" s="700"/>
      <c r="AT107" s="700"/>
      <c r="AU107" s="700"/>
      <c r="AV107" s="700"/>
      <c r="AW107" s="700"/>
      <c r="AX107" s="700"/>
      <c r="AY107" s="700"/>
      <c r="AZ107" s="700"/>
      <c r="BA107" s="700"/>
      <c r="BB107" s="700"/>
      <c r="BC107" s="700"/>
      <c r="BD107" s="700"/>
      <c r="BE107" s="700"/>
      <c r="BF107" s="700"/>
      <c r="BG107" s="700"/>
      <c r="BH107" s="700"/>
      <c r="BI107" s="700"/>
      <c r="BJ107" s="700"/>
      <c r="BK107" s="700"/>
      <c r="BL107" s="700"/>
      <c r="BM107" s="700"/>
      <c r="BN107" s="700"/>
      <c r="BO107" s="700"/>
      <c r="BP107" s="700"/>
      <c r="BQ107" s="700"/>
      <c r="BR107" s="700"/>
      <c r="BS107" s="700"/>
      <c r="BT107" s="701"/>
      <c r="BU107" s="163"/>
    </row>
    <row r="108" spans="2:73" ht="15.75">
      <c r="B108" s="692"/>
      <c r="C108" s="692"/>
      <c r="D108" s="692"/>
      <c r="E108" s="692"/>
      <c r="F108" s="692"/>
      <c r="G108" s="692"/>
      <c r="H108" s="692"/>
      <c r="I108" s="644"/>
      <c r="J108" s="644"/>
      <c r="K108" s="633"/>
      <c r="L108" s="696"/>
      <c r="M108" s="697"/>
      <c r="N108" s="697"/>
      <c r="O108" s="697"/>
      <c r="P108" s="697"/>
      <c r="Q108" s="697"/>
      <c r="R108" s="697"/>
      <c r="S108" s="697"/>
      <c r="T108" s="697"/>
      <c r="U108" s="697"/>
      <c r="V108" s="697"/>
      <c r="W108" s="697"/>
      <c r="X108" s="697"/>
      <c r="Y108" s="697"/>
      <c r="Z108" s="697"/>
      <c r="AA108" s="697"/>
      <c r="AB108" s="697"/>
      <c r="AC108" s="697"/>
      <c r="AD108" s="697"/>
      <c r="AE108" s="697"/>
      <c r="AF108" s="697"/>
      <c r="AG108" s="697"/>
      <c r="AH108" s="697"/>
      <c r="AI108" s="697"/>
      <c r="AJ108" s="697"/>
      <c r="AK108" s="697"/>
      <c r="AL108" s="697"/>
      <c r="AM108" s="697"/>
      <c r="AN108" s="697"/>
      <c r="AO108" s="698"/>
      <c r="AP108" s="633"/>
      <c r="AQ108" s="693"/>
      <c r="AR108" s="694"/>
      <c r="AS108" s="694"/>
      <c r="AT108" s="694"/>
      <c r="AU108" s="694"/>
      <c r="AV108" s="694"/>
      <c r="AW108" s="694"/>
      <c r="AX108" s="694"/>
      <c r="AY108" s="694"/>
      <c r="AZ108" s="694"/>
      <c r="BA108" s="694"/>
      <c r="BB108" s="694"/>
      <c r="BC108" s="694"/>
      <c r="BD108" s="694"/>
      <c r="BE108" s="694"/>
      <c r="BF108" s="694"/>
      <c r="BG108" s="694"/>
      <c r="BH108" s="694"/>
      <c r="BI108" s="694"/>
      <c r="BJ108" s="694"/>
      <c r="BK108" s="694"/>
      <c r="BL108" s="694"/>
      <c r="BM108" s="694"/>
      <c r="BN108" s="694"/>
      <c r="BO108" s="694"/>
      <c r="BP108" s="694"/>
      <c r="BQ108" s="694"/>
      <c r="BR108" s="694"/>
      <c r="BS108" s="694"/>
      <c r="BT108" s="695"/>
      <c r="BU108" s="163"/>
    </row>
    <row r="109" spans="2:73" ht="15.75">
      <c r="B109" s="692"/>
      <c r="C109" s="692"/>
      <c r="D109" s="692"/>
      <c r="E109" s="692"/>
      <c r="F109" s="692"/>
      <c r="G109" s="692"/>
      <c r="H109" s="692"/>
      <c r="I109" s="644"/>
      <c r="J109" s="644"/>
      <c r="K109" s="633"/>
      <c r="L109" s="696"/>
      <c r="M109" s="697"/>
      <c r="N109" s="697"/>
      <c r="O109" s="697"/>
      <c r="P109" s="697"/>
      <c r="Q109" s="697"/>
      <c r="R109" s="697"/>
      <c r="S109" s="697"/>
      <c r="T109" s="697"/>
      <c r="U109" s="697"/>
      <c r="V109" s="697"/>
      <c r="W109" s="697"/>
      <c r="X109" s="697"/>
      <c r="Y109" s="697"/>
      <c r="Z109" s="697"/>
      <c r="AA109" s="697"/>
      <c r="AB109" s="697"/>
      <c r="AC109" s="697"/>
      <c r="AD109" s="697"/>
      <c r="AE109" s="697"/>
      <c r="AF109" s="697"/>
      <c r="AG109" s="697"/>
      <c r="AH109" s="697"/>
      <c r="AI109" s="697"/>
      <c r="AJ109" s="697"/>
      <c r="AK109" s="697"/>
      <c r="AL109" s="697"/>
      <c r="AM109" s="697"/>
      <c r="AN109" s="697"/>
      <c r="AO109" s="698"/>
      <c r="AP109" s="633"/>
      <c r="AQ109" s="696"/>
      <c r="AR109" s="697"/>
      <c r="AS109" s="697"/>
      <c r="AT109" s="697"/>
      <c r="AU109" s="697"/>
      <c r="AV109" s="697"/>
      <c r="AW109" s="697"/>
      <c r="AX109" s="697"/>
      <c r="AY109" s="697"/>
      <c r="AZ109" s="697"/>
      <c r="BA109" s="697"/>
      <c r="BB109" s="697"/>
      <c r="BC109" s="697"/>
      <c r="BD109" s="697"/>
      <c r="BE109" s="697"/>
      <c r="BF109" s="697"/>
      <c r="BG109" s="697"/>
      <c r="BH109" s="697"/>
      <c r="BI109" s="697"/>
      <c r="BJ109" s="697"/>
      <c r="BK109" s="697"/>
      <c r="BL109" s="697"/>
      <c r="BM109" s="697"/>
      <c r="BN109" s="697"/>
      <c r="BO109" s="697"/>
      <c r="BP109" s="697"/>
      <c r="BQ109" s="697"/>
      <c r="BR109" s="697"/>
      <c r="BS109" s="697"/>
      <c r="BT109" s="698"/>
      <c r="BU109" s="163"/>
    </row>
    <row r="110" spans="2:73" ht="15.75">
      <c r="B110" s="692"/>
      <c r="C110" s="692"/>
      <c r="D110" s="692"/>
      <c r="E110" s="692"/>
      <c r="F110" s="692"/>
      <c r="G110" s="692"/>
      <c r="H110" s="692"/>
      <c r="I110" s="644"/>
      <c r="J110" s="644"/>
      <c r="K110" s="633"/>
      <c r="L110" s="696"/>
      <c r="M110" s="697"/>
      <c r="N110" s="697"/>
      <c r="O110" s="697"/>
      <c r="P110" s="697"/>
      <c r="Q110" s="697"/>
      <c r="R110" s="697"/>
      <c r="S110" s="697"/>
      <c r="T110" s="697"/>
      <c r="U110" s="697"/>
      <c r="V110" s="697"/>
      <c r="W110" s="697"/>
      <c r="X110" s="697"/>
      <c r="Y110" s="697"/>
      <c r="Z110" s="697"/>
      <c r="AA110" s="697"/>
      <c r="AB110" s="697"/>
      <c r="AC110" s="697"/>
      <c r="AD110" s="697"/>
      <c r="AE110" s="697"/>
      <c r="AF110" s="697"/>
      <c r="AG110" s="697"/>
      <c r="AH110" s="697"/>
      <c r="AI110" s="697"/>
      <c r="AJ110" s="697"/>
      <c r="AK110" s="697"/>
      <c r="AL110" s="697"/>
      <c r="AM110" s="697"/>
      <c r="AN110" s="697"/>
      <c r="AO110" s="698"/>
      <c r="AP110" s="633"/>
      <c r="AQ110" s="696"/>
      <c r="AR110" s="697"/>
      <c r="AS110" s="697"/>
      <c r="AT110" s="697"/>
      <c r="AU110" s="697"/>
      <c r="AV110" s="697"/>
      <c r="AW110" s="697"/>
      <c r="AX110" s="697"/>
      <c r="AY110" s="697"/>
      <c r="AZ110" s="697"/>
      <c r="BA110" s="697"/>
      <c r="BB110" s="697"/>
      <c r="BC110" s="697"/>
      <c r="BD110" s="697"/>
      <c r="BE110" s="697"/>
      <c r="BF110" s="697"/>
      <c r="BG110" s="697"/>
      <c r="BH110" s="697"/>
      <c r="BI110" s="697"/>
      <c r="BJ110" s="697"/>
      <c r="BK110" s="697"/>
      <c r="BL110" s="697"/>
      <c r="BM110" s="697"/>
      <c r="BN110" s="697"/>
      <c r="BO110" s="697"/>
      <c r="BP110" s="697"/>
      <c r="BQ110" s="697"/>
      <c r="BR110" s="697"/>
      <c r="BS110" s="697"/>
      <c r="BT110" s="698"/>
      <c r="BU110" s="163"/>
    </row>
    <row r="111" spans="2:73" ht="15.75">
      <c r="B111" s="692"/>
      <c r="C111" s="692"/>
      <c r="D111" s="692"/>
      <c r="E111" s="692"/>
      <c r="F111" s="692"/>
      <c r="G111" s="692"/>
      <c r="H111" s="692"/>
      <c r="I111" s="644"/>
      <c r="J111" s="644"/>
      <c r="K111" s="633"/>
      <c r="L111" s="696"/>
      <c r="M111" s="697"/>
      <c r="N111" s="697"/>
      <c r="O111" s="697"/>
      <c r="P111" s="697"/>
      <c r="Q111" s="697"/>
      <c r="R111" s="697"/>
      <c r="S111" s="697"/>
      <c r="T111" s="697"/>
      <c r="U111" s="697"/>
      <c r="V111" s="697"/>
      <c r="W111" s="697"/>
      <c r="X111" s="697"/>
      <c r="Y111" s="697"/>
      <c r="Z111" s="697"/>
      <c r="AA111" s="697"/>
      <c r="AB111" s="697"/>
      <c r="AC111" s="697"/>
      <c r="AD111" s="697"/>
      <c r="AE111" s="697"/>
      <c r="AF111" s="697"/>
      <c r="AG111" s="697"/>
      <c r="AH111" s="697"/>
      <c r="AI111" s="697"/>
      <c r="AJ111" s="697"/>
      <c r="AK111" s="697"/>
      <c r="AL111" s="697"/>
      <c r="AM111" s="697"/>
      <c r="AN111" s="697"/>
      <c r="AO111" s="698"/>
      <c r="AP111" s="633"/>
      <c r="AQ111" s="696"/>
      <c r="AR111" s="697"/>
      <c r="AS111" s="697"/>
      <c r="AT111" s="697"/>
      <c r="AU111" s="697"/>
      <c r="AV111" s="697"/>
      <c r="AW111" s="697"/>
      <c r="AX111" s="697"/>
      <c r="AY111" s="697"/>
      <c r="AZ111" s="697"/>
      <c r="BA111" s="697"/>
      <c r="BB111" s="697"/>
      <c r="BC111" s="697"/>
      <c r="BD111" s="697"/>
      <c r="BE111" s="697"/>
      <c r="BF111" s="697"/>
      <c r="BG111" s="697"/>
      <c r="BH111" s="697"/>
      <c r="BI111" s="697"/>
      <c r="BJ111" s="697"/>
      <c r="BK111" s="697"/>
      <c r="BL111" s="697"/>
      <c r="BM111" s="697"/>
      <c r="BN111" s="697"/>
      <c r="BO111" s="697"/>
      <c r="BP111" s="697"/>
      <c r="BQ111" s="697"/>
      <c r="BR111" s="697"/>
      <c r="BS111" s="697"/>
      <c r="BT111" s="698"/>
      <c r="BU111" s="163"/>
    </row>
    <row r="112" spans="2:73">
      <c r="B112" s="692"/>
      <c r="C112" s="692"/>
      <c r="D112" s="692"/>
      <c r="E112" s="692"/>
      <c r="F112" s="692"/>
      <c r="G112" s="692"/>
      <c r="H112" s="692"/>
      <c r="I112" s="644"/>
      <c r="J112" s="644"/>
      <c r="K112" s="633"/>
      <c r="L112" s="696"/>
      <c r="M112" s="697"/>
      <c r="N112" s="697"/>
      <c r="O112" s="697"/>
      <c r="P112" s="697"/>
      <c r="Q112" s="697"/>
      <c r="R112" s="697"/>
      <c r="S112" s="697"/>
      <c r="T112" s="697"/>
      <c r="U112" s="697"/>
      <c r="V112" s="697"/>
      <c r="W112" s="697"/>
      <c r="X112" s="697"/>
      <c r="Y112" s="697"/>
      <c r="Z112" s="697"/>
      <c r="AA112" s="697"/>
      <c r="AB112" s="697"/>
      <c r="AC112" s="697"/>
      <c r="AD112" s="697"/>
      <c r="AE112" s="697"/>
      <c r="AF112" s="697"/>
      <c r="AG112" s="697"/>
      <c r="AH112" s="697"/>
      <c r="AI112" s="697"/>
      <c r="AJ112" s="697"/>
      <c r="AK112" s="697"/>
      <c r="AL112" s="697"/>
      <c r="AM112" s="697"/>
      <c r="AN112" s="697"/>
      <c r="AO112" s="698"/>
      <c r="AP112" s="633"/>
      <c r="AQ112" s="696"/>
      <c r="AR112" s="697"/>
      <c r="AS112" s="697"/>
      <c r="AT112" s="697"/>
      <c r="AU112" s="697"/>
      <c r="AV112" s="697"/>
      <c r="AW112" s="697"/>
      <c r="AX112" s="697"/>
      <c r="AY112" s="697"/>
      <c r="AZ112" s="697"/>
      <c r="BA112" s="697"/>
      <c r="BB112" s="697"/>
      <c r="BC112" s="697"/>
      <c r="BD112" s="697"/>
      <c r="BE112" s="697"/>
      <c r="BF112" s="697"/>
      <c r="BG112" s="697"/>
      <c r="BH112" s="697"/>
      <c r="BI112" s="697"/>
      <c r="BJ112" s="697"/>
      <c r="BK112" s="697"/>
      <c r="BL112" s="697"/>
      <c r="BM112" s="697"/>
      <c r="BN112" s="697"/>
      <c r="BO112" s="697"/>
      <c r="BP112" s="697"/>
      <c r="BQ112" s="697"/>
      <c r="BR112" s="697"/>
      <c r="BS112" s="697"/>
      <c r="BT112" s="698"/>
    </row>
    <row r="113" spans="2:73">
      <c r="B113" s="692"/>
      <c r="C113" s="692"/>
      <c r="D113" s="692"/>
      <c r="E113" s="692"/>
      <c r="F113" s="692"/>
      <c r="G113" s="692"/>
      <c r="H113" s="692"/>
      <c r="I113" s="644"/>
      <c r="J113" s="644"/>
      <c r="K113" s="633"/>
      <c r="L113" s="696"/>
      <c r="M113" s="697"/>
      <c r="N113" s="697"/>
      <c r="O113" s="697"/>
      <c r="P113" s="697"/>
      <c r="Q113" s="697"/>
      <c r="R113" s="697"/>
      <c r="S113" s="697"/>
      <c r="T113" s="697"/>
      <c r="U113" s="697"/>
      <c r="V113" s="697"/>
      <c r="W113" s="697"/>
      <c r="X113" s="697"/>
      <c r="Y113" s="697"/>
      <c r="Z113" s="697"/>
      <c r="AA113" s="697"/>
      <c r="AB113" s="697"/>
      <c r="AC113" s="697"/>
      <c r="AD113" s="697"/>
      <c r="AE113" s="697"/>
      <c r="AF113" s="697"/>
      <c r="AG113" s="697"/>
      <c r="AH113" s="697"/>
      <c r="AI113" s="697"/>
      <c r="AJ113" s="697"/>
      <c r="AK113" s="697"/>
      <c r="AL113" s="697"/>
      <c r="AM113" s="697"/>
      <c r="AN113" s="697"/>
      <c r="AO113" s="698"/>
      <c r="AP113" s="633"/>
      <c r="AQ113" s="696"/>
      <c r="AR113" s="697"/>
      <c r="AS113" s="697"/>
      <c r="AT113" s="697"/>
      <c r="AU113" s="697"/>
      <c r="AV113" s="697"/>
      <c r="AW113" s="697"/>
      <c r="AX113" s="697"/>
      <c r="AY113" s="697"/>
      <c r="AZ113" s="697"/>
      <c r="BA113" s="697"/>
      <c r="BB113" s="697"/>
      <c r="BC113" s="697"/>
      <c r="BD113" s="697"/>
      <c r="BE113" s="697"/>
      <c r="BF113" s="697"/>
      <c r="BG113" s="697"/>
      <c r="BH113" s="697"/>
      <c r="BI113" s="697"/>
      <c r="BJ113" s="697"/>
      <c r="BK113" s="697"/>
      <c r="BL113" s="697"/>
      <c r="BM113" s="697"/>
      <c r="BN113" s="697"/>
      <c r="BO113" s="697"/>
      <c r="BP113" s="697"/>
      <c r="BQ113" s="697"/>
      <c r="BR113" s="697"/>
      <c r="BS113" s="697"/>
      <c r="BT113" s="698"/>
    </row>
    <row r="114" spans="2:73">
      <c r="B114" s="692"/>
      <c r="C114" s="692"/>
      <c r="D114" s="692"/>
      <c r="E114" s="692"/>
      <c r="F114" s="692"/>
      <c r="G114" s="692"/>
      <c r="H114" s="692"/>
      <c r="I114" s="644"/>
      <c r="J114" s="644"/>
      <c r="K114" s="633"/>
      <c r="L114" s="696"/>
      <c r="M114" s="697"/>
      <c r="N114" s="697"/>
      <c r="O114" s="697"/>
      <c r="P114" s="697"/>
      <c r="Q114" s="697"/>
      <c r="R114" s="697"/>
      <c r="S114" s="697"/>
      <c r="T114" s="697"/>
      <c r="U114" s="697"/>
      <c r="V114" s="697"/>
      <c r="W114" s="697"/>
      <c r="X114" s="697"/>
      <c r="Y114" s="697"/>
      <c r="Z114" s="697"/>
      <c r="AA114" s="697"/>
      <c r="AB114" s="697"/>
      <c r="AC114" s="697"/>
      <c r="AD114" s="697"/>
      <c r="AE114" s="697"/>
      <c r="AF114" s="697"/>
      <c r="AG114" s="697"/>
      <c r="AH114" s="697"/>
      <c r="AI114" s="697"/>
      <c r="AJ114" s="697"/>
      <c r="AK114" s="697"/>
      <c r="AL114" s="697"/>
      <c r="AM114" s="697"/>
      <c r="AN114" s="697"/>
      <c r="AO114" s="698"/>
      <c r="AP114" s="633"/>
      <c r="AQ114" s="696"/>
      <c r="AR114" s="697"/>
      <c r="AS114" s="697"/>
      <c r="AT114" s="697"/>
      <c r="AU114" s="697"/>
      <c r="AV114" s="697"/>
      <c r="AW114" s="697"/>
      <c r="AX114" s="697"/>
      <c r="AY114" s="697"/>
      <c r="AZ114" s="697"/>
      <c r="BA114" s="697"/>
      <c r="BB114" s="697"/>
      <c r="BC114" s="697"/>
      <c r="BD114" s="697"/>
      <c r="BE114" s="697"/>
      <c r="BF114" s="697"/>
      <c r="BG114" s="697"/>
      <c r="BH114" s="697"/>
      <c r="BI114" s="697"/>
      <c r="BJ114" s="697"/>
      <c r="BK114" s="697"/>
      <c r="BL114" s="697"/>
      <c r="BM114" s="697"/>
      <c r="BN114" s="697"/>
      <c r="BO114" s="697"/>
      <c r="BP114" s="697"/>
      <c r="BQ114" s="697"/>
      <c r="BR114" s="697"/>
      <c r="BS114" s="697"/>
      <c r="BT114" s="698"/>
    </row>
    <row r="115" spans="2:73" ht="15.75">
      <c r="B115" s="692"/>
      <c r="C115" s="692"/>
      <c r="D115" s="692"/>
      <c r="E115" s="692"/>
      <c r="F115" s="692"/>
      <c r="G115" s="692"/>
      <c r="H115" s="692"/>
      <c r="I115" s="644"/>
      <c r="J115" s="644"/>
      <c r="K115" s="633"/>
      <c r="L115" s="696"/>
      <c r="M115" s="697"/>
      <c r="N115" s="697"/>
      <c r="O115" s="697"/>
      <c r="P115" s="697"/>
      <c r="Q115" s="697"/>
      <c r="R115" s="697"/>
      <c r="S115" s="697"/>
      <c r="T115" s="697"/>
      <c r="U115" s="697"/>
      <c r="V115" s="697"/>
      <c r="W115" s="697"/>
      <c r="X115" s="697"/>
      <c r="Y115" s="697"/>
      <c r="Z115" s="697"/>
      <c r="AA115" s="697"/>
      <c r="AB115" s="697"/>
      <c r="AC115" s="697"/>
      <c r="AD115" s="697"/>
      <c r="AE115" s="697"/>
      <c r="AF115" s="697"/>
      <c r="AG115" s="697"/>
      <c r="AH115" s="697"/>
      <c r="AI115" s="697"/>
      <c r="AJ115" s="697"/>
      <c r="AK115" s="697"/>
      <c r="AL115" s="697"/>
      <c r="AM115" s="697"/>
      <c r="AN115" s="697"/>
      <c r="AO115" s="698"/>
      <c r="AP115" s="633"/>
      <c r="AQ115" s="696"/>
      <c r="AR115" s="697"/>
      <c r="AS115" s="697"/>
      <c r="AT115" s="697"/>
      <c r="AU115" s="697"/>
      <c r="AV115" s="697"/>
      <c r="AW115" s="697"/>
      <c r="AX115" s="697"/>
      <c r="AY115" s="697"/>
      <c r="AZ115" s="697"/>
      <c r="BA115" s="697"/>
      <c r="BB115" s="697"/>
      <c r="BC115" s="697"/>
      <c r="BD115" s="697"/>
      <c r="BE115" s="697"/>
      <c r="BF115" s="697"/>
      <c r="BG115" s="697"/>
      <c r="BH115" s="697"/>
      <c r="BI115" s="697"/>
      <c r="BJ115" s="697"/>
      <c r="BK115" s="697"/>
      <c r="BL115" s="697"/>
      <c r="BM115" s="697"/>
      <c r="BN115" s="697"/>
      <c r="BO115" s="697"/>
      <c r="BP115" s="697"/>
      <c r="BQ115" s="697"/>
      <c r="BR115" s="697"/>
      <c r="BS115" s="697"/>
      <c r="BT115" s="698"/>
      <c r="BU115" s="163"/>
    </row>
    <row r="116" spans="2:73" ht="15.75">
      <c r="B116" s="692"/>
      <c r="C116" s="692"/>
      <c r="D116" s="692"/>
      <c r="E116" s="692"/>
      <c r="F116" s="692"/>
      <c r="G116" s="692"/>
      <c r="H116" s="692"/>
      <c r="I116" s="644"/>
      <c r="J116" s="644"/>
      <c r="K116" s="633"/>
      <c r="L116" s="696"/>
      <c r="M116" s="697"/>
      <c r="N116" s="697"/>
      <c r="O116" s="697"/>
      <c r="P116" s="697"/>
      <c r="Q116" s="697"/>
      <c r="R116" s="697"/>
      <c r="S116" s="697"/>
      <c r="T116" s="697"/>
      <c r="U116" s="697"/>
      <c r="V116" s="697"/>
      <c r="W116" s="697"/>
      <c r="X116" s="697"/>
      <c r="Y116" s="697"/>
      <c r="Z116" s="697"/>
      <c r="AA116" s="697"/>
      <c r="AB116" s="697"/>
      <c r="AC116" s="697"/>
      <c r="AD116" s="697"/>
      <c r="AE116" s="697"/>
      <c r="AF116" s="697"/>
      <c r="AG116" s="697"/>
      <c r="AH116" s="697"/>
      <c r="AI116" s="697"/>
      <c r="AJ116" s="697"/>
      <c r="AK116" s="697"/>
      <c r="AL116" s="697"/>
      <c r="AM116" s="697"/>
      <c r="AN116" s="697"/>
      <c r="AO116" s="698"/>
      <c r="AP116" s="633"/>
      <c r="AQ116" s="696"/>
      <c r="AR116" s="697"/>
      <c r="AS116" s="697"/>
      <c r="AT116" s="697"/>
      <c r="AU116" s="697"/>
      <c r="AV116" s="697"/>
      <c r="AW116" s="697"/>
      <c r="AX116" s="697"/>
      <c r="AY116" s="697"/>
      <c r="AZ116" s="697"/>
      <c r="BA116" s="697"/>
      <c r="BB116" s="697"/>
      <c r="BC116" s="697"/>
      <c r="BD116" s="697"/>
      <c r="BE116" s="697"/>
      <c r="BF116" s="697"/>
      <c r="BG116" s="697"/>
      <c r="BH116" s="697"/>
      <c r="BI116" s="697"/>
      <c r="BJ116" s="697"/>
      <c r="BK116" s="697"/>
      <c r="BL116" s="697"/>
      <c r="BM116" s="697"/>
      <c r="BN116" s="697"/>
      <c r="BO116" s="697"/>
      <c r="BP116" s="697"/>
      <c r="BQ116" s="697"/>
      <c r="BR116" s="697"/>
      <c r="BS116" s="697"/>
      <c r="BT116" s="698"/>
      <c r="BU116" s="163"/>
    </row>
    <row r="117" spans="2:73" ht="15.75">
      <c r="B117" s="692"/>
      <c r="C117" s="692"/>
      <c r="D117" s="692"/>
      <c r="E117" s="692"/>
      <c r="F117" s="692"/>
      <c r="G117" s="692"/>
      <c r="H117" s="692"/>
      <c r="I117" s="644"/>
      <c r="J117" s="644"/>
      <c r="K117" s="633"/>
      <c r="L117" s="696"/>
      <c r="M117" s="697"/>
      <c r="N117" s="697"/>
      <c r="O117" s="697"/>
      <c r="P117" s="697"/>
      <c r="Q117" s="697"/>
      <c r="R117" s="697"/>
      <c r="S117" s="697"/>
      <c r="T117" s="697"/>
      <c r="U117" s="697"/>
      <c r="V117" s="697"/>
      <c r="W117" s="697"/>
      <c r="X117" s="697"/>
      <c r="Y117" s="697"/>
      <c r="Z117" s="697"/>
      <c r="AA117" s="697"/>
      <c r="AB117" s="697"/>
      <c r="AC117" s="697"/>
      <c r="AD117" s="697"/>
      <c r="AE117" s="697"/>
      <c r="AF117" s="697"/>
      <c r="AG117" s="697"/>
      <c r="AH117" s="697"/>
      <c r="AI117" s="697"/>
      <c r="AJ117" s="697"/>
      <c r="AK117" s="697"/>
      <c r="AL117" s="697"/>
      <c r="AM117" s="697"/>
      <c r="AN117" s="697"/>
      <c r="AO117" s="698"/>
      <c r="AP117" s="633"/>
      <c r="AQ117" s="696"/>
      <c r="AR117" s="697"/>
      <c r="AS117" s="697"/>
      <c r="AT117" s="697"/>
      <c r="AU117" s="697"/>
      <c r="AV117" s="697"/>
      <c r="AW117" s="697"/>
      <c r="AX117" s="697"/>
      <c r="AY117" s="697"/>
      <c r="AZ117" s="697"/>
      <c r="BA117" s="697"/>
      <c r="BB117" s="697"/>
      <c r="BC117" s="697"/>
      <c r="BD117" s="697"/>
      <c r="BE117" s="697"/>
      <c r="BF117" s="697"/>
      <c r="BG117" s="697"/>
      <c r="BH117" s="697"/>
      <c r="BI117" s="697"/>
      <c r="BJ117" s="697"/>
      <c r="BK117" s="697"/>
      <c r="BL117" s="697"/>
      <c r="BM117" s="697"/>
      <c r="BN117" s="697"/>
      <c r="BO117" s="697"/>
      <c r="BP117" s="697"/>
      <c r="BQ117" s="697"/>
      <c r="BR117" s="697"/>
      <c r="BS117" s="697"/>
      <c r="BT117" s="698"/>
      <c r="BU117" s="163"/>
    </row>
    <row r="118" spans="2:73" ht="15.75">
      <c r="B118" s="692"/>
      <c r="C118" s="692"/>
      <c r="D118" s="692"/>
      <c r="E118" s="692"/>
      <c r="F118" s="692"/>
      <c r="G118" s="692"/>
      <c r="H118" s="692"/>
      <c r="I118" s="644"/>
      <c r="J118" s="644"/>
      <c r="K118" s="633"/>
      <c r="L118" s="696"/>
      <c r="M118" s="697"/>
      <c r="N118" s="697"/>
      <c r="O118" s="697"/>
      <c r="P118" s="697"/>
      <c r="Q118" s="697"/>
      <c r="R118" s="697"/>
      <c r="S118" s="697"/>
      <c r="T118" s="697"/>
      <c r="U118" s="697"/>
      <c r="V118" s="697"/>
      <c r="W118" s="697"/>
      <c r="X118" s="697"/>
      <c r="Y118" s="697"/>
      <c r="Z118" s="697"/>
      <c r="AA118" s="697"/>
      <c r="AB118" s="697"/>
      <c r="AC118" s="697"/>
      <c r="AD118" s="697"/>
      <c r="AE118" s="697"/>
      <c r="AF118" s="697"/>
      <c r="AG118" s="697"/>
      <c r="AH118" s="697"/>
      <c r="AI118" s="697"/>
      <c r="AJ118" s="697"/>
      <c r="AK118" s="697"/>
      <c r="AL118" s="697"/>
      <c r="AM118" s="697"/>
      <c r="AN118" s="697"/>
      <c r="AO118" s="698"/>
      <c r="AP118" s="633"/>
      <c r="AQ118" s="696"/>
      <c r="AR118" s="697"/>
      <c r="AS118" s="697"/>
      <c r="AT118" s="697"/>
      <c r="AU118" s="697"/>
      <c r="AV118" s="697"/>
      <c r="AW118" s="697"/>
      <c r="AX118" s="697"/>
      <c r="AY118" s="697"/>
      <c r="AZ118" s="697"/>
      <c r="BA118" s="697"/>
      <c r="BB118" s="697"/>
      <c r="BC118" s="697"/>
      <c r="BD118" s="697"/>
      <c r="BE118" s="697"/>
      <c r="BF118" s="697"/>
      <c r="BG118" s="697"/>
      <c r="BH118" s="697"/>
      <c r="BI118" s="697"/>
      <c r="BJ118" s="697"/>
      <c r="BK118" s="697"/>
      <c r="BL118" s="697"/>
      <c r="BM118" s="697"/>
      <c r="BN118" s="697"/>
      <c r="BO118" s="697"/>
      <c r="BP118" s="697"/>
      <c r="BQ118" s="697"/>
      <c r="BR118" s="697"/>
      <c r="BS118" s="697"/>
      <c r="BT118" s="698"/>
      <c r="BU118" s="163"/>
    </row>
    <row r="119" spans="2:73" ht="15.75">
      <c r="B119" s="692"/>
      <c r="C119" s="692"/>
      <c r="D119" s="692"/>
      <c r="E119" s="692"/>
      <c r="F119" s="692"/>
      <c r="G119" s="692"/>
      <c r="H119" s="692"/>
      <c r="I119" s="644"/>
      <c r="J119" s="644"/>
      <c r="K119" s="633"/>
      <c r="L119" s="696"/>
      <c r="M119" s="697"/>
      <c r="N119" s="697"/>
      <c r="O119" s="697"/>
      <c r="P119" s="697"/>
      <c r="Q119" s="697"/>
      <c r="R119" s="697"/>
      <c r="S119" s="697"/>
      <c r="T119" s="697"/>
      <c r="U119" s="697"/>
      <c r="V119" s="697"/>
      <c r="W119" s="697"/>
      <c r="X119" s="697"/>
      <c r="Y119" s="697"/>
      <c r="Z119" s="697"/>
      <c r="AA119" s="697"/>
      <c r="AB119" s="697"/>
      <c r="AC119" s="697"/>
      <c r="AD119" s="697"/>
      <c r="AE119" s="697"/>
      <c r="AF119" s="697"/>
      <c r="AG119" s="697"/>
      <c r="AH119" s="697"/>
      <c r="AI119" s="697"/>
      <c r="AJ119" s="697"/>
      <c r="AK119" s="697"/>
      <c r="AL119" s="697"/>
      <c r="AM119" s="697"/>
      <c r="AN119" s="697"/>
      <c r="AO119" s="698"/>
      <c r="AP119" s="633"/>
      <c r="AQ119" s="696"/>
      <c r="AR119" s="697"/>
      <c r="AS119" s="697"/>
      <c r="AT119" s="697"/>
      <c r="AU119" s="697"/>
      <c r="AV119" s="697"/>
      <c r="AW119" s="697"/>
      <c r="AX119" s="697"/>
      <c r="AY119" s="697"/>
      <c r="AZ119" s="697"/>
      <c r="BA119" s="697"/>
      <c r="BB119" s="697"/>
      <c r="BC119" s="697"/>
      <c r="BD119" s="697"/>
      <c r="BE119" s="697"/>
      <c r="BF119" s="697"/>
      <c r="BG119" s="697"/>
      <c r="BH119" s="697"/>
      <c r="BI119" s="697"/>
      <c r="BJ119" s="697"/>
      <c r="BK119" s="697"/>
      <c r="BL119" s="697"/>
      <c r="BM119" s="697"/>
      <c r="BN119" s="697"/>
      <c r="BO119" s="697"/>
      <c r="BP119" s="697"/>
      <c r="BQ119" s="697"/>
      <c r="BR119" s="697"/>
      <c r="BS119" s="697"/>
      <c r="BT119" s="698"/>
      <c r="BU119" s="163"/>
    </row>
    <row r="120" spans="2:73">
      <c r="B120" s="692"/>
      <c r="C120" s="692"/>
      <c r="D120" s="692"/>
      <c r="E120" s="692"/>
      <c r="F120" s="692"/>
      <c r="G120" s="692"/>
      <c r="H120" s="692"/>
      <c r="I120" s="644"/>
      <c r="J120" s="644"/>
      <c r="K120" s="633"/>
      <c r="L120" s="696"/>
      <c r="M120" s="697"/>
      <c r="N120" s="697"/>
      <c r="O120" s="697"/>
      <c r="P120" s="697"/>
      <c r="Q120" s="697"/>
      <c r="R120" s="697"/>
      <c r="S120" s="697"/>
      <c r="T120" s="697"/>
      <c r="U120" s="697"/>
      <c r="V120" s="697"/>
      <c r="W120" s="697"/>
      <c r="X120" s="697"/>
      <c r="Y120" s="697"/>
      <c r="Z120" s="697"/>
      <c r="AA120" s="697"/>
      <c r="AB120" s="697"/>
      <c r="AC120" s="697"/>
      <c r="AD120" s="697"/>
      <c r="AE120" s="697"/>
      <c r="AF120" s="697"/>
      <c r="AG120" s="697"/>
      <c r="AH120" s="697"/>
      <c r="AI120" s="697"/>
      <c r="AJ120" s="697"/>
      <c r="AK120" s="697"/>
      <c r="AL120" s="697"/>
      <c r="AM120" s="697"/>
      <c r="AN120" s="697"/>
      <c r="AO120" s="698"/>
      <c r="AP120" s="633"/>
      <c r="AQ120" s="696"/>
      <c r="AR120" s="697"/>
      <c r="AS120" s="697"/>
      <c r="AT120" s="697"/>
      <c r="AU120" s="697"/>
      <c r="AV120" s="697"/>
      <c r="AW120" s="697"/>
      <c r="AX120" s="697"/>
      <c r="AY120" s="697"/>
      <c r="AZ120" s="697"/>
      <c r="BA120" s="697"/>
      <c r="BB120" s="697"/>
      <c r="BC120" s="697"/>
      <c r="BD120" s="697"/>
      <c r="BE120" s="697"/>
      <c r="BF120" s="697"/>
      <c r="BG120" s="697"/>
      <c r="BH120" s="697"/>
      <c r="BI120" s="697"/>
      <c r="BJ120" s="697"/>
      <c r="BK120" s="697"/>
      <c r="BL120" s="697"/>
      <c r="BM120" s="697"/>
      <c r="BN120" s="697"/>
      <c r="BO120" s="697"/>
      <c r="BP120" s="697"/>
      <c r="BQ120" s="697"/>
      <c r="BR120" s="697"/>
      <c r="BS120" s="697"/>
      <c r="BT120" s="698"/>
    </row>
    <row r="121" spans="2:73" ht="15.75">
      <c r="B121" s="692"/>
      <c r="C121" s="692"/>
      <c r="D121" s="692"/>
      <c r="E121" s="692"/>
      <c r="F121" s="692"/>
      <c r="G121" s="692"/>
      <c r="H121" s="692"/>
      <c r="I121" s="644"/>
      <c r="J121" s="644"/>
      <c r="K121" s="633"/>
      <c r="L121" s="696"/>
      <c r="M121" s="697"/>
      <c r="N121" s="697"/>
      <c r="O121" s="697"/>
      <c r="P121" s="697"/>
      <c r="Q121" s="697"/>
      <c r="R121" s="697"/>
      <c r="S121" s="697"/>
      <c r="T121" s="697"/>
      <c r="U121" s="697"/>
      <c r="V121" s="697"/>
      <c r="W121" s="697"/>
      <c r="X121" s="697"/>
      <c r="Y121" s="697"/>
      <c r="Z121" s="697"/>
      <c r="AA121" s="697"/>
      <c r="AB121" s="697"/>
      <c r="AC121" s="697"/>
      <c r="AD121" s="697"/>
      <c r="AE121" s="697"/>
      <c r="AF121" s="697"/>
      <c r="AG121" s="697"/>
      <c r="AH121" s="697"/>
      <c r="AI121" s="697"/>
      <c r="AJ121" s="697"/>
      <c r="AK121" s="697"/>
      <c r="AL121" s="697"/>
      <c r="AM121" s="697"/>
      <c r="AN121" s="697"/>
      <c r="AO121" s="698"/>
      <c r="AP121" s="633"/>
      <c r="AQ121" s="696"/>
      <c r="AR121" s="697"/>
      <c r="AS121" s="697"/>
      <c r="AT121" s="697"/>
      <c r="AU121" s="697"/>
      <c r="AV121" s="697"/>
      <c r="AW121" s="697"/>
      <c r="AX121" s="697"/>
      <c r="AY121" s="697"/>
      <c r="AZ121" s="697"/>
      <c r="BA121" s="697"/>
      <c r="BB121" s="697"/>
      <c r="BC121" s="697"/>
      <c r="BD121" s="697"/>
      <c r="BE121" s="697"/>
      <c r="BF121" s="697"/>
      <c r="BG121" s="697"/>
      <c r="BH121" s="697"/>
      <c r="BI121" s="697"/>
      <c r="BJ121" s="697"/>
      <c r="BK121" s="697"/>
      <c r="BL121" s="697"/>
      <c r="BM121" s="697"/>
      <c r="BN121" s="697"/>
      <c r="BO121" s="697"/>
      <c r="BP121" s="697"/>
      <c r="BQ121" s="697"/>
      <c r="BR121" s="697"/>
      <c r="BS121" s="697"/>
      <c r="BT121" s="698"/>
      <c r="BU121" s="163"/>
    </row>
    <row r="122" spans="2:73" ht="15.75">
      <c r="B122" s="692"/>
      <c r="C122" s="692"/>
      <c r="D122" s="692"/>
      <c r="E122" s="692"/>
      <c r="F122" s="692"/>
      <c r="G122" s="692"/>
      <c r="H122" s="692"/>
      <c r="I122" s="644"/>
      <c r="J122" s="644"/>
      <c r="K122" s="633"/>
      <c r="L122" s="699"/>
      <c r="M122" s="700"/>
      <c r="N122" s="700"/>
      <c r="O122" s="700"/>
      <c r="P122" s="700"/>
      <c r="Q122" s="700"/>
      <c r="R122" s="700"/>
      <c r="S122" s="700"/>
      <c r="T122" s="700"/>
      <c r="U122" s="700"/>
      <c r="V122" s="700"/>
      <c r="W122" s="700"/>
      <c r="X122" s="700"/>
      <c r="Y122" s="700"/>
      <c r="Z122" s="700"/>
      <c r="AA122" s="700"/>
      <c r="AB122" s="700"/>
      <c r="AC122" s="700"/>
      <c r="AD122" s="700"/>
      <c r="AE122" s="700"/>
      <c r="AF122" s="700"/>
      <c r="AG122" s="700"/>
      <c r="AH122" s="700"/>
      <c r="AI122" s="700"/>
      <c r="AJ122" s="700"/>
      <c r="AK122" s="700"/>
      <c r="AL122" s="700"/>
      <c r="AM122" s="700"/>
      <c r="AN122" s="700"/>
      <c r="AO122" s="701"/>
      <c r="AP122" s="633"/>
      <c r="AQ122" s="699"/>
      <c r="AR122" s="700"/>
      <c r="AS122" s="700"/>
      <c r="AT122" s="700"/>
      <c r="AU122" s="700"/>
      <c r="AV122" s="700"/>
      <c r="AW122" s="700"/>
      <c r="AX122" s="700"/>
      <c r="AY122" s="700"/>
      <c r="AZ122" s="700"/>
      <c r="BA122" s="700"/>
      <c r="BB122" s="700"/>
      <c r="BC122" s="700"/>
      <c r="BD122" s="700"/>
      <c r="BE122" s="700"/>
      <c r="BF122" s="700"/>
      <c r="BG122" s="700"/>
      <c r="BH122" s="700"/>
      <c r="BI122" s="700"/>
      <c r="BJ122" s="700"/>
      <c r="BK122" s="700"/>
      <c r="BL122" s="700"/>
      <c r="BM122" s="700"/>
      <c r="BN122" s="700"/>
      <c r="BO122" s="700"/>
      <c r="BP122" s="700"/>
      <c r="BQ122" s="700"/>
      <c r="BR122" s="700"/>
      <c r="BS122" s="700"/>
      <c r="BT122" s="701"/>
      <c r="BU122" s="163"/>
    </row>
  </sheetData>
  <autoFilter ref="C26:BT80">
    <sortState ref="C26:BT42">
      <sortCondition ref="H25"/>
    </sortState>
  </autoFilter>
  <mergeCells count="1">
    <mergeCell ref="C24:G24"/>
  </mergeCells>
  <conditionalFormatting sqref="L27:AO69 AQ37:BT71">
    <cfRule type="cellIs" dxfId="12" priority="15" operator="equal">
      <formula>0</formula>
    </cfRule>
  </conditionalFormatting>
  <conditionalFormatting sqref="L110:AO122 AQ108:BT122">
    <cfRule type="cellIs" dxfId="11" priority="12" operator="equal">
      <formula>0</formula>
    </cfRule>
  </conditionalFormatting>
  <conditionalFormatting sqref="L74:AO80 AQ72:BT80 BH81:BT88">
    <cfRule type="cellIs" dxfId="10" priority="14" operator="equal">
      <formula>0</formula>
    </cfRule>
  </conditionalFormatting>
  <conditionalFormatting sqref="L94:AO105 AQ94:BT107 BH89:BT93">
    <cfRule type="cellIs" dxfId="9" priority="13" operator="equal">
      <formula>0</formula>
    </cfRule>
  </conditionalFormatting>
  <conditionalFormatting sqref="L27:AO32">
    <cfRule type="cellIs" dxfId="8" priority="11" operator="equal">
      <formula>0</formula>
    </cfRule>
  </conditionalFormatting>
  <conditionalFormatting sqref="L33:AO43 AQ41:BT43">
    <cfRule type="cellIs" dxfId="7" priority="10" operator="equal">
      <formula>0</formula>
    </cfRule>
  </conditionalFormatting>
  <conditionalFormatting sqref="L70:AO73">
    <cfRule type="cellIs" dxfId="6" priority="9" operator="equal">
      <formula>0</formula>
    </cfRule>
  </conditionalFormatting>
  <conditionalFormatting sqref="L106:AO109">
    <cfRule type="cellIs" dxfId="5" priority="7" operator="equal">
      <formula>0</formula>
    </cfRule>
  </conditionalFormatting>
  <conditionalFormatting sqref="AQ27:BT28">
    <cfRule type="cellIs" dxfId="4" priority="6" operator="equal">
      <formula>0</formula>
    </cfRule>
  </conditionalFormatting>
  <conditionalFormatting sqref="AQ29:BT40">
    <cfRule type="cellIs" dxfId="3" priority="4" operator="equal">
      <formula>0</formula>
    </cfRule>
  </conditionalFormatting>
  <conditionalFormatting sqref="L81:AO86 AQ81:BG88">
    <cfRule type="cellIs" dxfId="2" priority="3" operator="equal">
      <formula>0</formula>
    </cfRule>
  </conditionalFormatting>
  <conditionalFormatting sqref="L91:AO93 AQ89:BG93">
    <cfRule type="cellIs" dxfId="1" priority="2" operator="equal">
      <formula>0</formula>
    </cfRule>
  </conditionalFormatting>
  <conditionalFormatting sqref="L87:AO90">
    <cfRule type="cellIs" dxfId="0" priority="1" operator="equal">
      <formula>0</formula>
    </cfRule>
  </conditionalFormatting>
  <pageMargins left="0.7" right="0.7" top="0.75" bottom="0.75" header="0.3" footer="0.3"/>
  <pageSetup scale="1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DropDownList!$G$2:$G$11</xm:f>
          </x14:formula1>
          <xm:sqref>I27:I80 I94:I1048576</xm:sqref>
        </x14:dataValidation>
        <x14:dataValidation type="list" allowBlank="1" showInputMessage="1" showErrorMessage="1">
          <x14:formula1>
            <xm:f>DropDownList!$H$2:$H$3</xm:f>
          </x14:formula1>
          <xm:sqref>J27:J80 J94:J1048576</xm:sqref>
        </x14:dataValidation>
        <x14:dataValidation type="list" allowBlank="1" showInputMessage="1" showErrorMessage="1">
          <x14:formula1>
            <xm:f>[1]DropDownList!#REF!</xm:f>
          </x14:formula1>
          <xm:sqref>J81:J93</xm:sqref>
        </x14:dataValidation>
        <x14:dataValidation type="list" allowBlank="1" showInputMessage="1" showErrorMessage="1">
          <x14:formula1>
            <xm:f>[1]DropDownList!#REF!</xm:f>
          </x14:formula1>
          <xm:sqref>I81:I93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BD106"/>
  <sheetViews>
    <sheetView tabSelected="1" topLeftCell="A10" zoomScale="85" zoomScaleNormal="85" workbookViewId="0">
      <selection activeCell="I30" sqref="I30"/>
    </sheetView>
  </sheetViews>
  <sheetFormatPr defaultColWidth="9.140625" defaultRowHeight="15"/>
  <cols>
    <col min="1" max="1" width="9.140625" style="12"/>
    <col min="2" max="2" width="10.140625" style="12" customWidth="1"/>
    <col min="3" max="3" width="11.28515625" style="12" customWidth="1"/>
    <col min="4" max="4" width="13.28515625" style="12" customWidth="1"/>
    <col min="5" max="5" width="12.7109375" style="12" customWidth="1"/>
    <col min="6" max="6" width="12" style="12" customWidth="1"/>
    <col min="7" max="7" width="9.140625" style="12"/>
    <col min="8" max="8" width="24.5703125" style="12" customWidth="1"/>
    <col min="9" max="9" width="11.140625" style="12" customWidth="1"/>
    <col min="10" max="10" width="9.140625" style="12"/>
    <col min="11" max="11" width="11.5703125" style="12" customWidth="1"/>
    <col min="12" max="12" width="9.140625" style="12"/>
    <col min="13" max="13" width="26" style="12" customWidth="1"/>
    <col min="14" max="14" width="9.85546875" style="12" customWidth="1"/>
    <col min="15" max="15" width="9.140625" style="12"/>
    <col min="16" max="16" width="9.7109375" style="12" customWidth="1"/>
    <col min="17" max="23" width="9.140625" style="12"/>
    <col min="24" max="24" width="19.7109375" style="12" customWidth="1"/>
    <col min="25" max="25" width="18.140625" style="12" customWidth="1"/>
    <col min="26" max="26" width="13.42578125" style="12" customWidth="1"/>
    <col min="27" max="27" width="12.140625" style="12" customWidth="1"/>
    <col min="28" max="31" width="10.28515625" style="12" customWidth="1"/>
    <col min="32" max="32" width="8.28515625" style="12" customWidth="1"/>
    <col min="33" max="33" width="13.28515625" style="12" bestFit="1" customWidth="1"/>
    <col min="34" max="34" width="12.140625" style="12" bestFit="1" customWidth="1"/>
    <col min="35" max="36" width="9.140625" style="12"/>
    <col min="37" max="38" width="9.5703125" style="12" bestFit="1" customWidth="1"/>
    <col min="39" max="39" width="13.28515625" style="12" bestFit="1" customWidth="1"/>
    <col min="40" max="40" width="9.140625" style="12"/>
    <col min="41" max="41" width="19.7109375" style="12" customWidth="1"/>
    <col min="42" max="42" width="18.140625" style="12" customWidth="1"/>
    <col min="43" max="43" width="13.42578125" style="12" customWidth="1"/>
    <col min="44" max="44" width="12.140625" style="12" customWidth="1"/>
    <col min="45" max="48" width="10.28515625" style="12" customWidth="1"/>
    <col min="49" max="49" width="8.28515625" style="12" customWidth="1"/>
    <col min="50" max="50" width="13.28515625" style="12" bestFit="1" customWidth="1"/>
    <col min="51" max="51" width="12.140625" style="12" bestFit="1" customWidth="1"/>
    <col min="52" max="53" width="9.140625" style="12"/>
    <col min="54" max="55" width="9.5703125" style="12" bestFit="1" customWidth="1"/>
    <col min="56" max="56" width="13.28515625" style="12" bestFit="1" customWidth="1"/>
    <col min="57" max="16384" width="9.140625" style="12"/>
  </cols>
  <sheetData>
    <row r="12" spans="1:17" ht="24" customHeight="1" thickBot="1"/>
    <row r="13" spans="1:17" s="9" customFormat="1" ht="23.45" customHeight="1" thickBot="1">
      <c r="A13" s="588"/>
      <c r="B13" s="588" t="s">
        <v>171</v>
      </c>
      <c r="D13" s="126" t="s">
        <v>175</v>
      </c>
      <c r="E13" s="746"/>
      <c r="F13" s="177"/>
      <c r="G13" s="178"/>
      <c r="H13" s="179"/>
      <c r="K13" s="179"/>
      <c r="L13" s="177"/>
      <c r="M13" s="177"/>
      <c r="N13" s="177"/>
      <c r="O13" s="177"/>
      <c r="P13" s="177"/>
      <c r="Q13" s="180"/>
    </row>
    <row r="14" spans="1:17" s="9" customFormat="1" ht="15.6" customHeight="1">
      <c r="B14" s="551"/>
      <c r="D14" s="17"/>
      <c r="E14" s="17"/>
      <c r="F14" s="177"/>
      <c r="G14" s="178"/>
      <c r="H14" s="179"/>
      <c r="K14" s="179"/>
      <c r="L14" s="177"/>
      <c r="M14" s="177"/>
      <c r="N14" s="177"/>
      <c r="O14" s="177"/>
      <c r="P14" s="177"/>
      <c r="Q14" s="180"/>
    </row>
    <row r="15" spans="1:17" ht="15.75">
      <c r="B15" s="588" t="s">
        <v>504</v>
      </c>
    </row>
    <row r="16" spans="1:17" ht="15.75">
      <c r="B16" s="588"/>
    </row>
    <row r="17" spans="2:56" s="668" customFormat="1" ht="20.45" customHeight="1">
      <c r="B17" s="666" t="s">
        <v>670</v>
      </c>
      <c r="C17" s="667"/>
      <c r="D17" s="667"/>
      <c r="E17" s="667"/>
      <c r="F17" s="667"/>
      <c r="G17" s="667"/>
      <c r="H17" s="667"/>
      <c r="I17" s="667"/>
      <c r="J17" s="667"/>
      <c r="K17" s="667"/>
      <c r="L17" s="667"/>
      <c r="M17" s="667"/>
      <c r="N17" s="667"/>
      <c r="O17" s="667"/>
      <c r="P17" s="667"/>
      <c r="Q17" s="667"/>
      <c r="R17" s="667"/>
      <c r="S17" s="667"/>
      <c r="T17" s="667"/>
      <c r="U17" s="667"/>
    </row>
    <row r="18" spans="2:56" ht="60" customHeight="1">
      <c r="B18" s="871" t="s">
        <v>710</v>
      </c>
      <c r="C18" s="871"/>
      <c r="D18" s="871"/>
      <c r="E18" s="871"/>
      <c r="F18" s="871"/>
      <c r="G18" s="871"/>
      <c r="H18" s="871"/>
      <c r="I18" s="871"/>
      <c r="J18" s="871"/>
      <c r="K18" s="871"/>
      <c r="L18" s="871"/>
      <c r="M18" s="871"/>
      <c r="N18" s="871"/>
      <c r="O18" s="871"/>
      <c r="P18" s="871"/>
      <c r="Q18" s="871"/>
      <c r="R18" s="871"/>
      <c r="S18" s="871"/>
      <c r="T18" s="871"/>
      <c r="U18" s="871"/>
    </row>
    <row r="21" spans="2:56" ht="21">
      <c r="B21" s="744" t="s">
        <v>708</v>
      </c>
    </row>
    <row r="23" spans="2:56" ht="21.75" thickBot="1">
      <c r="B23" s="744" t="s">
        <v>745</v>
      </c>
      <c r="C23" s="745"/>
      <c r="E23" s="745"/>
      <c r="F23" s="745"/>
      <c r="H23" s="744" t="s">
        <v>709</v>
      </c>
    </row>
    <row r="24" spans="2:56" ht="18.600000000000001" customHeight="1" thickBot="1">
      <c r="B24" s="870" t="s">
        <v>686</v>
      </c>
      <c r="C24" s="870"/>
      <c r="D24" s="870"/>
      <c r="E24" s="870"/>
      <c r="F24" s="870"/>
      <c r="H24" s="12" t="s">
        <v>694</v>
      </c>
      <c r="M24" s="12" t="s">
        <v>695</v>
      </c>
      <c r="X24"/>
      <c r="Y24"/>
      <c r="Z24"/>
      <c r="AA24"/>
      <c r="AB24" s="767" t="s">
        <v>767</v>
      </c>
      <c r="AC24" s="768"/>
      <c r="AD24" s="768"/>
      <c r="AE24" s="768"/>
      <c r="AF24" s="769"/>
      <c r="AG24"/>
      <c r="AH24"/>
      <c r="AI24" s="767" t="s">
        <v>768</v>
      </c>
      <c r="AJ24" s="770"/>
      <c r="AK24" s="770"/>
      <c r="AL24" s="770"/>
      <c r="AM24" s="771"/>
      <c r="AO24"/>
      <c r="AP24"/>
      <c r="AQ24"/>
      <c r="AR24"/>
      <c r="AS24" s="767" t="s">
        <v>767</v>
      </c>
      <c r="AT24" s="768"/>
      <c r="AU24" s="768"/>
      <c r="AV24" s="768"/>
      <c r="AW24" s="769"/>
      <c r="AX24"/>
      <c r="AY24"/>
      <c r="AZ24" s="767" t="s">
        <v>768</v>
      </c>
      <c r="BA24" s="770"/>
      <c r="BB24" s="770"/>
      <c r="BC24" s="770"/>
      <c r="BD24" s="771"/>
    </row>
    <row r="25" spans="2:56" ht="45.75" thickBot="1">
      <c r="B25" s="741" t="s">
        <v>62</v>
      </c>
      <c r="C25" s="741" t="s">
        <v>687</v>
      </c>
      <c r="D25" s="741" t="s">
        <v>688</v>
      </c>
      <c r="E25" s="741" t="s">
        <v>762</v>
      </c>
      <c r="F25" s="741" t="s">
        <v>689</v>
      </c>
      <c r="H25" s="741" t="s">
        <v>691</v>
      </c>
      <c r="I25" s="741" t="s">
        <v>692</v>
      </c>
      <c r="J25" s="741" t="s">
        <v>693</v>
      </c>
      <c r="K25" s="741" t="s">
        <v>687</v>
      </c>
      <c r="M25" s="741" t="s">
        <v>761</v>
      </c>
      <c r="N25" s="741" t="s">
        <v>692</v>
      </c>
      <c r="O25" s="741" t="s">
        <v>763</v>
      </c>
      <c r="P25" s="741" t="s">
        <v>687</v>
      </c>
      <c r="X25" s="872" t="s">
        <v>769</v>
      </c>
      <c r="Y25" s="873" t="s">
        <v>770</v>
      </c>
      <c r="Z25" s="873" t="s">
        <v>806</v>
      </c>
      <c r="AA25" s="874" t="s">
        <v>805</v>
      </c>
      <c r="AB25" s="872" t="s">
        <v>735</v>
      </c>
      <c r="AC25" s="873" t="s">
        <v>736</v>
      </c>
      <c r="AD25" s="873" t="s">
        <v>737</v>
      </c>
      <c r="AE25" s="874" t="s">
        <v>738</v>
      </c>
      <c r="AF25" s="875" t="s">
        <v>26</v>
      </c>
      <c r="AG25" s="872" t="s">
        <v>771</v>
      </c>
      <c r="AH25" s="874" t="s">
        <v>772</v>
      </c>
      <c r="AI25" s="872" t="s">
        <v>735</v>
      </c>
      <c r="AJ25" s="873" t="s">
        <v>736</v>
      </c>
      <c r="AK25" s="873" t="s">
        <v>737</v>
      </c>
      <c r="AL25" s="874" t="s">
        <v>738</v>
      </c>
      <c r="AM25" s="875" t="s">
        <v>26</v>
      </c>
      <c r="AN25" s="704"/>
      <c r="AO25" s="872" t="s">
        <v>792</v>
      </c>
      <c r="AP25" s="873" t="s">
        <v>793</v>
      </c>
      <c r="AQ25" s="873" t="s">
        <v>794</v>
      </c>
      <c r="AR25" s="874" t="s">
        <v>795</v>
      </c>
      <c r="AS25" s="872">
        <v>9</v>
      </c>
      <c r="AT25" s="873">
        <v>10</v>
      </c>
      <c r="AU25" s="873">
        <v>11</v>
      </c>
      <c r="AV25" s="874">
        <v>12</v>
      </c>
      <c r="AW25" s="875" t="s">
        <v>791</v>
      </c>
      <c r="AX25" s="872" t="s">
        <v>796</v>
      </c>
      <c r="AY25" s="874"/>
      <c r="AZ25" s="872" t="s">
        <v>738</v>
      </c>
      <c r="BA25" s="873" t="s">
        <v>750</v>
      </c>
      <c r="BB25" s="873" t="s">
        <v>751</v>
      </c>
      <c r="BC25" s="874" t="s">
        <v>752</v>
      </c>
      <c r="BD25" s="875" t="s">
        <v>26</v>
      </c>
    </row>
    <row r="26" spans="2:56" ht="18">
      <c r="B26" s="748"/>
      <c r="C26" s="748" t="s">
        <v>698</v>
      </c>
      <c r="D26" s="748" t="s">
        <v>699</v>
      </c>
      <c r="E26" s="748" t="s">
        <v>700</v>
      </c>
      <c r="F26" s="748" t="s">
        <v>701</v>
      </c>
      <c r="H26" s="748"/>
      <c r="I26" s="748" t="s">
        <v>702</v>
      </c>
      <c r="J26" s="748" t="s">
        <v>703</v>
      </c>
      <c r="K26" s="748" t="s">
        <v>704</v>
      </c>
      <c r="M26" s="748"/>
      <c r="N26" s="748" t="s">
        <v>705</v>
      </c>
      <c r="O26" s="748"/>
      <c r="P26" s="748" t="s">
        <v>707</v>
      </c>
      <c r="X26" s="772" t="s">
        <v>773</v>
      </c>
      <c r="Y26" s="773" t="s">
        <v>774</v>
      </c>
      <c r="Z26" s="773">
        <v>100</v>
      </c>
      <c r="AA26" s="774">
        <v>320</v>
      </c>
      <c r="AB26" s="772"/>
      <c r="AC26" s="773"/>
      <c r="AD26" s="773">
        <v>60</v>
      </c>
      <c r="AE26" s="774">
        <v>18</v>
      </c>
      <c r="AF26" s="775">
        <v>78</v>
      </c>
      <c r="AG26" s="772">
        <f t="shared" ref="AG26:AG73" si="0">(AA26-Z26)/1000</f>
        <v>0.22</v>
      </c>
      <c r="AH26" s="776">
        <f t="shared" ref="AH26:AH73" si="1">AF26*AG26</f>
        <v>17.16</v>
      </c>
      <c r="AI26" s="772">
        <f>AB26*AG26</f>
        <v>0</v>
      </c>
      <c r="AJ26" s="773">
        <f>AC26*AG26</f>
        <v>0</v>
      </c>
      <c r="AK26" s="773">
        <f>AD26*AG26</f>
        <v>13.2</v>
      </c>
      <c r="AL26" s="774">
        <f>AE26*AG26</f>
        <v>3.96</v>
      </c>
      <c r="AM26" s="777">
        <f>SUM(AI26:AL26)</f>
        <v>17.16</v>
      </c>
      <c r="AO26" s="786" t="s">
        <v>773</v>
      </c>
      <c r="AP26" s="787" t="s">
        <v>778</v>
      </c>
      <c r="AQ26" s="787">
        <v>100</v>
      </c>
      <c r="AR26" s="788">
        <v>123</v>
      </c>
      <c r="AS26" s="787"/>
      <c r="AT26" s="787"/>
      <c r="AU26" s="787">
        <v>1</v>
      </c>
      <c r="AV26" s="788"/>
      <c r="AW26" s="788">
        <v>1</v>
      </c>
      <c r="AX26" s="787">
        <f t="shared" ref="AX26:AX57" si="2">(AR26-AQ26)/1000</f>
        <v>2.3E-2</v>
      </c>
      <c r="AY26" s="789">
        <f t="shared" ref="AY26:AY57" si="3">AW26*AX26</f>
        <v>2.3E-2</v>
      </c>
      <c r="AZ26" s="787">
        <f>AS26*AX26</f>
        <v>0</v>
      </c>
      <c r="BA26" s="787">
        <f>AT26*AX26</f>
        <v>0</v>
      </c>
      <c r="BB26" s="787">
        <f>AU26*AX26</f>
        <v>2.3E-2</v>
      </c>
      <c r="BC26" s="788">
        <f>AV26*AX26</f>
        <v>0</v>
      </c>
      <c r="BD26" s="789">
        <f>SUM(AZ26:BC26)</f>
        <v>2.3E-2</v>
      </c>
    </row>
    <row r="27" spans="2:56" ht="15.6" customHeight="1">
      <c r="B27" s="743">
        <v>42370</v>
      </c>
      <c r="C27" s="750"/>
      <c r="D27" s="749"/>
      <c r="E27" s="742">
        <f t="shared" ref="E27:E36" si="4">E28+1</f>
        <v>12</v>
      </c>
      <c r="F27" s="758">
        <f>C27*12</f>
        <v>0</v>
      </c>
      <c r="H27" s="742" t="s">
        <v>734</v>
      </c>
      <c r="I27" s="800">
        <f>+AI74</f>
        <v>0.81499999999999995</v>
      </c>
      <c r="J27" s="742">
        <v>1</v>
      </c>
      <c r="K27" s="757">
        <f>I27*J27</f>
        <v>0.81499999999999995</v>
      </c>
      <c r="M27" s="742" t="s">
        <v>735</v>
      </c>
      <c r="N27" s="742"/>
      <c r="O27" s="742">
        <v>6</v>
      </c>
      <c r="P27" s="742"/>
      <c r="X27" s="772"/>
      <c r="Y27" s="773" t="s">
        <v>775</v>
      </c>
      <c r="Z27" s="773">
        <v>100</v>
      </c>
      <c r="AA27" s="774">
        <v>490</v>
      </c>
      <c r="AB27" s="772"/>
      <c r="AC27" s="773"/>
      <c r="AD27" s="773">
        <v>2</v>
      </c>
      <c r="AE27" s="774"/>
      <c r="AF27" s="775">
        <v>2</v>
      </c>
      <c r="AG27" s="772">
        <f t="shared" si="0"/>
        <v>0.39</v>
      </c>
      <c r="AH27" s="776">
        <f t="shared" si="1"/>
        <v>0.78</v>
      </c>
      <c r="AI27" s="772">
        <f t="shared" ref="AI27:AI73" si="5">AB27*AG27</f>
        <v>0</v>
      </c>
      <c r="AJ27" s="773">
        <f t="shared" ref="AJ27:AJ73" si="6">AC27*AG27</f>
        <v>0</v>
      </c>
      <c r="AK27" s="773">
        <f t="shared" ref="AK27:AK73" si="7">AD27*AG27</f>
        <v>0.78</v>
      </c>
      <c r="AL27" s="774">
        <f t="shared" ref="AL27:AL73" si="8">AE27*AG27</f>
        <v>0</v>
      </c>
      <c r="AM27" s="777">
        <f t="shared" ref="AM27:AM73" si="9">SUM(AI27:AL27)</f>
        <v>0.78</v>
      </c>
      <c r="AO27" s="772"/>
      <c r="AP27" s="773" t="s">
        <v>782</v>
      </c>
      <c r="AQ27" s="773">
        <v>100</v>
      </c>
      <c r="AR27" s="774">
        <v>255</v>
      </c>
      <c r="AS27" s="773">
        <v>3</v>
      </c>
      <c r="AT27" s="773"/>
      <c r="AU27" s="773">
        <v>12</v>
      </c>
      <c r="AV27" s="774">
        <v>35</v>
      </c>
      <c r="AW27" s="774">
        <v>50</v>
      </c>
      <c r="AX27" s="773">
        <f t="shared" si="2"/>
        <v>0.155</v>
      </c>
      <c r="AY27" s="776">
        <f t="shared" si="3"/>
        <v>7.75</v>
      </c>
      <c r="AZ27" s="773">
        <f t="shared" ref="AZ27:AZ90" si="10">AS27*AX27</f>
        <v>0.46499999999999997</v>
      </c>
      <c r="BA27" s="773">
        <f t="shared" ref="BA27:BA90" si="11">AT27*AX27</f>
        <v>0</v>
      </c>
      <c r="BB27" s="773">
        <f t="shared" ref="BB27:BB90" si="12">AU27*AX27</f>
        <v>1.8599999999999999</v>
      </c>
      <c r="BC27" s="774">
        <f t="shared" ref="BC27:BC90" si="13">AV27*AX27</f>
        <v>5.4249999999999998</v>
      </c>
      <c r="BD27" s="776">
        <f t="shared" ref="BD27:BD90" si="14">SUM(AZ27:BC27)</f>
        <v>7.75</v>
      </c>
    </row>
    <row r="28" spans="2:56" ht="15.6" customHeight="1">
      <c r="B28" s="743">
        <v>42401</v>
      </c>
      <c r="C28" s="751"/>
      <c r="D28" s="752"/>
      <c r="E28" s="742">
        <f t="shared" si="4"/>
        <v>11</v>
      </c>
      <c r="F28" s="758">
        <f>C28*11</f>
        <v>0</v>
      </c>
      <c r="H28" s="742" t="s">
        <v>734</v>
      </c>
      <c r="I28" s="800">
        <f>+AJ74</f>
        <v>14.362</v>
      </c>
      <c r="J28" s="742">
        <v>1</v>
      </c>
      <c r="K28" s="757">
        <f t="shared" ref="K28:K30" si="15">I28*J28</f>
        <v>14.362</v>
      </c>
      <c r="M28" s="742" t="s">
        <v>736</v>
      </c>
      <c r="N28" s="742"/>
      <c r="O28" s="742">
        <v>175</v>
      </c>
      <c r="P28" s="742"/>
      <c r="X28" s="772"/>
      <c r="Y28" s="773" t="s">
        <v>776</v>
      </c>
      <c r="Z28" s="773">
        <v>100</v>
      </c>
      <c r="AA28" s="774">
        <v>190.5</v>
      </c>
      <c r="AB28" s="772"/>
      <c r="AC28" s="773"/>
      <c r="AD28" s="773">
        <v>42</v>
      </c>
      <c r="AE28" s="774">
        <v>1</v>
      </c>
      <c r="AF28" s="775">
        <v>43</v>
      </c>
      <c r="AG28" s="772">
        <f t="shared" si="0"/>
        <v>9.0499999999999997E-2</v>
      </c>
      <c r="AH28" s="776">
        <f t="shared" si="1"/>
        <v>3.8914999999999997</v>
      </c>
      <c r="AI28" s="772">
        <f t="shared" si="5"/>
        <v>0</v>
      </c>
      <c r="AJ28" s="773">
        <f t="shared" si="6"/>
        <v>0</v>
      </c>
      <c r="AK28" s="773">
        <f t="shared" si="7"/>
        <v>3.8009999999999997</v>
      </c>
      <c r="AL28" s="774">
        <f t="shared" si="8"/>
        <v>9.0499999999999997E-2</v>
      </c>
      <c r="AM28" s="777">
        <f t="shared" si="9"/>
        <v>3.8914999999999997</v>
      </c>
      <c r="AO28" s="772"/>
      <c r="AP28" s="773" t="s">
        <v>774</v>
      </c>
      <c r="AQ28" s="773">
        <v>100</v>
      </c>
      <c r="AR28" s="774">
        <v>320</v>
      </c>
      <c r="AS28" s="773"/>
      <c r="AT28" s="773">
        <v>8</v>
      </c>
      <c r="AU28" s="773">
        <v>11</v>
      </c>
      <c r="AV28" s="774">
        <v>59</v>
      </c>
      <c r="AW28" s="774">
        <v>78</v>
      </c>
      <c r="AX28" s="773">
        <f t="shared" si="2"/>
        <v>0.22</v>
      </c>
      <c r="AY28" s="790">
        <f t="shared" si="3"/>
        <v>17.16</v>
      </c>
      <c r="AZ28" s="773">
        <f t="shared" si="10"/>
        <v>0</v>
      </c>
      <c r="BA28" s="773">
        <f t="shared" si="11"/>
        <v>1.76</v>
      </c>
      <c r="BB28" s="773">
        <f t="shared" si="12"/>
        <v>2.42</v>
      </c>
      <c r="BC28" s="774">
        <f t="shared" si="13"/>
        <v>12.98</v>
      </c>
      <c r="BD28" s="776">
        <f t="shared" si="14"/>
        <v>17.16</v>
      </c>
    </row>
    <row r="29" spans="2:56" ht="15.6" customHeight="1">
      <c r="B29" s="743">
        <v>42430</v>
      </c>
      <c r="C29" s="742"/>
      <c r="D29" s="742"/>
      <c r="E29" s="742">
        <f t="shared" si="4"/>
        <v>10</v>
      </c>
      <c r="F29" s="758">
        <f>C29*10</f>
        <v>0</v>
      </c>
      <c r="H29" s="742" t="s">
        <v>734</v>
      </c>
      <c r="I29" s="800">
        <f>+AK74</f>
        <v>222.68449999999999</v>
      </c>
      <c r="J29" s="742">
        <v>1</v>
      </c>
      <c r="K29" s="757">
        <f t="shared" si="15"/>
        <v>222.68449999999999</v>
      </c>
      <c r="M29" s="742" t="s">
        <v>737</v>
      </c>
      <c r="N29" s="742"/>
      <c r="O29" s="742">
        <v>1883</v>
      </c>
      <c r="P29" s="742"/>
      <c r="X29" s="772" t="s">
        <v>777</v>
      </c>
      <c r="Y29" s="773" t="s">
        <v>778</v>
      </c>
      <c r="Z29" s="773">
        <v>110</v>
      </c>
      <c r="AA29" s="774">
        <v>123</v>
      </c>
      <c r="AB29" s="772"/>
      <c r="AC29" s="773"/>
      <c r="AD29" s="773">
        <v>1</v>
      </c>
      <c r="AE29" s="774"/>
      <c r="AF29" s="775">
        <v>1</v>
      </c>
      <c r="AG29" s="772">
        <f t="shared" si="0"/>
        <v>1.2999999999999999E-2</v>
      </c>
      <c r="AH29" s="776">
        <f t="shared" si="1"/>
        <v>1.2999999999999999E-2</v>
      </c>
      <c r="AI29" s="772">
        <f t="shared" si="5"/>
        <v>0</v>
      </c>
      <c r="AJ29" s="773">
        <f t="shared" si="6"/>
        <v>0</v>
      </c>
      <c r="AK29" s="773">
        <f t="shared" si="7"/>
        <v>1.2999999999999999E-2</v>
      </c>
      <c r="AL29" s="774">
        <f t="shared" si="8"/>
        <v>0</v>
      </c>
      <c r="AM29" s="777">
        <f t="shared" si="9"/>
        <v>1.2999999999999999E-2</v>
      </c>
      <c r="AO29" s="772"/>
      <c r="AP29" s="773" t="s">
        <v>775</v>
      </c>
      <c r="AQ29" s="773">
        <v>100</v>
      </c>
      <c r="AR29" s="774">
        <v>490</v>
      </c>
      <c r="AS29" s="773"/>
      <c r="AT29" s="773">
        <v>1</v>
      </c>
      <c r="AU29" s="773">
        <v>2</v>
      </c>
      <c r="AV29" s="774">
        <v>1</v>
      </c>
      <c r="AW29" s="774">
        <v>4</v>
      </c>
      <c r="AX29" s="773">
        <f t="shared" si="2"/>
        <v>0.39</v>
      </c>
      <c r="AY29" s="790">
        <f t="shared" si="3"/>
        <v>1.56</v>
      </c>
      <c r="AZ29" s="773">
        <f t="shared" si="10"/>
        <v>0</v>
      </c>
      <c r="BA29" s="773">
        <f t="shared" si="11"/>
        <v>0.39</v>
      </c>
      <c r="BB29" s="773">
        <f t="shared" si="12"/>
        <v>0.78</v>
      </c>
      <c r="BC29" s="774">
        <f t="shared" si="13"/>
        <v>0.39</v>
      </c>
      <c r="BD29" s="776">
        <f t="shared" si="14"/>
        <v>1.56</v>
      </c>
    </row>
    <row r="30" spans="2:56" ht="15.6" customHeight="1">
      <c r="B30" s="743">
        <v>42461</v>
      </c>
      <c r="C30" s="742"/>
      <c r="D30" s="742"/>
      <c r="E30" s="742">
        <f t="shared" si="4"/>
        <v>9</v>
      </c>
      <c r="F30" s="758">
        <f>C30*9</f>
        <v>0</v>
      </c>
      <c r="H30" s="742" t="s">
        <v>734</v>
      </c>
      <c r="I30" s="800">
        <f>+AL74</f>
        <v>37.285999999999994</v>
      </c>
      <c r="J30" s="742">
        <v>1</v>
      </c>
      <c r="K30" s="757">
        <f t="shared" si="15"/>
        <v>37.285999999999994</v>
      </c>
      <c r="M30" s="742" t="s">
        <v>738</v>
      </c>
      <c r="N30" s="742"/>
      <c r="O30" s="765">
        <v>376</v>
      </c>
      <c r="P30" s="742"/>
      <c r="X30" s="772"/>
      <c r="Y30" s="773" t="s">
        <v>774</v>
      </c>
      <c r="Z30" s="773">
        <v>110</v>
      </c>
      <c r="AA30" s="774">
        <v>320</v>
      </c>
      <c r="AB30" s="772"/>
      <c r="AC30" s="773"/>
      <c r="AD30" s="773">
        <v>13</v>
      </c>
      <c r="AE30" s="774">
        <v>16</v>
      </c>
      <c r="AF30" s="775">
        <v>29</v>
      </c>
      <c r="AG30" s="772">
        <f t="shared" si="0"/>
        <v>0.21</v>
      </c>
      <c r="AH30" s="776">
        <f t="shared" si="1"/>
        <v>6.09</v>
      </c>
      <c r="AI30" s="772">
        <f t="shared" si="5"/>
        <v>0</v>
      </c>
      <c r="AJ30" s="773">
        <f t="shared" si="6"/>
        <v>0</v>
      </c>
      <c r="AK30" s="773">
        <f t="shared" si="7"/>
        <v>2.73</v>
      </c>
      <c r="AL30" s="774">
        <f t="shared" si="8"/>
        <v>3.36</v>
      </c>
      <c r="AM30" s="777">
        <f t="shared" si="9"/>
        <v>6.09</v>
      </c>
      <c r="AO30" s="772"/>
      <c r="AP30" s="773" t="s">
        <v>779</v>
      </c>
      <c r="AQ30" s="773">
        <v>100</v>
      </c>
      <c r="AR30" s="774">
        <v>90</v>
      </c>
      <c r="AS30" s="773"/>
      <c r="AT30" s="773"/>
      <c r="AU30" s="773">
        <v>5</v>
      </c>
      <c r="AV30" s="774">
        <v>12</v>
      </c>
      <c r="AW30" s="774">
        <v>17</v>
      </c>
      <c r="AX30" s="773">
        <f t="shared" si="2"/>
        <v>-0.01</v>
      </c>
      <c r="AY30" s="790">
        <f t="shared" si="3"/>
        <v>-0.17</v>
      </c>
      <c r="AZ30" s="773">
        <f t="shared" si="10"/>
        <v>0</v>
      </c>
      <c r="BA30" s="773">
        <f t="shared" si="11"/>
        <v>0</v>
      </c>
      <c r="BB30" s="773">
        <f t="shared" si="12"/>
        <v>-0.05</v>
      </c>
      <c r="BC30" s="774">
        <f t="shared" si="13"/>
        <v>-0.12</v>
      </c>
      <c r="BD30" s="776">
        <f t="shared" si="14"/>
        <v>-0.16999999999999998</v>
      </c>
    </row>
    <row r="31" spans="2:56" ht="15.6" customHeight="1">
      <c r="B31" s="743">
        <v>42491</v>
      </c>
      <c r="C31" s="757">
        <f>+K27</f>
        <v>0.81499999999999995</v>
      </c>
      <c r="D31" s="757"/>
      <c r="E31" s="742">
        <f t="shared" si="4"/>
        <v>8</v>
      </c>
      <c r="F31" s="758">
        <f>C31*8</f>
        <v>6.52</v>
      </c>
      <c r="H31" s="742" t="s">
        <v>743</v>
      </c>
      <c r="I31" s="742"/>
      <c r="J31" s="742"/>
      <c r="K31" s="742"/>
      <c r="M31" s="742"/>
      <c r="N31" s="742"/>
      <c r="O31" s="764">
        <f>SUM(O27:O30)</f>
        <v>2440</v>
      </c>
      <c r="P31" s="742"/>
      <c r="X31" s="772"/>
      <c r="Y31" s="773" t="s">
        <v>775</v>
      </c>
      <c r="Z31" s="773">
        <v>110</v>
      </c>
      <c r="AA31" s="774">
        <v>490</v>
      </c>
      <c r="AB31" s="772"/>
      <c r="AC31" s="773"/>
      <c r="AD31" s="773">
        <v>2</v>
      </c>
      <c r="AE31" s="774"/>
      <c r="AF31" s="775">
        <v>2</v>
      </c>
      <c r="AG31" s="772">
        <f t="shared" si="0"/>
        <v>0.38</v>
      </c>
      <c r="AH31" s="776">
        <f t="shared" si="1"/>
        <v>0.76</v>
      </c>
      <c r="AI31" s="772">
        <f t="shared" si="5"/>
        <v>0</v>
      </c>
      <c r="AJ31" s="773">
        <f t="shared" si="6"/>
        <v>0</v>
      </c>
      <c r="AK31" s="773">
        <f t="shared" si="7"/>
        <v>0.76</v>
      </c>
      <c r="AL31" s="774">
        <f t="shared" si="8"/>
        <v>0</v>
      </c>
      <c r="AM31" s="777">
        <f t="shared" si="9"/>
        <v>0.76</v>
      </c>
      <c r="AO31" s="772"/>
      <c r="AP31" s="773" t="s">
        <v>776</v>
      </c>
      <c r="AQ31" s="773">
        <v>100</v>
      </c>
      <c r="AR31" s="774">
        <v>190.5</v>
      </c>
      <c r="AS31" s="773">
        <v>1</v>
      </c>
      <c r="AT31" s="773">
        <v>1</v>
      </c>
      <c r="AU31" s="773">
        <v>3</v>
      </c>
      <c r="AV31" s="774">
        <v>11</v>
      </c>
      <c r="AW31" s="774">
        <v>16</v>
      </c>
      <c r="AX31" s="773">
        <f t="shared" si="2"/>
        <v>9.0499999999999997E-2</v>
      </c>
      <c r="AY31" s="790">
        <f t="shared" si="3"/>
        <v>1.448</v>
      </c>
      <c r="AZ31" s="773">
        <f t="shared" si="10"/>
        <v>9.0499999999999997E-2</v>
      </c>
      <c r="BA31" s="773">
        <f t="shared" si="11"/>
        <v>9.0499999999999997E-2</v>
      </c>
      <c r="BB31" s="773">
        <f t="shared" si="12"/>
        <v>0.27149999999999996</v>
      </c>
      <c r="BC31" s="774">
        <f t="shared" si="13"/>
        <v>0.99549999999999994</v>
      </c>
      <c r="BD31" s="776">
        <f t="shared" si="14"/>
        <v>1.448</v>
      </c>
    </row>
    <row r="32" spans="2:56" ht="15.6" customHeight="1">
      <c r="B32" s="743">
        <v>42522</v>
      </c>
      <c r="C32" s="757"/>
      <c r="D32" s="757"/>
      <c r="E32" s="742">
        <f t="shared" si="4"/>
        <v>7</v>
      </c>
      <c r="F32" s="758">
        <f>C32*7</f>
        <v>0</v>
      </c>
      <c r="H32" s="742"/>
      <c r="I32" s="742"/>
      <c r="J32" s="742"/>
      <c r="K32" s="742"/>
      <c r="M32" s="742"/>
      <c r="N32" s="742"/>
      <c r="O32" s="742"/>
      <c r="P32" s="742"/>
      <c r="X32" s="772"/>
      <c r="Y32" s="773" t="s">
        <v>779</v>
      </c>
      <c r="Z32" s="773">
        <v>110</v>
      </c>
      <c r="AA32" s="774">
        <v>90</v>
      </c>
      <c r="AB32" s="772"/>
      <c r="AC32" s="773"/>
      <c r="AD32" s="773">
        <v>1</v>
      </c>
      <c r="AE32" s="774"/>
      <c r="AF32" s="775">
        <v>1</v>
      </c>
      <c r="AG32" s="772">
        <f t="shared" si="0"/>
        <v>-0.02</v>
      </c>
      <c r="AH32" s="776">
        <f t="shared" si="1"/>
        <v>-0.02</v>
      </c>
      <c r="AI32" s="772">
        <f t="shared" si="5"/>
        <v>0</v>
      </c>
      <c r="AJ32" s="773">
        <f t="shared" si="6"/>
        <v>0</v>
      </c>
      <c r="AK32" s="773">
        <f t="shared" si="7"/>
        <v>-0.02</v>
      </c>
      <c r="AL32" s="774">
        <f t="shared" si="8"/>
        <v>0</v>
      </c>
      <c r="AM32" s="777">
        <f t="shared" si="9"/>
        <v>-0.02</v>
      </c>
      <c r="AO32" s="772"/>
      <c r="AP32" s="773" t="s">
        <v>797</v>
      </c>
      <c r="AQ32" s="773">
        <v>100</v>
      </c>
      <c r="AR32" s="774">
        <v>190.5</v>
      </c>
      <c r="AS32" s="773"/>
      <c r="AT32" s="773">
        <v>1</v>
      </c>
      <c r="AU32" s="773"/>
      <c r="AV32" s="774"/>
      <c r="AW32" s="774">
        <v>1</v>
      </c>
      <c r="AX32" s="773">
        <f t="shared" si="2"/>
        <v>9.0499999999999997E-2</v>
      </c>
      <c r="AY32" s="790">
        <f t="shared" si="3"/>
        <v>9.0499999999999997E-2</v>
      </c>
      <c r="AZ32" s="773">
        <f t="shared" si="10"/>
        <v>0</v>
      </c>
      <c r="BA32" s="773">
        <f t="shared" si="11"/>
        <v>9.0499999999999997E-2</v>
      </c>
      <c r="BB32" s="773">
        <f t="shared" si="12"/>
        <v>0</v>
      </c>
      <c r="BC32" s="774">
        <f t="shared" si="13"/>
        <v>0</v>
      </c>
      <c r="BD32" s="776">
        <f t="shared" si="14"/>
        <v>9.0499999999999997E-2</v>
      </c>
    </row>
    <row r="33" spans="2:56" ht="15.6" customHeight="1">
      <c r="B33" s="743">
        <v>42552</v>
      </c>
      <c r="C33" s="757">
        <f>+K28</f>
        <v>14.362</v>
      </c>
      <c r="D33" s="757"/>
      <c r="E33" s="742">
        <f t="shared" si="4"/>
        <v>6</v>
      </c>
      <c r="F33" s="758">
        <f>C33*6</f>
        <v>86.171999999999997</v>
      </c>
      <c r="H33" s="742" t="s">
        <v>734</v>
      </c>
      <c r="I33" s="742">
        <f>+AZ106</f>
        <v>64.143500000000017</v>
      </c>
      <c r="J33" s="742">
        <v>1</v>
      </c>
      <c r="K33" s="757">
        <f t="shared" ref="K33:K36" si="16">I33*J33</f>
        <v>64.143500000000017</v>
      </c>
      <c r="M33" s="742" t="s">
        <v>738</v>
      </c>
      <c r="N33" s="742"/>
      <c r="O33" s="742">
        <v>554</v>
      </c>
      <c r="P33" s="742"/>
      <c r="X33" s="772"/>
      <c r="Y33" s="773" t="s">
        <v>776</v>
      </c>
      <c r="Z33" s="773">
        <v>110</v>
      </c>
      <c r="AA33" s="774">
        <v>190.5</v>
      </c>
      <c r="AB33" s="772"/>
      <c r="AC33" s="773"/>
      <c r="AD33" s="773">
        <v>22</v>
      </c>
      <c r="AE33" s="774">
        <v>1</v>
      </c>
      <c r="AF33" s="775">
        <v>23</v>
      </c>
      <c r="AG33" s="772">
        <f t="shared" si="0"/>
        <v>8.0500000000000002E-2</v>
      </c>
      <c r="AH33" s="776">
        <f t="shared" si="1"/>
        <v>1.8515000000000001</v>
      </c>
      <c r="AI33" s="772">
        <f t="shared" si="5"/>
        <v>0</v>
      </c>
      <c r="AJ33" s="773">
        <f t="shared" si="6"/>
        <v>0</v>
      </c>
      <c r="AK33" s="773">
        <f t="shared" si="7"/>
        <v>1.7710000000000001</v>
      </c>
      <c r="AL33" s="774">
        <f t="shared" si="8"/>
        <v>8.0500000000000002E-2</v>
      </c>
      <c r="AM33" s="777">
        <f t="shared" si="9"/>
        <v>1.8515000000000001</v>
      </c>
      <c r="AO33" s="772" t="s">
        <v>777</v>
      </c>
      <c r="AP33" s="773" t="s">
        <v>778</v>
      </c>
      <c r="AQ33" s="773">
        <v>110</v>
      </c>
      <c r="AR33" s="774">
        <v>123</v>
      </c>
      <c r="AS33" s="773"/>
      <c r="AT33" s="773">
        <v>2</v>
      </c>
      <c r="AU33" s="773"/>
      <c r="AV33" s="774">
        <v>1</v>
      </c>
      <c r="AW33" s="774">
        <v>3</v>
      </c>
      <c r="AX33" s="773">
        <f t="shared" si="2"/>
        <v>1.2999999999999999E-2</v>
      </c>
      <c r="AY33" s="790">
        <f t="shared" si="3"/>
        <v>3.9E-2</v>
      </c>
      <c r="AZ33" s="773">
        <f t="shared" si="10"/>
        <v>0</v>
      </c>
      <c r="BA33" s="773">
        <f t="shared" si="11"/>
        <v>2.5999999999999999E-2</v>
      </c>
      <c r="BB33" s="773">
        <f t="shared" si="12"/>
        <v>0</v>
      </c>
      <c r="BC33" s="774">
        <f t="shared" si="13"/>
        <v>1.2999999999999999E-2</v>
      </c>
      <c r="BD33" s="776">
        <f t="shared" si="14"/>
        <v>3.9E-2</v>
      </c>
    </row>
    <row r="34" spans="2:56" ht="15.6" customHeight="1">
      <c r="B34" s="743">
        <v>42583</v>
      </c>
      <c r="C34" s="757">
        <f t="shared" ref="C34" si="17">+K29</f>
        <v>222.68449999999999</v>
      </c>
      <c r="D34" s="757"/>
      <c r="E34" s="742">
        <f t="shared" si="4"/>
        <v>5</v>
      </c>
      <c r="F34" s="758">
        <f>C34*5</f>
        <v>1113.4224999999999</v>
      </c>
      <c r="H34" s="742" t="s">
        <v>734</v>
      </c>
      <c r="I34" s="742">
        <f>+BA106</f>
        <v>104.36750000000002</v>
      </c>
      <c r="J34" s="742">
        <v>1</v>
      </c>
      <c r="K34" s="757">
        <f t="shared" si="16"/>
        <v>104.36750000000002</v>
      </c>
      <c r="M34" s="742" t="s">
        <v>750</v>
      </c>
      <c r="N34" s="742"/>
      <c r="O34" s="742">
        <v>1062</v>
      </c>
      <c r="P34" s="742"/>
      <c r="X34" s="772" t="s">
        <v>780</v>
      </c>
      <c r="Y34" s="773" t="s">
        <v>774</v>
      </c>
      <c r="Z34" s="773">
        <v>120</v>
      </c>
      <c r="AA34" s="774">
        <v>320</v>
      </c>
      <c r="AB34" s="772"/>
      <c r="AC34" s="773"/>
      <c r="AD34" s="773">
        <v>24</v>
      </c>
      <c r="AE34" s="774">
        <v>25</v>
      </c>
      <c r="AF34" s="775">
        <v>49</v>
      </c>
      <c r="AG34" s="772">
        <f t="shared" si="0"/>
        <v>0.2</v>
      </c>
      <c r="AH34" s="776">
        <f t="shared" si="1"/>
        <v>9.8000000000000007</v>
      </c>
      <c r="AI34" s="772">
        <f t="shared" si="5"/>
        <v>0</v>
      </c>
      <c r="AJ34" s="773">
        <f t="shared" si="6"/>
        <v>0</v>
      </c>
      <c r="AK34" s="773">
        <f t="shared" si="7"/>
        <v>4.8000000000000007</v>
      </c>
      <c r="AL34" s="774">
        <f t="shared" si="8"/>
        <v>5</v>
      </c>
      <c r="AM34" s="777">
        <f t="shared" si="9"/>
        <v>9.8000000000000007</v>
      </c>
      <c r="AO34" s="772"/>
      <c r="AP34" s="773" t="s">
        <v>782</v>
      </c>
      <c r="AQ34" s="773">
        <v>110</v>
      </c>
      <c r="AR34" s="774">
        <v>255</v>
      </c>
      <c r="AS34" s="773"/>
      <c r="AT34" s="773">
        <v>2</v>
      </c>
      <c r="AU34" s="773">
        <v>1</v>
      </c>
      <c r="AV34" s="774">
        <v>18</v>
      </c>
      <c r="AW34" s="774">
        <v>21</v>
      </c>
      <c r="AX34" s="773">
        <f t="shared" si="2"/>
        <v>0.14499999999999999</v>
      </c>
      <c r="AY34" s="790">
        <f t="shared" si="3"/>
        <v>3.0449999999999999</v>
      </c>
      <c r="AZ34" s="773">
        <f t="shared" si="10"/>
        <v>0</v>
      </c>
      <c r="BA34" s="773">
        <f t="shared" si="11"/>
        <v>0.28999999999999998</v>
      </c>
      <c r="BB34" s="773">
        <f t="shared" si="12"/>
        <v>0.14499999999999999</v>
      </c>
      <c r="BC34" s="774">
        <f t="shared" si="13"/>
        <v>2.61</v>
      </c>
      <c r="BD34" s="776">
        <f t="shared" si="14"/>
        <v>3.0449999999999999</v>
      </c>
    </row>
    <row r="35" spans="2:56" ht="15.6" customHeight="1">
      <c r="B35" s="743">
        <v>42614</v>
      </c>
      <c r="C35" s="757">
        <f>+K30+K33</f>
        <v>101.42950000000002</v>
      </c>
      <c r="D35" s="757"/>
      <c r="E35" s="742">
        <f t="shared" si="4"/>
        <v>4</v>
      </c>
      <c r="F35" s="758">
        <f>C35*4</f>
        <v>405.71800000000007</v>
      </c>
      <c r="H35" s="742" t="s">
        <v>734</v>
      </c>
      <c r="I35" s="742">
        <f>+BB106</f>
        <v>122.88549999999999</v>
      </c>
      <c r="J35" s="742">
        <v>1</v>
      </c>
      <c r="K35" s="757">
        <f t="shared" si="16"/>
        <v>122.88549999999999</v>
      </c>
      <c r="M35" s="742" t="s">
        <v>751</v>
      </c>
      <c r="N35" s="742"/>
      <c r="O35" s="742">
        <v>1383</v>
      </c>
      <c r="P35" s="742"/>
      <c r="X35" s="772"/>
      <c r="Y35" s="773" t="s">
        <v>776</v>
      </c>
      <c r="Z35" s="773">
        <v>120</v>
      </c>
      <c r="AA35" s="774">
        <v>190.5</v>
      </c>
      <c r="AB35" s="772"/>
      <c r="AC35" s="773"/>
      <c r="AD35" s="773">
        <v>26</v>
      </c>
      <c r="AE35" s="774"/>
      <c r="AF35" s="775">
        <v>26</v>
      </c>
      <c r="AG35" s="772">
        <f t="shared" si="0"/>
        <v>7.0499999999999993E-2</v>
      </c>
      <c r="AH35" s="776">
        <f t="shared" si="1"/>
        <v>1.8329999999999997</v>
      </c>
      <c r="AI35" s="772">
        <f t="shared" si="5"/>
        <v>0</v>
      </c>
      <c r="AJ35" s="773">
        <f t="shared" si="6"/>
        <v>0</v>
      </c>
      <c r="AK35" s="773">
        <f t="shared" si="7"/>
        <v>1.8329999999999997</v>
      </c>
      <c r="AL35" s="774">
        <f t="shared" si="8"/>
        <v>0</v>
      </c>
      <c r="AM35" s="777">
        <f t="shared" si="9"/>
        <v>1.8329999999999997</v>
      </c>
      <c r="AO35" s="772"/>
      <c r="AP35" s="773" t="s">
        <v>774</v>
      </c>
      <c r="AQ35" s="773">
        <v>110</v>
      </c>
      <c r="AR35" s="774">
        <v>320</v>
      </c>
      <c r="AS35" s="773"/>
      <c r="AT35" s="773">
        <v>6</v>
      </c>
      <c r="AU35" s="773">
        <v>11</v>
      </c>
      <c r="AV35" s="774">
        <v>43</v>
      </c>
      <c r="AW35" s="774">
        <v>60</v>
      </c>
      <c r="AX35" s="773">
        <f t="shared" si="2"/>
        <v>0.21</v>
      </c>
      <c r="AY35" s="790">
        <f t="shared" si="3"/>
        <v>12.6</v>
      </c>
      <c r="AZ35" s="773">
        <f t="shared" si="10"/>
        <v>0</v>
      </c>
      <c r="BA35" s="773">
        <f t="shared" si="11"/>
        <v>1.26</v>
      </c>
      <c r="BB35" s="773">
        <f t="shared" si="12"/>
        <v>2.31</v>
      </c>
      <c r="BC35" s="774">
        <f t="shared" si="13"/>
        <v>9.0299999999999994</v>
      </c>
      <c r="BD35" s="776">
        <f t="shared" si="14"/>
        <v>12.6</v>
      </c>
    </row>
    <row r="36" spans="2:56" ht="15.6" customHeight="1">
      <c r="B36" s="743">
        <v>42644</v>
      </c>
      <c r="C36" s="761">
        <f>+K34</f>
        <v>104.36750000000002</v>
      </c>
      <c r="D36" s="742"/>
      <c r="E36" s="742">
        <f t="shared" si="4"/>
        <v>3</v>
      </c>
      <c r="F36" s="758">
        <f>C36*3</f>
        <v>313.10250000000008</v>
      </c>
      <c r="H36" s="742" t="s">
        <v>734</v>
      </c>
      <c r="I36" s="742">
        <f>+BC106</f>
        <v>142.917</v>
      </c>
      <c r="J36" s="742">
        <v>1</v>
      </c>
      <c r="K36" s="757">
        <f t="shared" si="16"/>
        <v>142.917</v>
      </c>
      <c r="M36" s="742" t="s">
        <v>752</v>
      </c>
      <c r="N36" s="742"/>
      <c r="O36" s="765">
        <v>1044</v>
      </c>
      <c r="P36" s="742"/>
      <c r="X36" s="772" t="s">
        <v>781</v>
      </c>
      <c r="Y36" s="773" t="s">
        <v>782</v>
      </c>
      <c r="Z36" s="773">
        <v>130</v>
      </c>
      <c r="AA36" s="774">
        <v>255</v>
      </c>
      <c r="AB36" s="772">
        <v>5</v>
      </c>
      <c r="AC36" s="773"/>
      <c r="AD36" s="773"/>
      <c r="AE36" s="774"/>
      <c r="AF36" s="775">
        <v>5</v>
      </c>
      <c r="AG36" s="772">
        <f t="shared" si="0"/>
        <v>0.125</v>
      </c>
      <c r="AH36" s="776">
        <f t="shared" si="1"/>
        <v>0.625</v>
      </c>
      <c r="AI36" s="772">
        <f t="shared" si="5"/>
        <v>0.625</v>
      </c>
      <c r="AJ36" s="773">
        <f t="shared" si="6"/>
        <v>0</v>
      </c>
      <c r="AK36" s="773">
        <f t="shared" si="7"/>
        <v>0</v>
      </c>
      <c r="AL36" s="774">
        <f t="shared" si="8"/>
        <v>0</v>
      </c>
      <c r="AM36" s="777">
        <f t="shared" si="9"/>
        <v>0.625</v>
      </c>
      <c r="AO36" s="772"/>
      <c r="AP36" s="773" t="s">
        <v>775</v>
      </c>
      <c r="AQ36" s="773">
        <v>110</v>
      </c>
      <c r="AR36" s="774">
        <v>490</v>
      </c>
      <c r="AS36" s="773"/>
      <c r="AT36" s="773"/>
      <c r="AU36" s="773">
        <v>1</v>
      </c>
      <c r="AV36" s="774">
        <v>10</v>
      </c>
      <c r="AW36" s="774">
        <v>11</v>
      </c>
      <c r="AX36" s="773">
        <f t="shared" si="2"/>
        <v>0.38</v>
      </c>
      <c r="AY36" s="790">
        <f t="shared" si="3"/>
        <v>4.18</v>
      </c>
      <c r="AZ36" s="773">
        <f t="shared" si="10"/>
        <v>0</v>
      </c>
      <c r="BA36" s="773">
        <f t="shared" si="11"/>
        <v>0</v>
      </c>
      <c r="BB36" s="773">
        <f t="shared" si="12"/>
        <v>0.38</v>
      </c>
      <c r="BC36" s="774">
        <f t="shared" si="13"/>
        <v>3.8</v>
      </c>
      <c r="BD36" s="776">
        <f t="shared" si="14"/>
        <v>4.18</v>
      </c>
    </row>
    <row r="37" spans="2:56" ht="15.6" customHeight="1">
      <c r="B37" s="743">
        <v>42675</v>
      </c>
      <c r="C37" s="761">
        <f t="shared" ref="C37:C38" si="18">+K35</f>
        <v>122.88549999999999</v>
      </c>
      <c r="D37" s="742"/>
      <c r="E37" s="742">
        <f>E38+1</f>
        <v>2</v>
      </c>
      <c r="F37" s="758">
        <f>C37*2</f>
        <v>245.77099999999999</v>
      </c>
      <c r="H37" s="742" t="s">
        <v>744</v>
      </c>
      <c r="I37" s="742"/>
      <c r="J37" s="742"/>
      <c r="K37" s="742"/>
      <c r="M37" s="742"/>
      <c r="N37" s="742"/>
      <c r="O37" s="764">
        <f>SUM(O33:O36)</f>
        <v>4043</v>
      </c>
      <c r="P37" s="742"/>
      <c r="X37" s="772"/>
      <c r="Y37" s="773" t="s">
        <v>774</v>
      </c>
      <c r="Z37" s="773">
        <v>130</v>
      </c>
      <c r="AA37" s="774">
        <v>320</v>
      </c>
      <c r="AB37" s="772">
        <v>1</v>
      </c>
      <c r="AC37" s="773"/>
      <c r="AD37" s="773"/>
      <c r="AE37" s="774"/>
      <c r="AF37" s="775">
        <v>1</v>
      </c>
      <c r="AG37" s="772">
        <f t="shared" si="0"/>
        <v>0.19</v>
      </c>
      <c r="AH37" s="776">
        <f t="shared" si="1"/>
        <v>0.19</v>
      </c>
      <c r="AI37" s="772">
        <f t="shared" si="5"/>
        <v>0.19</v>
      </c>
      <c r="AJ37" s="773">
        <f t="shared" si="6"/>
        <v>0</v>
      </c>
      <c r="AK37" s="773">
        <f t="shared" si="7"/>
        <v>0</v>
      </c>
      <c r="AL37" s="774">
        <f t="shared" si="8"/>
        <v>0</v>
      </c>
      <c r="AM37" s="777">
        <f t="shared" si="9"/>
        <v>0.19</v>
      </c>
      <c r="AO37" s="772"/>
      <c r="AP37" s="773" t="s">
        <v>779</v>
      </c>
      <c r="AQ37" s="773">
        <v>110</v>
      </c>
      <c r="AR37" s="774">
        <v>90</v>
      </c>
      <c r="AS37" s="773"/>
      <c r="AT37" s="773"/>
      <c r="AU37" s="773">
        <v>1</v>
      </c>
      <c r="AV37" s="774">
        <v>11</v>
      </c>
      <c r="AW37" s="774">
        <v>12</v>
      </c>
      <c r="AX37" s="773">
        <f t="shared" si="2"/>
        <v>-0.02</v>
      </c>
      <c r="AY37" s="790">
        <f t="shared" si="3"/>
        <v>-0.24</v>
      </c>
      <c r="AZ37" s="773">
        <f t="shared" si="10"/>
        <v>0</v>
      </c>
      <c r="BA37" s="773">
        <f t="shared" si="11"/>
        <v>0</v>
      </c>
      <c r="BB37" s="773">
        <f t="shared" si="12"/>
        <v>-0.02</v>
      </c>
      <c r="BC37" s="774">
        <f t="shared" si="13"/>
        <v>-0.22</v>
      </c>
      <c r="BD37" s="776">
        <f t="shared" si="14"/>
        <v>-0.24</v>
      </c>
    </row>
    <row r="38" spans="2:56" ht="15.6" customHeight="1">
      <c r="B38" s="743">
        <v>42705</v>
      </c>
      <c r="C38" s="761">
        <f t="shared" si="18"/>
        <v>142.917</v>
      </c>
      <c r="D38" s="742"/>
      <c r="E38" s="742">
        <v>1</v>
      </c>
      <c r="F38" s="758">
        <f>C38*1</f>
        <v>142.917</v>
      </c>
      <c r="H38" s="742"/>
      <c r="I38" s="742"/>
      <c r="J38" s="742"/>
      <c r="K38" s="742"/>
      <c r="M38" s="742"/>
      <c r="N38" s="742"/>
      <c r="O38" s="742"/>
      <c r="P38" s="742"/>
      <c r="X38" s="772" t="s">
        <v>783</v>
      </c>
      <c r="Y38" s="773" t="s">
        <v>778</v>
      </c>
      <c r="Z38" s="773">
        <v>30</v>
      </c>
      <c r="AA38" s="774">
        <v>123</v>
      </c>
      <c r="AB38" s="772"/>
      <c r="AC38" s="773"/>
      <c r="AD38" s="773">
        <v>112</v>
      </c>
      <c r="AE38" s="774">
        <v>40</v>
      </c>
      <c r="AF38" s="775">
        <v>152</v>
      </c>
      <c r="AG38" s="772">
        <f t="shared" si="0"/>
        <v>9.2999999999999999E-2</v>
      </c>
      <c r="AH38" s="776">
        <f t="shared" si="1"/>
        <v>14.135999999999999</v>
      </c>
      <c r="AI38" s="772">
        <f t="shared" si="5"/>
        <v>0</v>
      </c>
      <c r="AJ38" s="773">
        <f t="shared" si="6"/>
        <v>0</v>
      </c>
      <c r="AK38" s="773">
        <f t="shared" si="7"/>
        <v>10.416</v>
      </c>
      <c r="AL38" s="774">
        <f t="shared" si="8"/>
        <v>3.7199999999999998</v>
      </c>
      <c r="AM38" s="777">
        <f t="shared" si="9"/>
        <v>14.135999999999999</v>
      </c>
      <c r="AO38" s="772"/>
      <c r="AP38" s="773" t="s">
        <v>776</v>
      </c>
      <c r="AQ38" s="773">
        <v>110</v>
      </c>
      <c r="AR38" s="774">
        <v>190.5</v>
      </c>
      <c r="AS38" s="773">
        <v>1</v>
      </c>
      <c r="AT38" s="773">
        <v>9</v>
      </c>
      <c r="AU38" s="773"/>
      <c r="AV38" s="774">
        <v>4</v>
      </c>
      <c r="AW38" s="774">
        <v>14</v>
      </c>
      <c r="AX38" s="773">
        <f t="shared" si="2"/>
        <v>8.0500000000000002E-2</v>
      </c>
      <c r="AY38" s="790">
        <f t="shared" si="3"/>
        <v>1.127</v>
      </c>
      <c r="AZ38" s="773">
        <f t="shared" si="10"/>
        <v>8.0500000000000002E-2</v>
      </c>
      <c r="BA38" s="773">
        <f t="shared" si="11"/>
        <v>0.72450000000000003</v>
      </c>
      <c r="BB38" s="773">
        <f t="shared" si="12"/>
        <v>0</v>
      </c>
      <c r="BC38" s="774">
        <f t="shared" si="13"/>
        <v>0.32200000000000001</v>
      </c>
      <c r="BD38" s="776">
        <f t="shared" si="14"/>
        <v>1.127</v>
      </c>
    </row>
    <row r="39" spans="2:56" ht="16.149999999999999" customHeight="1">
      <c r="B39" s="753" t="s">
        <v>26</v>
      </c>
      <c r="C39" s="754"/>
      <c r="D39" s="754"/>
      <c r="E39" s="754"/>
      <c r="F39" s="763">
        <f>SUM(F27:F38)</f>
        <v>2313.623</v>
      </c>
      <c r="H39" s="742"/>
      <c r="I39" s="742"/>
      <c r="J39" s="742"/>
      <c r="K39" s="742"/>
      <c r="M39" s="742"/>
      <c r="N39" s="742"/>
      <c r="O39" s="742"/>
      <c r="P39" s="742"/>
      <c r="X39" s="772"/>
      <c r="Y39" s="773" t="s">
        <v>779</v>
      </c>
      <c r="Z39" s="773">
        <v>30</v>
      </c>
      <c r="AA39" s="774">
        <v>90</v>
      </c>
      <c r="AB39" s="772"/>
      <c r="AC39" s="773"/>
      <c r="AD39" s="773">
        <v>62</v>
      </c>
      <c r="AE39" s="774">
        <v>108</v>
      </c>
      <c r="AF39" s="775">
        <v>170</v>
      </c>
      <c r="AG39" s="772">
        <f t="shared" si="0"/>
        <v>0.06</v>
      </c>
      <c r="AH39" s="776">
        <f t="shared" si="1"/>
        <v>10.199999999999999</v>
      </c>
      <c r="AI39" s="772">
        <f t="shared" si="5"/>
        <v>0</v>
      </c>
      <c r="AJ39" s="773">
        <f t="shared" si="6"/>
        <v>0</v>
      </c>
      <c r="AK39" s="773">
        <f t="shared" si="7"/>
        <v>3.7199999999999998</v>
      </c>
      <c r="AL39" s="774">
        <f t="shared" si="8"/>
        <v>6.4799999999999995</v>
      </c>
      <c r="AM39" s="777">
        <f t="shared" si="9"/>
        <v>10.199999999999999</v>
      </c>
      <c r="AO39" s="772" t="s">
        <v>780</v>
      </c>
      <c r="AP39" s="773" t="s">
        <v>778</v>
      </c>
      <c r="AQ39" s="773">
        <v>120</v>
      </c>
      <c r="AR39" s="774">
        <v>123</v>
      </c>
      <c r="AS39" s="773"/>
      <c r="AT39" s="773"/>
      <c r="AU39" s="773">
        <v>3</v>
      </c>
      <c r="AV39" s="774">
        <v>1</v>
      </c>
      <c r="AW39" s="774">
        <v>4</v>
      </c>
      <c r="AX39" s="773">
        <f t="shared" si="2"/>
        <v>3.0000000000000001E-3</v>
      </c>
      <c r="AY39" s="790">
        <f t="shared" si="3"/>
        <v>1.2E-2</v>
      </c>
      <c r="AZ39" s="773">
        <f t="shared" si="10"/>
        <v>0</v>
      </c>
      <c r="BA39" s="773">
        <f t="shared" si="11"/>
        <v>0</v>
      </c>
      <c r="BB39" s="773">
        <f t="shared" si="12"/>
        <v>9.0000000000000011E-3</v>
      </c>
      <c r="BC39" s="774">
        <f t="shared" si="13"/>
        <v>3.0000000000000001E-3</v>
      </c>
      <c r="BD39" s="776">
        <f t="shared" si="14"/>
        <v>1.2E-2</v>
      </c>
    </row>
    <row r="40" spans="2:56">
      <c r="B40" s="743" t="s">
        <v>739</v>
      </c>
      <c r="C40" s="742"/>
      <c r="D40" s="742"/>
      <c r="E40" s="742"/>
      <c r="F40" s="760">
        <f>SUM(C27:C38)*12</f>
        <v>8513.5319999999992</v>
      </c>
      <c r="H40" s="742"/>
      <c r="I40" s="742"/>
      <c r="J40" s="742"/>
      <c r="K40" s="742"/>
      <c r="M40" s="766" t="s">
        <v>764</v>
      </c>
      <c r="N40" s="742"/>
      <c r="O40" s="742"/>
      <c r="P40" s="742"/>
      <c r="X40" s="772"/>
      <c r="Y40" s="773" t="s">
        <v>776</v>
      </c>
      <c r="Z40" s="773">
        <v>30</v>
      </c>
      <c r="AA40" s="774">
        <v>190.5</v>
      </c>
      <c r="AB40" s="772"/>
      <c r="AC40" s="773"/>
      <c r="AD40" s="773">
        <v>2</v>
      </c>
      <c r="AE40" s="774">
        <v>1</v>
      </c>
      <c r="AF40" s="775">
        <v>3</v>
      </c>
      <c r="AG40" s="772">
        <f t="shared" si="0"/>
        <v>0.1605</v>
      </c>
      <c r="AH40" s="776">
        <f t="shared" si="1"/>
        <v>0.48150000000000004</v>
      </c>
      <c r="AI40" s="772">
        <f t="shared" si="5"/>
        <v>0</v>
      </c>
      <c r="AJ40" s="773">
        <f t="shared" si="6"/>
        <v>0</v>
      </c>
      <c r="AK40" s="773">
        <f t="shared" si="7"/>
        <v>0.32100000000000001</v>
      </c>
      <c r="AL40" s="774">
        <f t="shared" si="8"/>
        <v>0.1605</v>
      </c>
      <c r="AM40" s="777">
        <f t="shared" si="9"/>
        <v>0.48150000000000004</v>
      </c>
      <c r="AO40" s="772"/>
      <c r="AP40" s="773" t="s">
        <v>785</v>
      </c>
      <c r="AQ40" s="773">
        <v>120</v>
      </c>
      <c r="AR40" s="774">
        <v>190</v>
      </c>
      <c r="AS40" s="773"/>
      <c r="AT40" s="773"/>
      <c r="AU40" s="773">
        <v>2</v>
      </c>
      <c r="AV40" s="774"/>
      <c r="AW40" s="774">
        <v>2</v>
      </c>
      <c r="AX40" s="773">
        <f t="shared" si="2"/>
        <v>7.0000000000000007E-2</v>
      </c>
      <c r="AY40" s="790">
        <f t="shared" si="3"/>
        <v>0.14000000000000001</v>
      </c>
      <c r="AZ40" s="773">
        <f t="shared" si="10"/>
        <v>0</v>
      </c>
      <c r="BA40" s="773">
        <f t="shared" si="11"/>
        <v>0</v>
      </c>
      <c r="BB40" s="773">
        <f t="shared" si="12"/>
        <v>0.14000000000000001</v>
      </c>
      <c r="BC40" s="774">
        <f t="shared" si="13"/>
        <v>0</v>
      </c>
      <c r="BD40" s="776">
        <f t="shared" si="14"/>
        <v>0.14000000000000001</v>
      </c>
    </row>
    <row r="41" spans="2:56">
      <c r="B41" s="743" t="s">
        <v>740</v>
      </c>
      <c r="C41" s="742"/>
      <c r="D41" s="742"/>
      <c r="E41" s="742"/>
      <c r="F41" s="760">
        <f>F40</f>
        <v>8513.5319999999992</v>
      </c>
      <c r="H41" s="742"/>
      <c r="I41" s="742"/>
      <c r="J41" s="742"/>
      <c r="K41" s="742"/>
      <c r="M41" s="742">
        <v>136445</v>
      </c>
      <c r="N41" s="742"/>
      <c r="O41" s="742">
        <v>2400</v>
      </c>
      <c r="P41" s="742"/>
      <c r="X41" s="772" t="s">
        <v>784</v>
      </c>
      <c r="Y41" s="773" t="s">
        <v>778</v>
      </c>
      <c r="Z41" s="773">
        <v>40</v>
      </c>
      <c r="AA41" s="774">
        <v>123</v>
      </c>
      <c r="AB41" s="772"/>
      <c r="AC41" s="773">
        <v>16</v>
      </c>
      <c r="AD41" s="773">
        <v>116</v>
      </c>
      <c r="AE41" s="774">
        <v>1</v>
      </c>
      <c r="AF41" s="775">
        <v>133</v>
      </c>
      <c r="AG41" s="772">
        <f t="shared" si="0"/>
        <v>8.3000000000000004E-2</v>
      </c>
      <c r="AH41" s="776">
        <f t="shared" si="1"/>
        <v>11.039</v>
      </c>
      <c r="AI41" s="772">
        <f t="shared" si="5"/>
        <v>0</v>
      </c>
      <c r="AJ41" s="773">
        <f t="shared" si="6"/>
        <v>1.3280000000000001</v>
      </c>
      <c r="AK41" s="773">
        <f t="shared" si="7"/>
        <v>9.6280000000000001</v>
      </c>
      <c r="AL41" s="774">
        <f t="shared" si="8"/>
        <v>8.3000000000000004E-2</v>
      </c>
      <c r="AM41" s="777">
        <f t="shared" si="9"/>
        <v>11.039</v>
      </c>
      <c r="AO41" s="772"/>
      <c r="AP41" s="773" t="s">
        <v>782</v>
      </c>
      <c r="AQ41" s="773">
        <v>120</v>
      </c>
      <c r="AR41" s="774">
        <v>255</v>
      </c>
      <c r="AS41" s="773"/>
      <c r="AT41" s="773"/>
      <c r="AU41" s="773">
        <v>18</v>
      </c>
      <c r="AV41" s="774">
        <v>27</v>
      </c>
      <c r="AW41" s="774">
        <v>45</v>
      </c>
      <c r="AX41" s="773">
        <f t="shared" si="2"/>
        <v>0.13500000000000001</v>
      </c>
      <c r="AY41" s="790">
        <f t="shared" si="3"/>
        <v>6.0750000000000002</v>
      </c>
      <c r="AZ41" s="773">
        <f t="shared" si="10"/>
        <v>0</v>
      </c>
      <c r="BA41" s="773">
        <f t="shared" si="11"/>
        <v>0</v>
      </c>
      <c r="BB41" s="773">
        <f t="shared" si="12"/>
        <v>2.4300000000000002</v>
      </c>
      <c r="BC41" s="774">
        <f t="shared" si="13"/>
        <v>3.6450000000000005</v>
      </c>
      <c r="BD41" s="776">
        <f t="shared" si="14"/>
        <v>6.0750000000000011</v>
      </c>
    </row>
    <row r="42" spans="2:56">
      <c r="B42" s="743" t="s">
        <v>741</v>
      </c>
      <c r="C42" s="742"/>
      <c r="D42" s="742"/>
      <c r="E42" s="742"/>
      <c r="F42" s="760">
        <f>F41</f>
        <v>8513.5319999999992</v>
      </c>
      <c r="H42" s="742"/>
      <c r="I42" s="742"/>
      <c r="J42" s="742"/>
      <c r="K42" s="742"/>
      <c r="M42" s="742">
        <v>136444</v>
      </c>
      <c r="N42" s="742"/>
      <c r="O42" s="742">
        <v>1817</v>
      </c>
      <c r="P42" s="742"/>
      <c r="X42" s="772"/>
      <c r="Y42" s="773" t="s">
        <v>785</v>
      </c>
      <c r="Z42" s="773">
        <v>40</v>
      </c>
      <c r="AA42" s="774">
        <v>190</v>
      </c>
      <c r="AB42" s="772"/>
      <c r="AC42" s="773"/>
      <c r="AD42" s="773">
        <v>2</v>
      </c>
      <c r="AE42" s="774"/>
      <c r="AF42" s="775">
        <v>2</v>
      </c>
      <c r="AG42" s="772">
        <f t="shared" si="0"/>
        <v>0.15</v>
      </c>
      <c r="AH42" s="776">
        <f t="shared" si="1"/>
        <v>0.3</v>
      </c>
      <c r="AI42" s="772">
        <f t="shared" si="5"/>
        <v>0</v>
      </c>
      <c r="AJ42" s="773">
        <f t="shared" si="6"/>
        <v>0</v>
      </c>
      <c r="AK42" s="773">
        <f t="shared" si="7"/>
        <v>0.3</v>
      </c>
      <c r="AL42" s="774">
        <f t="shared" si="8"/>
        <v>0</v>
      </c>
      <c r="AM42" s="777">
        <f t="shared" si="9"/>
        <v>0.3</v>
      </c>
      <c r="AO42" s="772"/>
      <c r="AP42" s="773" t="s">
        <v>774</v>
      </c>
      <c r="AQ42" s="773">
        <v>120</v>
      </c>
      <c r="AR42" s="774">
        <v>320</v>
      </c>
      <c r="AS42" s="773"/>
      <c r="AT42" s="773">
        <v>5</v>
      </c>
      <c r="AU42" s="773">
        <v>49</v>
      </c>
      <c r="AV42" s="774">
        <v>61</v>
      </c>
      <c r="AW42" s="774">
        <v>115</v>
      </c>
      <c r="AX42" s="773">
        <f t="shared" si="2"/>
        <v>0.2</v>
      </c>
      <c r="AY42" s="790">
        <f t="shared" si="3"/>
        <v>23</v>
      </c>
      <c r="AZ42" s="773">
        <f t="shared" si="10"/>
        <v>0</v>
      </c>
      <c r="BA42" s="773">
        <f t="shared" si="11"/>
        <v>1</v>
      </c>
      <c r="BB42" s="773">
        <f t="shared" si="12"/>
        <v>9.8000000000000007</v>
      </c>
      <c r="BC42" s="774">
        <f t="shared" si="13"/>
        <v>12.200000000000001</v>
      </c>
      <c r="BD42" s="776">
        <f t="shared" si="14"/>
        <v>23</v>
      </c>
    </row>
    <row r="43" spans="2:56">
      <c r="B43" s="743" t="s">
        <v>742</v>
      </c>
      <c r="C43" s="742"/>
      <c r="D43" s="742"/>
      <c r="E43" s="742"/>
      <c r="F43" s="760">
        <f>F42</f>
        <v>8513.5319999999992</v>
      </c>
      <c r="H43" s="742"/>
      <c r="I43" s="742"/>
      <c r="J43" s="742"/>
      <c r="K43" s="742"/>
      <c r="M43" s="742">
        <v>136446</v>
      </c>
      <c r="N43" s="742"/>
      <c r="O43" s="765">
        <v>2500</v>
      </c>
      <c r="P43" s="742"/>
      <c r="X43" s="772"/>
      <c r="Y43" s="773" t="s">
        <v>774</v>
      </c>
      <c r="Z43" s="773">
        <v>40</v>
      </c>
      <c r="AA43" s="774">
        <v>320</v>
      </c>
      <c r="AB43" s="772"/>
      <c r="AC43" s="773"/>
      <c r="AD43" s="773">
        <v>2</v>
      </c>
      <c r="AE43" s="774"/>
      <c r="AF43" s="775">
        <v>2</v>
      </c>
      <c r="AG43" s="772">
        <f t="shared" si="0"/>
        <v>0.28000000000000003</v>
      </c>
      <c r="AH43" s="776">
        <f t="shared" si="1"/>
        <v>0.56000000000000005</v>
      </c>
      <c r="AI43" s="772">
        <f t="shared" si="5"/>
        <v>0</v>
      </c>
      <c r="AJ43" s="773">
        <f t="shared" si="6"/>
        <v>0</v>
      </c>
      <c r="AK43" s="773">
        <f t="shared" si="7"/>
        <v>0.56000000000000005</v>
      </c>
      <c r="AL43" s="774">
        <f t="shared" si="8"/>
        <v>0</v>
      </c>
      <c r="AM43" s="777">
        <f t="shared" si="9"/>
        <v>0.56000000000000005</v>
      </c>
      <c r="AO43" s="772"/>
      <c r="AP43" s="773" t="s">
        <v>775</v>
      </c>
      <c r="AQ43" s="773">
        <v>120</v>
      </c>
      <c r="AR43" s="774">
        <v>490</v>
      </c>
      <c r="AS43" s="773"/>
      <c r="AT43" s="773">
        <v>1</v>
      </c>
      <c r="AU43" s="773"/>
      <c r="AV43" s="774">
        <v>8</v>
      </c>
      <c r="AW43" s="774">
        <v>9</v>
      </c>
      <c r="AX43" s="773">
        <f t="shared" si="2"/>
        <v>0.37</v>
      </c>
      <c r="AY43" s="790">
        <f t="shared" si="3"/>
        <v>3.33</v>
      </c>
      <c r="AZ43" s="773">
        <f t="shared" si="10"/>
        <v>0</v>
      </c>
      <c r="BA43" s="773">
        <f t="shared" si="11"/>
        <v>0.37</v>
      </c>
      <c r="BB43" s="773">
        <f t="shared" si="12"/>
        <v>0</v>
      </c>
      <c r="BC43" s="774">
        <f t="shared" si="13"/>
        <v>2.96</v>
      </c>
      <c r="BD43" s="776">
        <f t="shared" si="14"/>
        <v>3.33</v>
      </c>
    </row>
    <row r="44" spans="2:56">
      <c r="H44" s="742"/>
      <c r="I44" s="742"/>
      <c r="J44" s="742"/>
      <c r="K44" s="742"/>
      <c r="M44" s="742"/>
      <c r="N44" s="742"/>
      <c r="O44" s="764">
        <f>SUM(O41:O43)</f>
        <v>6717</v>
      </c>
      <c r="P44" s="742"/>
      <c r="X44" s="772"/>
      <c r="Y44" s="773" t="s">
        <v>779</v>
      </c>
      <c r="Z44" s="773">
        <v>40</v>
      </c>
      <c r="AA44" s="774">
        <v>90</v>
      </c>
      <c r="AB44" s="772"/>
      <c r="AC44" s="773"/>
      <c r="AD44" s="773">
        <v>30</v>
      </c>
      <c r="AE44" s="774">
        <v>14</v>
      </c>
      <c r="AF44" s="775">
        <v>44</v>
      </c>
      <c r="AG44" s="772">
        <f t="shared" si="0"/>
        <v>0.05</v>
      </c>
      <c r="AH44" s="776">
        <f t="shared" si="1"/>
        <v>2.2000000000000002</v>
      </c>
      <c r="AI44" s="772">
        <f t="shared" si="5"/>
        <v>0</v>
      </c>
      <c r="AJ44" s="773">
        <f t="shared" si="6"/>
        <v>0</v>
      </c>
      <c r="AK44" s="773">
        <f t="shared" si="7"/>
        <v>1.5</v>
      </c>
      <c r="AL44" s="774">
        <f t="shared" si="8"/>
        <v>0.70000000000000007</v>
      </c>
      <c r="AM44" s="777">
        <f t="shared" si="9"/>
        <v>2.2000000000000002</v>
      </c>
      <c r="AO44" s="772"/>
      <c r="AP44" s="773" t="s">
        <v>779</v>
      </c>
      <c r="AQ44" s="773">
        <v>120</v>
      </c>
      <c r="AR44" s="774">
        <v>90</v>
      </c>
      <c r="AS44" s="773"/>
      <c r="AT44" s="773"/>
      <c r="AU44" s="773">
        <v>6</v>
      </c>
      <c r="AV44" s="774">
        <v>2</v>
      </c>
      <c r="AW44" s="774">
        <v>8</v>
      </c>
      <c r="AX44" s="773">
        <f t="shared" si="2"/>
        <v>-0.03</v>
      </c>
      <c r="AY44" s="790">
        <f t="shared" si="3"/>
        <v>-0.24</v>
      </c>
      <c r="AZ44" s="773">
        <f t="shared" si="10"/>
        <v>0</v>
      </c>
      <c r="BA44" s="773">
        <f t="shared" si="11"/>
        <v>0</v>
      </c>
      <c r="BB44" s="773">
        <f t="shared" si="12"/>
        <v>-0.18</v>
      </c>
      <c r="BC44" s="774">
        <f t="shared" si="13"/>
        <v>-0.06</v>
      </c>
      <c r="BD44" s="776">
        <f t="shared" si="14"/>
        <v>-0.24</v>
      </c>
    </row>
    <row r="45" spans="2:56">
      <c r="H45" s="742"/>
      <c r="I45" s="742"/>
      <c r="J45" s="742"/>
      <c r="K45" s="742"/>
      <c r="M45" s="742" t="s">
        <v>765</v>
      </c>
      <c r="N45" s="742"/>
      <c r="O45" s="765">
        <f>+O31+O37</f>
        <v>6483</v>
      </c>
      <c r="P45" s="742"/>
      <c r="X45" s="772"/>
      <c r="Y45" s="773" t="s">
        <v>776</v>
      </c>
      <c r="Z45" s="773">
        <v>40</v>
      </c>
      <c r="AA45" s="774">
        <v>190.5</v>
      </c>
      <c r="AB45" s="772"/>
      <c r="AC45" s="773">
        <v>8</v>
      </c>
      <c r="AD45" s="773">
        <v>43</v>
      </c>
      <c r="AE45" s="774"/>
      <c r="AF45" s="775">
        <v>51</v>
      </c>
      <c r="AG45" s="772">
        <f t="shared" si="0"/>
        <v>0.15049999999999999</v>
      </c>
      <c r="AH45" s="776">
        <f t="shared" si="1"/>
        <v>7.6754999999999995</v>
      </c>
      <c r="AI45" s="772">
        <f t="shared" si="5"/>
        <v>0</v>
      </c>
      <c r="AJ45" s="773">
        <f t="shared" si="6"/>
        <v>1.204</v>
      </c>
      <c r="AK45" s="773">
        <f t="shared" si="7"/>
        <v>6.4714999999999998</v>
      </c>
      <c r="AL45" s="774">
        <f t="shared" si="8"/>
        <v>0</v>
      </c>
      <c r="AM45" s="777">
        <f t="shared" si="9"/>
        <v>7.6754999999999995</v>
      </c>
      <c r="AO45" s="772"/>
      <c r="AP45" s="773" t="s">
        <v>776</v>
      </c>
      <c r="AQ45" s="773">
        <v>120</v>
      </c>
      <c r="AR45" s="774">
        <v>190.5</v>
      </c>
      <c r="AS45" s="773"/>
      <c r="AT45" s="773">
        <v>1</v>
      </c>
      <c r="AU45" s="773">
        <v>1</v>
      </c>
      <c r="AV45" s="774">
        <v>3</v>
      </c>
      <c r="AW45" s="774">
        <v>5</v>
      </c>
      <c r="AX45" s="773">
        <f t="shared" si="2"/>
        <v>7.0499999999999993E-2</v>
      </c>
      <c r="AY45" s="790">
        <f t="shared" si="3"/>
        <v>0.35249999999999998</v>
      </c>
      <c r="AZ45" s="773">
        <f t="shared" si="10"/>
        <v>0</v>
      </c>
      <c r="BA45" s="773">
        <f t="shared" si="11"/>
        <v>7.0499999999999993E-2</v>
      </c>
      <c r="BB45" s="773">
        <f t="shared" si="12"/>
        <v>7.0499999999999993E-2</v>
      </c>
      <c r="BC45" s="774">
        <f t="shared" si="13"/>
        <v>0.21149999999999997</v>
      </c>
      <c r="BD45" s="776">
        <f t="shared" si="14"/>
        <v>0.35249999999999992</v>
      </c>
    </row>
    <row r="46" spans="2:56">
      <c r="H46" s="742"/>
      <c r="I46" s="742"/>
      <c r="J46" s="742"/>
      <c r="K46" s="742"/>
      <c r="M46" s="742" t="s">
        <v>766</v>
      </c>
      <c r="N46" s="742"/>
      <c r="O46" s="764">
        <f>O44-O45</f>
        <v>234</v>
      </c>
      <c r="P46" s="742"/>
      <c r="X46" s="772" t="s">
        <v>786</v>
      </c>
      <c r="Y46" s="773" t="s">
        <v>778</v>
      </c>
      <c r="Z46" s="773">
        <v>50</v>
      </c>
      <c r="AA46" s="774">
        <v>123</v>
      </c>
      <c r="AB46" s="772"/>
      <c r="AC46" s="773">
        <v>36</v>
      </c>
      <c r="AD46" s="773">
        <v>128</v>
      </c>
      <c r="AE46" s="774">
        <v>3</v>
      </c>
      <c r="AF46" s="775">
        <v>167</v>
      </c>
      <c r="AG46" s="772">
        <f t="shared" si="0"/>
        <v>7.2999999999999995E-2</v>
      </c>
      <c r="AH46" s="776">
        <f t="shared" si="1"/>
        <v>12.190999999999999</v>
      </c>
      <c r="AI46" s="772">
        <f t="shared" si="5"/>
        <v>0</v>
      </c>
      <c r="AJ46" s="773">
        <f t="shared" si="6"/>
        <v>2.6279999999999997</v>
      </c>
      <c r="AK46" s="773">
        <f t="shared" si="7"/>
        <v>9.3439999999999994</v>
      </c>
      <c r="AL46" s="774">
        <f t="shared" si="8"/>
        <v>0.21899999999999997</v>
      </c>
      <c r="AM46" s="777">
        <f t="shared" si="9"/>
        <v>12.190999999999999</v>
      </c>
      <c r="AO46" s="772"/>
      <c r="AP46" s="773" t="s">
        <v>797</v>
      </c>
      <c r="AQ46" s="773">
        <v>120</v>
      </c>
      <c r="AR46" s="774">
        <v>190.5</v>
      </c>
      <c r="AS46" s="773"/>
      <c r="AT46" s="773"/>
      <c r="AU46" s="773"/>
      <c r="AV46" s="774">
        <v>12</v>
      </c>
      <c r="AW46" s="774">
        <v>12</v>
      </c>
      <c r="AX46" s="773">
        <f t="shared" si="2"/>
        <v>7.0499999999999993E-2</v>
      </c>
      <c r="AY46" s="790">
        <f t="shared" si="3"/>
        <v>0.84599999999999986</v>
      </c>
      <c r="AZ46" s="773">
        <f t="shared" si="10"/>
        <v>0</v>
      </c>
      <c r="BA46" s="773">
        <f t="shared" si="11"/>
        <v>0</v>
      </c>
      <c r="BB46" s="773">
        <f t="shared" si="12"/>
        <v>0</v>
      </c>
      <c r="BC46" s="774">
        <f t="shared" si="13"/>
        <v>0.84599999999999986</v>
      </c>
      <c r="BD46" s="776">
        <f t="shared" si="14"/>
        <v>0.84599999999999986</v>
      </c>
    </row>
    <row r="47" spans="2:56">
      <c r="H47" s="742"/>
      <c r="I47" s="742"/>
      <c r="J47" s="742"/>
      <c r="K47" s="742"/>
      <c r="M47" s="742"/>
      <c r="N47" s="742"/>
      <c r="O47" s="742"/>
      <c r="P47" s="742"/>
      <c r="X47" s="772"/>
      <c r="Y47" s="773" t="s">
        <v>774</v>
      </c>
      <c r="Z47" s="773">
        <v>50</v>
      </c>
      <c r="AA47" s="774">
        <v>320</v>
      </c>
      <c r="AB47" s="772"/>
      <c r="AC47" s="773"/>
      <c r="AD47" s="773"/>
      <c r="AE47" s="774">
        <v>1</v>
      </c>
      <c r="AF47" s="775">
        <v>1</v>
      </c>
      <c r="AG47" s="772">
        <f t="shared" si="0"/>
        <v>0.27</v>
      </c>
      <c r="AH47" s="776">
        <f t="shared" si="1"/>
        <v>0.27</v>
      </c>
      <c r="AI47" s="772">
        <f t="shared" si="5"/>
        <v>0</v>
      </c>
      <c r="AJ47" s="773">
        <f t="shared" si="6"/>
        <v>0</v>
      </c>
      <c r="AK47" s="773">
        <f t="shared" si="7"/>
        <v>0</v>
      </c>
      <c r="AL47" s="774">
        <f t="shared" si="8"/>
        <v>0.27</v>
      </c>
      <c r="AM47" s="777">
        <f t="shared" si="9"/>
        <v>0.27</v>
      </c>
      <c r="AO47" s="772" t="s">
        <v>781</v>
      </c>
      <c r="AP47" s="773" t="s">
        <v>782</v>
      </c>
      <c r="AQ47" s="773">
        <v>130</v>
      </c>
      <c r="AR47" s="774">
        <v>255</v>
      </c>
      <c r="AS47" s="773"/>
      <c r="AT47" s="773"/>
      <c r="AU47" s="773">
        <v>2</v>
      </c>
      <c r="AV47" s="774">
        <v>2</v>
      </c>
      <c r="AW47" s="774">
        <v>4</v>
      </c>
      <c r="AX47" s="773">
        <f t="shared" si="2"/>
        <v>0.125</v>
      </c>
      <c r="AY47" s="790">
        <f t="shared" si="3"/>
        <v>0.5</v>
      </c>
      <c r="AZ47" s="773">
        <f t="shared" si="10"/>
        <v>0</v>
      </c>
      <c r="BA47" s="773">
        <f t="shared" si="11"/>
        <v>0</v>
      </c>
      <c r="BB47" s="773">
        <f t="shared" si="12"/>
        <v>0.25</v>
      </c>
      <c r="BC47" s="774">
        <f t="shared" si="13"/>
        <v>0.25</v>
      </c>
      <c r="BD47" s="776">
        <f t="shared" si="14"/>
        <v>0.5</v>
      </c>
    </row>
    <row r="48" spans="2:56">
      <c r="H48" s="742"/>
      <c r="I48" s="742"/>
      <c r="J48" s="742"/>
      <c r="K48" s="742"/>
      <c r="M48" s="742"/>
      <c r="N48" s="742"/>
      <c r="O48" s="742"/>
      <c r="P48" s="742"/>
      <c r="X48" s="772"/>
      <c r="Y48" s="773" t="s">
        <v>779</v>
      </c>
      <c r="Z48" s="773">
        <v>50</v>
      </c>
      <c r="AA48" s="774">
        <v>90</v>
      </c>
      <c r="AB48" s="772"/>
      <c r="AC48" s="773">
        <v>1</v>
      </c>
      <c r="AD48" s="773">
        <v>7</v>
      </c>
      <c r="AE48" s="774">
        <v>36</v>
      </c>
      <c r="AF48" s="775">
        <v>44</v>
      </c>
      <c r="AG48" s="772">
        <f t="shared" si="0"/>
        <v>0.04</v>
      </c>
      <c r="AH48" s="776">
        <f t="shared" si="1"/>
        <v>1.76</v>
      </c>
      <c r="AI48" s="772">
        <f t="shared" si="5"/>
        <v>0</v>
      </c>
      <c r="AJ48" s="773">
        <f t="shared" si="6"/>
        <v>0.04</v>
      </c>
      <c r="AK48" s="773">
        <f t="shared" si="7"/>
        <v>0.28000000000000003</v>
      </c>
      <c r="AL48" s="774">
        <f t="shared" si="8"/>
        <v>1.44</v>
      </c>
      <c r="AM48" s="777">
        <f t="shared" si="9"/>
        <v>1.76</v>
      </c>
      <c r="AO48" s="772"/>
      <c r="AP48" s="773" t="s">
        <v>774</v>
      </c>
      <c r="AQ48" s="773">
        <v>130</v>
      </c>
      <c r="AR48" s="774">
        <v>320</v>
      </c>
      <c r="AS48" s="773"/>
      <c r="AT48" s="773"/>
      <c r="AU48" s="773">
        <v>1</v>
      </c>
      <c r="AV48" s="774"/>
      <c r="AW48" s="774">
        <v>1</v>
      </c>
      <c r="AX48" s="773">
        <f t="shared" si="2"/>
        <v>0.19</v>
      </c>
      <c r="AY48" s="790">
        <f t="shared" si="3"/>
        <v>0.19</v>
      </c>
      <c r="AZ48" s="773">
        <f t="shared" si="10"/>
        <v>0</v>
      </c>
      <c r="BA48" s="773">
        <f t="shared" si="11"/>
        <v>0</v>
      </c>
      <c r="BB48" s="773">
        <f t="shared" si="12"/>
        <v>0.19</v>
      </c>
      <c r="BC48" s="774">
        <f t="shared" si="13"/>
        <v>0</v>
      </c>
      <c r="BD48" s="776">
        <f t="shared" si="14"/>
        <v>0.19</v>
      </c>
    </row>
    <row r="49" spans="2:56">
      <c r="H49" s="753" t="s">
        <v>26</v>
      </c>
      <c r="I49" s="754"/>
      <c r="J49" s="754"/>
      <c r="K49" s="750">
        <f>SUM(K27:K48)</f>
        <v>709.46100000000001</v>
      </c>
      <c r="M49" s="753" t="s">
        <v>26</v>
      </c>
      <c r="N49" s="754"/>
      <c r="O49" s="754"/>
      <c r="P49" s="751">
        <f>SUM(P27:P48)</f>
        <v>0</v>
      </c>
      <c r="X49" s="772"/>
      <c r="Y49" s="773" t="s">
        <v>776</v>
      </c>
      <c r="Z49" s="773">
        <v>50</v>
      </c>
      <c r="AA49" s="774">
        <v>190.5</v>
      </c>
      <c r="AB49" s="772"/>
      <c r="AC49" s="773">
        <v>4</v>
      </c>
      <c r="AD49" s="773">
        <v>61</v>
      </c>
      <c r="AE49" s="774">
        <v>1</v>
      </c>
      <c r="AF49" s="775">
        <v>66</v>
      </c>
      <c r="AG49" s="772">
        <f t="shared" si="0"/>
        <v>0.14050000000000001</v>
      </c>
      <c r="AH49" s="776">
        <f t="shared" si="1"/>
        <v>9.2730000000000015</v>
      </c>
      <c r="AI49" s="772">
        <f t="shared" si="5"/>
        <v>0</v>
      </c>
      <c r="AJ49" s="773">
        <f t="shared" si="6"/>
        <v>0.56200000000000006</v>
      </c>
      <c r="AK49" s="773">
        <f t="shared" si="7"/>
        <v>8.5705000000000009</v>
      </c>
      <c r="AL49" s="774">
        <f t="shared" si="8"/>
        <v>0.14050000000000001</v>
      </c>
      <c r="AM49" s="777">
        <f t="shared" si="9"/>
        <v>9.2729999999999997</v>
      </c>
      <c r="AO49" s="772"/>
      <c r="AP49" s="773" t="s">
        <v>779</v>
      </c>
      <c r="AQ49" s="773">
        <v>130</v>
      </c>
      <c r="AR49" s="774">
        <v>90</v>
      </c>
      <c r="AS49" s="773"/>
      <c r="AT49" s="773"/>
      <c r="AU49" s="773">
        <v>1</v>
      </c>
      <c r="AV49" s="774"/>
      <c r="AW49" s="774">
        <v>1</v>
      </c>
      <c r="AX49" s="773">
        <f t="shared" si="2"/>
        <v>-0.04</v>
      </c>
      <c r="AY49" s="790">
        <f t="shared" si="3"/>
        <v>-0.04</v>
      </c>
      <c r="AZ49" s="773">
        <f t="shared" si="10"/>
        <v>0</v>
      </c>
      <c r="BA49" s="773">
        <f t="shared" si="11"/>
        <v>0</v>
      </c>
      <c r="BB49" s="773">
        <f t="shared" si="12"/>
        <v>-0.04</v>
      </c>
      <c r="BC49" s="774">
        <f t="shared" si="13"/>
        <v>0</v>
      </c>
      <c r="BD49" s="776">
        <f t="shared" si="14"/>
        <v>-0.04</v>
      </c>
    </row>
    <row r="50" spans="2:56">
      <c r="X50" s="772" t="s">
        <v>787</v>
      </c>
      <c r="Y50" s="773" t="s">
        <v>778</v>
      </c>
      <c r="Z50" s="773">
        <v>60</v>
      </c>
      <c r="AA50" s="774">
        <v>123</v>
      </c>
      <c r="AB50" s="772"/>
      <c r="AC50" s="773">
        <v>67</v>
      </c>
      <c r="AD50" s="773">
        <v>370</v>
      </c>
      <c r="AE50" s="774">
        <v>37</v>
      </c>
      <c r="AF50" s="775">
        <v>474</v>
      </c>
      <c r="AG50" s="772">
        <f t="shared" si="0"/>
        <v>6.3E-2</v>
      </c>
      <c r="AH50" s="776">
        <f t="shared" si="1"/>
        <v>29.862000000000002</v>
      </c>
      <c r="AI50" s="772">
        <f t="shared" si="5"/>
        <v>0</v>
      </c>
      <c r="AJ50" s="773">
        <f t="shared" si="6"/>
        <v>4.2210000000000001</v>
      </c>
      <c r="AK50" s="773">
        <f t="shared" si="7"/>
        <v>23.31</v>
      </c>
      <c r="AL50" s="774">
        <f t="shared" si="8"/>
        <v>2.331</v>
      </c>
      <c r="AM50" s="777">
        <f t="shared" si="9"/>
        <v>29.861999999999998</v>
      </c>
      <c r="AO50" s="772"/>
      <c r="AP50" s="773" t="s">
        <v>776</v>
      </c>
      <c r="AQ50" s="773">
        <v>130</v>
      </c>
      <c r="AR50" s="774">
        <v>190.5</v>
      </c>
      <c r="AS50" s="773"/>
      <c r="AT50" s="773"/>
      <c r="AU50" s="773">
        <v>1</v>
      </c>
      <c r="AV50" s="774"/>
      <c r="AW50" s="774">
        <v>1</v>
      </c>
      <c r="AX50" s="773">
        <f t="shared" si="2"/>
        <v>6.0499999999999998E-2</v>
      </c>
      <c r="AY50" s="790">
        <f t="shared" si="3"/>
        <v>6.0499999999999998E-2</v>
      </c>
      <c r="AZ50" s="773">
        <f t="shared" si="10"/>
        <v>0</v>
      </c>
      <c r="BA50" s="773">
        <f t="shared" si="11"/>
        <v>0</v>
      </c>
      <c r="BB50" s="773">
        <f t="shared" si="12"/>
        <v>6.0499999999999998E-2</v>
      </c>
      <c r="BC50" s="774">
        <f t="shared" si="13"/>
        <v>0</v>
      </c>
      <c r="BD50" s="776">
        <f t="shared" si="14"/>
        <v>6.0499999999999998E-2</v>
      </c>
    </row>
    <row r="51" spans="2:56">
      <c r="X51" s="772"/>
      <c r="Y51" s="773" t="s">
        <v>785</v>
      </c>
      <c r="Z51" s="773">
        <v>60</v>
      </c>
      <c r="AA51" s="774">
        <v>190</v>
      </c>
      <c r="AB51" s="772"/>
      <c r="AC51" s="773"/>
      <c r="AD51" s="773">
        <v>2</v>
      </c>
      <c r="AE51" s="774"/>
      <c r="AF51" s="775">
        <v>2</v>
      </c>
      <c r="AG51" s="772">
        <f t="shared" si="0"/>
        <v>0.13</v>
      </c>
      <c r="AH51" s="776">
        <f t="shared" si="1"/>
        <v>0.26</v>
      </c>
      <c r="AI51" s="772">
        <f t="shared" si="5"/>
        <v>0</v>
      </c>
      <c r="AJ51" s="773">
        <f t="shared" si="6"/>
        <v>0</v>
      </c>
      <c r="AK51" s="773">
        <f t="shared" si="7"/>
        <v>0.26</v>
      </c>
      <c r="AL51" s="774">
        <f t="shared" si="8"/>
        <v>0</v>
      </c>
      <c r="AM51" s="777">
        <f t="shared" si="9"/>
        <v>0.26</v>
      </c>
      <c r="AO51" s="772" t="s">
        <v>783</v>
      </c>
      <c r="AP51" s="773" t="s">
        <v>778</v>
      </c>
      <c r="AQ51" s="773">
        <v>30</v>
      </c>
      <c r="AR51" s="774">
        <v>123</v>
      </c>
      <c r="AS51" s="773">
        <v>11</v>
      </c>
      <c r="AT51" s="773">
        <v>59</v>
      </c>
      <c r="AU51" s="773">
        <v>72</v>
      </c>
      <c r="AV51" s="774">
        <v>71</v>
      </c>
      <c r="AW51" s="774">
        <v>213</v>
      </c>
      <c r="AX51" s="773">
        <f t="shared" si="2"/>
        <v>9.2999999999999999E-2</v>
      </c>
      <c r="AY51" s="790">
        <f t="shared" si="3"/>
        <v>19.809000000000001</v>
      </c>
      <c r="AZ51" s="773">
        <f t="shared" si="10"/>
        <v>1.0229999999999999</v>
      </c>
      <c r="BA51" s="773">
        <f t="shared" si="11"/>
        <v>5.4870000000000001</v>
      </c>
      <c r="BB51" s="773">
        <f t="shared" si="12"/>
        <v>6.6959999999999997</v>
      </c>
      <c r="BC51" s="774">
        <f t="shared" si="13"/>
        <v>6.6029999999999998</v>
      </c>
      <c r="BD51" s="776">
        <f t="shared" si="14"/>
        <v>19.808999999999997</v>
      </c>
    </row>
    <row r="52" spans="2:56">
      <c r="X52" s="772"/>
      <c r="Y52" s="773" t="s">
        <v>782</v>
      </c>
      <c r="Z52" s="773">
        <v>60</v>
      </c>
      <c r="AA52" s="774">
        <v>255</v>
      </c>
      <c r="AB52" s="772"/>
      <c r="AC52" s="773"/>
      <c r="AD52" s="773">
        <v>31</v>
      </c>
      <c r="AE52" s="774"/>
      <c r="AF52" s="775">
        <v>31</v>
      </c>
      <c r="AG52" s="772">
        <f t="shared" si="0"/>
        <v>0.19500000000000001</v>
      </c>
      <c r="AH52" s="776">
        <f t="shared" si="1"/>
        <v>6.0449999999999999</v>
      </c>
      <c r="AI52" s="772">
        <f t="shared" si="5"/>
        <v>0</v>
      </c>
      <c r="AJ52" s="773">
        <f t="shared" si="6"/>
        <v>0</v>
      </c>
      <c r="AK52" s="773">
        <f t="shared" si="7"/>
        <v>6.0449999999999999</v>
      </c>
      <c r="AL52" s="774">
        <f t="shared" si="8"/>
        <v>0</v>
      </c>
      <c r="AM52" s="777">
        <f t="shared" si="9"/>
        <v>6.0449999999999999</v>
      </c>
      <c r="AO52" s="772"/>
      <c r="AP52" s="773" t="s">
        <v>785</v>
      </c>
      <c r="AQ52" s="773">
        <v>30</v>
      </c>
      <c r="AR52" s="774">
        <v>190</v>
      </c>
      <c r="AS52" s="773"/>
      <c r="AT52" s="773">
        <v>4</v>
      </c>
      <c r="AU52" s="773"/>
      <c r="AV52" s="774"/>
      <c r="AW52" s="774">
        <v>4</v>
      </c>
      <c r="AX52" s="773">
        <f t="shared" si="2"/>
        <v>0.16</v>
      </c>
      <c r="AY52" s="790">
        <f t="shared" si="3"/>
        <v>0.64</v>
      </c>
      <c r="AZ52" s="773">
        <f t="shared" si="10"/>
        <v>0</v>
      </c>
      <c r="BA52" s="773">
        <f t="shared" si="11"/>
        <v>0.64</v>
      </c>
      <c r="BB52" s="773">
        <f t="shared" si="12"/>
        <v>0</v>
      </c>
      <c r="BC52" s="774">
        <f t="shared" si="13"/>
        <v>0</v>
      </c>
      <c r="BD52" s="776">
        <f t="shared" si="14"/>
        <v>0.64</v>
      </c>
    </row>
    <row r="53" spans="2:56">
      <c r="X53" s="772"/>
      <c r="Y53" s="773" t="s">
        <v>774</v>
      </c>
      <c r="Z53" s="773">
        <v>60</v>
      </c>
      <c r="AA53" s="774">
        <v>320</v>
      </c>
      <c r="AB53" s="772"/>
      <c r="AC53" s="773">
        <v>2</v>
      </c>
      <c r="AD53" s="773">
        <v>23</v>
      </c>
      <c r="AE53" s="774">
        <v>2</v>
      </c>
      <c r="AF53" s="775">
        <v>27</v>
      </c>
      <c r="AG53" s="772">
        <f t="shared" si="0"/>
        <v>0.26</v>
      </c>
      <c r="AH53" s="776">
        <f t="shared" si="1"/>
        <v>7.0200000000000005</v>
      </c>
      <c r="AI53" s="772">
        <f t="shared" si="5"/>
        <v>0</v>
      </c>
      <c r="AJ53" s="773">
        <f t="shared" si="6"/>
        <v>0.52</v>
      </c>
      <c r="AK53" s="773">
        <f t="shared" si="7"/>
        <v>5.98</v>
      </c>
      <c r="AL53" s="774">
        <f t="shared" si="8"/>
        <v>0.52</v>
      </c>
      <c r="AM53" s="777">
        <f t="shared" si="9"/>
        <v>7.02</v>
      </c>
      <c r="AO53" s="772"/>
      <c r="AP53" s="773" t="s">
        <v>782</v>
      </c>
      <c r="AQ53" s="773">
        <v>30</v>
      </c>
      <c r="AR53" s="774">
        <v>255</v>
      </c>
      <c r="AS53" s="773">
        <v>1</v>
      </c>
      <c r="AT53" s="773">
        <v>2</v>
      </c>
      <c r="AU53" s="773">
        <v>4</v>
      </c>
      <c r="AV53" s="774">
        <v>24</v>
      </c>
      <c r="AW53" s="774">
        <v>31</v>
      </c>
      <c r="AX53" s="773">
        <f t="shared" si="2"/>
        <v>0.22500000000000001</v>
      </c>
      <c r="AY53" s="790">
        <f t="shared" si="3"/>
        <v>6.9750000000000005</v>
      </c>
      <c r="AZ53" s="773">
        <f t="shared" si="10"/>
        <v>0.22500000000000001</v>
      </c>
      <c r="BA53" s="773">
        <f t="shared" si="11"/>
        <v>0.45</v>
      </c>
      <c r="BB53" s="773">
        <f t="shared" si="12"/>
        <v>0.9</v>
      </c>
      <c r="BC53" s="774">
        <f t="shared" si="13"/>
        <v>5.4</v>
      </c>
      <c r="BD53" s="776">
        <f t="shared" si="14"/>
        <v>6.9750000000000005</v>
      </c>
    </row>
    <row r="54" spans="2:56" ht="21">
      <c r="B54" s="744" t="s">
        <v>746</v>
      </c>
      <c r="C54" s="745"/>
      <c r="E54" s="745"/>
      <c r="F54" s="745"/>
      <c r="H54" s="744" t="s">
        <v>709</v>
      </c>
      <c r="X54" s="772"/>
      <c r="Y54" s="773" t="s">
        <v>779</v>
      </c>
      <c r="Z54" s="773">
        <v>60</v>
      </c>
      <c r="AA54" s="774">
        <v>90</v>
      </c>
      <c r="AB54" s="772"/>
      <c r="AC54" s="773"/>
      <c r="AD54" s="773">
        <v>31</v>
      </c>
      <c r="AE54" s="774">
        <v>20</v>
      </c>
      <c r="AF54" s="775">
        <v>51</v>
      </c>
      <c r="AG54" s="772">
        <f t="shared" si="0"/>
        <v>0.03</v>
      </c>
      <c r="AH54" s="776">
        <f t="shared" si="1"/>
        <v>1.53</v>
      </c>
      <c r="AI54" s="772">
        <f t="shared" si="5"/>
        <v>0</v>
      </c>
      <c r="AJ54" s="773">
        <f t="shared" si="6"/>
        <v>0</v>
      </c>
      <c r="AK54" s="773">
        <f t="shared" si="7"/>
        <v>0.92999999999999994</v>
      </c>
      <c r="AL54" s="774">
        <f t="shared" si="8"/>
        <v>0.6</v>
      </c>
      <c r="AM54" s="777">
        <f t="shared" si="9"/>
        <v>1.5299999999999998</v>
      </c>
      <c r="AO54" s="772"/>
      <c r="AP54" s="773" t="s">
        <v>774</v>
      </c>
      <c r="AQ54" s="773">
        <v>30</v>
      </c>
      <c r="AR54" s="774">
        <v>320</v>
      </c>
      <c r="AS54" s="773"/>
      <c r="AT54" s="773">
        <v>4</v>
      </c>
      <c r="AU54" s="773">
        <v>7</v>
      </c>
      <c r="AV54" s="774">
        <v>5</v>
      </c>
      <c r="AW54" s="774">
        <v>16</v>
      </c>
      <c r="AX54" s="773">
        <f t="shared" si="2"/>
        <v>0.28999999999999998</v>
      </c>
      <c r="AY54" s="790">
        <f t="shared" si="3"/>
        <v>4.6399999999999997</v>
      </c>
      <c r="AZ54" s="773">
        <f t="shared" si="10"/>
        <v>0</v>
      </c>
      <c r="BA54" s="773">
        <f t="shared" si="11"/>
        <v>1.1599999999999999</v>
      </c>
      <c r="BB54" s="773">
        <f t="shared" si="12"/>
        <v>2.0299999999999998</v>
      </c>
      <c r="BC54" s="774">
        <f t="shared" si="13"/>
        <v>1.45</v>
      </c>
      <c r="BD54" s="776">
        <f t="shared" si="14"/>
        <v>4.6399999999999997</v>
      </c>
    </row>
    <row r="55" spans="2:56">
      <c r="B55" s="870" t="s">
        <v>686</v>
      </c>
      <c r="C55" s="870"/>
      <c r="D55" s="870"/>
      <c r="E55" s="870"/>
      <c r="F55" s="870"/>
      <c r="H55" s="12" t="s">
        <v>694</v>
      </c>
      <c r="M55" s="12" t="s">
        <v>695</v>
      </c>
      <c r="X55" s="772"/>
      <c r="Y55" s="773" t="s">
        <v>788</v>
      </c>
      <c r="Z55" s="773">
        <v>60</v>
      </c>
      <c r="AA55" s="774">
        <v>90</v>
      </c>
      <c r="AB55" s="772"/>
      <c r="AC55" s="773">
        <v>1</v>
      </c>
      <c r="AD55" s="773"/>
      <c r="AE55" s="774"/>
      <c r="AF55" s="775">
        <v>1</v>
      </c>
      <c r="AG55" s="772">
        <f t="shared" si="0"/>
        <v>0.03</v>
      </c>
      <c r="AH55" s="776">
        <f t="shared" si="1"/>
        <v>0.03</v>
      </c>
      <c r="AI55" s="772">
        <f t="shared" si="5"/>
        <v>0</v>
      </c>
      <c r="AJ55" s="773">
        <f t="shared" si="6"/>
        <v>0.03</v>
      </c>
      <c r="AK55" s="773">
        <f t="shared" si="7"/>
        <v>0</v>
      </c>
      <c r="AL55" s="774">
        <f t="shared" si="8"/>
        <v>0</v>
      </c>
      <c r="AM55" s="777">
        <f t="shared" si="9"/>
        <v>0.03</v>
      </c>
      <c r="AO55" s="772"/>
      <c r="AP55" s="773" t="s">
        <v>779</v>
      </c>
      <c r="AQ55" s="773">
        <v>30</v>
      </c>
      <c r="AR55" s="774">
        <v>90</v>
      </c>
      <c r="AS55" s="773">
        <v>13</v>
      </c>
      <c r="AT55" s="773">
        <v>35</v>
      </c>
      <c r="AU55" s="773">
        <v>206</v>
      </c>
      <c r="AV55" s="774">
        <v>50</v>
      </c>
      <c r="AW55" s="774">
        <v>304</v>
      </c>
      <c r="AX55" s="773">
        <f t="shared" si="2"/>
        <v>0.06</v>
      </c>
      <c r="AY55" s="790">
        <f t="shared" si="3"/>
        <v>18.239999999999998</v>
      </c>
      <c r="AZ55" s="773">
        <f t="shared" si="10"/>
        <v>0.78</v>
      </c>
      <c r="BA55" s="773">
        <f t="shared" si="11"/>
        <v>2.1</v>
      </c>
      <c r="BB55" s="773">
        <f t="shared" si="12"/>
        <v>12.36</v>
      </c>
      <c r="BC55" s="774">
        <f t="shared" si="13"/>
        <v>3</v>
      </c>
      <c r="BD55" s="776">
        <f t="shared" si="14"/>
        <v>18.239999999999998</v>
      </c>
    </row>
    <row r="56" spans="2:56" ht="45">
      <c r="B56" s="755" t="s">
        <v>62</v>
      </c>
      <c r="C56" s="755" t="s">
        <v>687</v>
      </c>
      <c r="D56" s="755" t="s">
        <v>688</v>
      </c>
      <c r="E56" s="755" t="s">
        <v>690</v>
      </c>
      <c r="F56" s="755" t="s">
        <v>689</v>
      </c>
      <c r="H56" s="755" t="s">
        <v>691</v>
      </c>
      <c r="I56" s="755" t="s">
        <v>692</v>
      </c>
      <c r="J56" s="755" t="s">
        <v>693</v>
      </c>
      <c r="K56" s="755" t="s">
        <v>687</v>
      </c>
      <c r="M56" s="755" t="s">
        <v>691</v>
      </c>
      <c r="N56" s="755" t="s">
        <v>692</v>
      </c>
      <c r="O56" s="755" t="s">
        <v>693</v>
      </c>
      <c r="P56" s="755" t="s">
        <v>687</v>
      </c>
      <c r="X56" s="772"/>
      <c r="Y56" s="773" t="s">
        <v>776</v>
      </c>
      <c r="Z56" s="773">
        <v>60</v>
      </c>
      <c r="AA56" s="774">
        <v>190.5</v>
      </c>
      <c r="AB56" s="772"/>
      <c r="AC56" s="773">
        <v>20</v>
      </c>
      <c r="AD56" s="773">
        <v>203</v>
      </c>
      <c r="AE56" s="774">
        <v>1</v>
      </c>
      <c r="AF56" s="775">
        <v>224</v>
      </c>
      <c r="AG56" s="772">
        <f t="shared" si="0"/>
        <v>0.1305</v>
      </c>
      <c r="AH56" s="776">
        <f t="shared" si="1"/>
        <v>29.231999999999999</v>
      </c>
      <c r="AI56" s="772">
        <f t="shared" si="5"/>
        <v>0</v>
      </c>
      <c r="AJ56" s="773">
        <f t="shared" si="6"/>
        <v>2.6100000000000003</v>
      </c>
      <c r="AK56" s="773">
        <f t="shared" si="7"/>
        <v>26.491500000000002</v>
      </c>
      <c r="AL56" s="774">
        <f t="shared" si="8"/>
        <v>0.1305</v>
      </c>
      <c r="AM56" s="777">
        <f t="shared" si="9"/>
        <v>29.232000000000003</v>
      </c>
      <c r="AO56" s="772"/>
      <c r="AP56" s="773" t="s">
        <v>776</v>
      </c>
      <c r="AQ56" s="773">
        <v>30</v>
      </c>
      <c r="AR56" s="774">
        <v>190.5</v>
      </c>
      <c r="AS56" s="773"/>
      <c r="AT56" s="773"/>
      <c r="AU56" s="773">
        <v>2</v>
      </c>
      <c r="AV56" s="774">
        <v>1</v>
      </c>
      <c r="AW56" s="774">
        <v>3</v>
      </c>
      <c r="AX56" s="773">
        <f t="shared" si="2"/>
        <v>0.1605</v>
      </c>
      <c r="AY56" s="790">
        <f t="shared" si="3"/>
        <v>0.48150000000000004</v>
      </c>
      <c r="AZ56" s="773">
        <f t="shared" si="10"/>
        <v>0</v>
      </c>
      <c r="BA56" s="773">
        <f t="shared" si="11"/>
        <v>0</v>
      </c>
      <c r="BB56" s="773">
        <f t="shared" si="12"/>
        <v>0.32100000000000001</v>
      </c>
      <c r="BC56" s="774">
        <f t="shared" si="13"/>
        <v>0.1605</v>
      </c>
      <c r="BD56" s="776">
        <f t="shared" si="14"/>
        <v>0.48150000000000004</v>
      </c>
    </row>
    <row r="57" spans="2:56" ht="18">
      <c r="B57" s="755"/>
      <c r="C57" s="755" t="s">
        <v>698</v>
      </c>
      <c r="D57" s="755" t="s">
        <v>699</v>
      </c>
      <c r="E57" s="755" t="s">
        <v>700</v>
      </c>
      <c r="F57" s="755" t="s">
        <v>701</v>
      </c>
      <c r="H57" s="755"/>
      <c r="I57" s="755" t="s">
        <v>702</v>
      </c>
      <c r="J57" s="755" t="s">
        <v>703</v>
      </c>
      <c r="K57" s="755" t="s">
        <v>704</v>
      </c>
      <c r="M57" s="755"/>
      <c r="N57" s="755" t="s">
        <v>705</v>
      </c>
      <c r="O57" s="755" t="s">
        <v>706</v>
      </c>
      <c r="P57" s="755" t="s">
        <v>707</v>
      </c>
      <c r="X57" s="772" t="s">
        <v>789</v>
      </c>
      <c r="Y57" s="773" t="s">
        <v>778</v>
      </c>
      <c r="Z57" s="773">
        <v>70</v>
      </c>
      <c r="AA57" s="774">
        <v>123</v>
      </c>
      <c r="AB57" s="772"/>
      <c r="AC57" s="773">
        <v>4</v>
      </c>
      <c r="AD57" s="773">
        <v>20</v>
      </c>
      <c r="AE57" s="774">
        <v>4</v>
      </c>
      <c r="AF57" s="775">
        <v>28</v>
      </c>
      <c r="AG57" s="772">
        <f t="shared" si="0"/>
        <v>5.2999999999999999E-2</v>
      </c>
      <c r="AH57" s="776">
        <f t="shared" si="1"/>
        <v>1.484</v>
      </c>
      <c r="AI57" s="772">
        <f t="shared" si="5"/>
        <v>0</v>
      </c>
      <c r="AJ57" s="773">
        <f t="shared" si="6"/>
        <v>0.21199999999999999</v>
      </c>
      <c r="AK57" s="773">
        <f t="shared" si="7"/>
        <v>1.06</v>
      </c>
      <c r="AL57" s="774">
        <f t="shared" si="8"/>
        <v>0.21199999999999999</v>
      </c>
      <c r="AM57" s="777">
        <f t="shared" si="9"/>
        <v>1.484</v>
      </c>
      <c r="AO57" s="772" t="s">
        <v>784</v>
      </c>
      <c r="AP57" s="773" t="s">
        <v>778</v>
      </c>
      <c r="AQ57" s="773">
        <v>40</v>
      </c>
      <c r="AR57" s="774">
        <v>123</v>
      </c>
      <c r="AS57" s="773">
        <v>3</v>
      </c>
      <c r="AT57" s="773">
        <v>29</v>
      </c>
      <c r="AU57" s="773">
        <v>16</v>
      </c>
      <c r="AV57" s="774">
        <v>15</v>
      </c>
      <c r="AW57" s="774">
        <v>63</v>
      </c>
      <c r="AX57" s="773">
        <f t="shared" si="2"/>
        <v>8.3000000000000004E-2</v>
      </c>
      <c r="AY57" s="790">
        <f t="shared" si="3"/>
        <v>5.2290000000000001</v>
      </c>
      <c r="AZ57" s="773">
        <f t="shared" si="10"/>
        <v>0.249</v>
      </c>
      <c r="BA57" s="773">
        <f t="shared" si="11"/>
        <v>2.407</v>
      </c>
      <c r="BB57" s="773">
        <f t="shared" si="12"/>
        <v>1.3280000000000001</v>
      </c>
      <c r="BC57" s="774">
        <f t="shared" si="13"/>
        <v>1.2450000000000001</v>
      </c>
      <c r="BD57" s="776">
        <f t="shared" si="14"/>
        <v>5.2290000000000001</v>
      </c>
    </row>
    <row r="58" spans="2:56">
      <c r="B58" s="743">
        <v>42736</v>
      </c>
      <c r="C58" s="750"/>
      <c r="D58" s="749"/>
      <c r="E58" s="742"/>
      <c r="F58" s="758">
        <f>C58*12</f>
        <v>0</v>
      </c>
      <c r="H58" s="742"/>
      <c r="I58" s="742"/>
      <c r="J58" s="742"/>
      <c r="K58" s="757"/>
      <c r="M58" s="743"/>
      <c r="N58" s="742"/>
      <c r="O58" s="742"/>
      <c r="P58" s="742"/>
      <c r="X58" s="772"/>
      <c r="Y58" s="773" t="s">
        <v>785</v>
      </c>
      <c r="Z58" s="773">
        <v>70</v>
      </c>
      <c r="AA58" s="774">
        <v>190</v>
      </c>
      <c r="AB58" s="772"/>
      <c r="AC58" s="773"/>
      <c r="AD58" s="773">
        <v>4</v>
      </c>
      <c r="AE58" s="774">
        <v>1</v>
      </c>
      <c r="AF58" s="775">
        <v>5</v>
      </c>
      <c r="AG58" s="772">
        <f t="shared" si="0"/>
        <v>0.12</v>
      </c>
      <c r="AH58" s="776">
        <f t="shared" si="1"/>
        <v>0.6</v>
      </c>
      <c r="AI58" s="772">
        <f t="shared" si="5"/>
        <v>0</v>
      </c>
      <c r="AJ58" s="773">
        <f t="shared" si="6"/>
        <v>0</v>
      </c>
      <c r="AK58" s="773">
        <f t="shared" si="7"/>
        <v>0.48</v>
      </c>
      <c r="AL58" s="774">
        <f t="shared" si="8"/>
        <v>0.12</v>
      </c>
      <c r="AM58" s="777">
        <f t="shared" si="9"/>
        <v>0.6</v>
      </c>
      <c r="AO58" s="772"/>
      <c r="AP58" s="773" t="s">
        <v>785</v>
      </c>
      <c r="AQ58" s="773">
        <v>40</v>
      </c>
      <c r="AR58" s="774">
        <v>190</v>
      </c>
      <c r="AS58" s="773"/>
      <c r="AT58" s="773">
        <v>1</v>
      </c>
      <c r="AU58" s="773"/>
      <c r="AV58" s="774"/>
      <c r="AW58" s="774">
        <v>1</v>
      </c>
      <c r="AX58" s="773">
        <f t="shared" ref="AX58:AX89" si="19">(AR58-AQ58)/1000</f>
        <v>0.15</v>
      </c>
      <c r="AY58" s="790">
        <f t="shared" ref="AY58:AY89" si="20">AW58*AX58</f>
        <v>0.15</v>
      </c>
      <c r="AZ58" s="773">
        <f t="shared" si="10"/>
        <v>0</v>
      </c>
      <c r="BA58" s="773">
        <f t="shared" si="11"/>
        <v>0.15</v>
      </c>
      <c r="BB58" s="773">
        <f t="shared" si="12"/>
        <v>0</v>
      </c>
      <c r="BC58" s="774">
        <f t="shared" si="13"/>
        <v>0</v>
      </c>
      <c r="BD58" s="776">
        <f t="shared" si="14"/>
        <v>0.15</v>
      </c>
    </row>
    <row r="59" spans="2:56">
      <c r="B59" s="743">
        <v>42767</v>
      </c>
      <c r="C59" s="750"/>
      <c r="D59" s="752"/>
      <c r="E59" s="742"/>
      <c r="F59" s="758">
        <f>C59*11</f>
        <v>0</v>
      </c>
      <c r="H59" s="742"/>
      <c r="I59" s="742"/>
      <c r="J59" s="742"/>
      <c r="K59" s="757"/>
      <c r="M59" s="743"/>
      <c r="N59" s="742"/>
      <c r="O59" s="742"/>
      <c r="P59" s="742"/>
      <c r="X59" s="772"/>
      <c r="Y59" s="773" t="s">
        <v>782</v>
      </c>
      <c r="Z59" s="773">
        <v>70</v>
      </c>
      <c r="AA59" s="774">
        <v>255</v>
      </c>
      <c r="AB59" s="772"/>
      <c r="AC59" s="773"/>
      <c r="AD59" s="773">
        <v>1</v>
      </c>
      <c r="AE59" s="774">
        <v>1</v>
      </c>
      <c r="AF59" s="775">
        <v>2</v>
      </c>
      <c r="AG59" s="772">
        <f t="shared" si="0"/>
        <v>0.185</v>
      </c>
      <c r="AH59" s="776">
        <f t="shared" si="1"/>
        <v>0.37</v>
      </c>
      <c r="AI59" s="772">
        <f t="shared" si="5"/>
        <v>0</v>
      </c>
      <c r="AJ59" s="773">
        <f t="shared" si="6"/>
        <v>0</v>
      </c>
      <c r="AK59" s="773">
        <f t="shared" si="7"/>
        <v>0.185</v>
      </c>
      <c r="AL59" s="774">
        <f t="shared" si="8"/>
        <v>0.185</v>
      </c>
      <c r="AM59" s="777">
        <f t="shared" si="9"/>
        <v>0.37</v>
      </c>
      <c r="AO59" s="772"/>
      <c r="AP59" s="773" t="s">
        <v>782</v>
      </c>
      <c r="AQ59" s="773">
        <v>40</v>
      </c>
      <c r="AR59" s="774">
        <v>255</v>
      </c>
      <c r="AS59" s="773">
        <v>3</v>
      </c>
      <c r="AT59" s="773"/>
      <c r="AU59" s="773">
        <v>4</v>
      </c>
      <c r="AV59" s="774">
        <v>4</v>
      </c>
      <c r="AW59" s="774">
        <v>11</v>
      </c>
      <c r="AX59" s="773">
        <f t="shared" si="19"/>
        <v>0.215</v>
      </c>
      <c r="AY59" s="790">
        <f t="shared" si="20"/>
        <v>2.3649999999999998</v>
      </c>
      <c r="AZ59" s="773">
        <f t="shared" si="10"/>
        <v>0.64500000000000002</v>
      </c>
      <c r="BA59" s="773">
        <f t="shared" si="11"/>
        <v>0</v>
      </c>
      <c r="BB59" s="773">
        <f t="shared" si="12"/>
        <v>0.86</v>
      </c>
      <c r="BC59" s="774">
        <f t="shared" si="13"/>
        <v>0.86</v>
      </c>
      <c r="BD59" s="776">
        <f t="shared" si="14"/>
        <v>2.3649999999999998</v>
      </c>
    </row>
    <row r="60" spans="2:56">
      <c r="B60" s="743">
        <v>42795</v>
      </c>
      <c r="C60" s="742"/>
      <c r="D60" s="742"/>
      <c r="E60" s="742"/>
      <c r="F60" s="758">
        <f>C60*10</f>
        <v>0</v>
      </c>
      <c r="H60" s="742"/>
      <c r="I60" s="742"/>
      <c r="J60" s="742"/>
      <c r="K60" s="757"/>
      <c r="M60" s="743"/>
      <c r="N60" s="742"/>
      <c r="O60" s="742"/>
      <c r="P60" s="742"/>
      <c r="X60" s="772"/>
      <c r="Y60" s="773" t="s">
        <v>774</v>
      </c>
      <c r="Z60" s="773">
        <v>70</v>
      </c>
      <c r="AA60" s="774">
        <v>320</v>
      </c>
      <c r="AB60" s="772"/>
      <c r="AC60" s="773">
        <v>1</v>
      </c>
      <c r="AD60" s="773">
        <v>72</v>
      </c>
      <c r="AE60" s="774">
        <v>4</v>
      </c>
      <c r="AF60" s="775">
        <v>77</v>
      </c>
      <c r="AG60" s="772">
        <f t="shared" si="0"/>
        <v>0.25</v>
      </c>
      <c r="AH60" s="776">
        <f t="shared" si="1"/>
        <v>19.25</v>
      </c>
      <c r="AI60" s="772">
        <f t="shared" si="5"/>
        <v>0</v>
      </c>
      <c r="AJ60" s="773">
        <f t="shared" si="6"/>
        <v>0.25</v>
      </c>
      <c r="AK60" s="773">
        <f t="shared" si="7"/>
        <v>18</v>
      </c>
      <c r="AL60" s="774">
        <f t="shared" si="8"/>
        <v>1</v>
      </c>
      <c r="AM60" s="777">
        <f t="shared" si="9"/>
        <v>19.25</v>
      </c>
      <c r="AO60" s="772"/>
      <c r="AP60" s="773" t="s">
        <v>774</v>
      </c>
      <c r="AQ60" s="773">
        <v>40</v>
      </c>
      <c r="AR60" s="774">
        <v>320</v>
      </c>
      <c r="AS60" s="773"/>
      <c r="AT60" s="773">
        <v>1</v>
      </c>
      <c r="AU60" s="773"/>
      <c r="AV60" s="774">
        <v>3</v>
      </c>
      <c r="AW60" s="774">
        <v>4</v>
      </c>
      <c r="AX60" s="773">
        <f t="shared" si="19"/>
        <v>0.28000000000000003</v>
      </c>
      <c r="AY60" s="790">
        <f t="shared" si="20"/>
        <v>1.1200000000000001</v>
      </c>
      <c r="AZ60" s="773">
        <f t="shared" si="10"/>
        <v>0</v>
      </c>
      <c r="BA60" s="773">
        <f t="shared" si="11"/>
        <v>0.28000000000000003</v>
      </c>
      <c r="BB60" s="773">
        <f t="shared" si="12"/>
        <v>0</v>
      </c>
      <c r="BC60" s="774">
        <f t="shared" si="13"/>
        <v>0.84000000000000008</v>
      </c>
      <c r="BD60" s="776">
        <f t="shared" si="14"/>
        <v>1.1200000000000001</v>
      </c>
    </row>
    <row r="61" spans="2:56">
      <c r="B61" s="743">
        <v>42826</v>
      </c>
      <c r="C61" s="742"/>
      <c r="D61" s="742"/>
      <c r="E61" s="742"/>
      <c r="F61" s="758">
        <f>C61*9</f>
        <v>0</v>
      </c>
      <c r="H61" s="742"/>
      <c r="I61" s="742"/>
      <c r="J61" s="742"/>
      <c r="K61" s="757"/>
      <c r="M61" s="743"/>
      <c r="N61" s="742"/>
      <c r="O61" s="742"/>
      <c r="P61" s="742"/>
      <c r="X61" s="772"/>
      <c r="Y61" s="773" t="s">
        <v>779</v>
      </c>
      <c r="Z61" s="773">
        <v>70</v>
      </c>
      <c r="AA61" s="774">
        <v>90</v>
      </c>
      <c r="AB61" s="772"/>
      <c r="AC61" s="773"/>
      <c r="AD61" s="773"/>
      <c r="AE61" s="774">
        <v>1</v>
      </c>
      <c r="AF61" s="775">
        <v>1</v>
      </c>
      <c r="AG61" s="772">
        <f t="shared" si="0"/>
        <v>0.02</v>
      </c>
      <c r="AH61" s="776">
        <f t="shared" si="1"/>
        <v>0.02</v>
      </c>
      <c r="AI61" s="772">
        <f t="shared" si="5"/>
        <v>0</v>
      </c>
      <c r="AJ61" s="773">
        <f t="shared" si="6"/>
        <v>0</v>
      </c>
      <c r="AK61" s="773">
        <f t="shared" si="7"/>
        <v>0</v>
      </c>
      <c r="AL61" s="774">
        <f t="shared" si="8"/>
        <v>0.02</v>
      </c>
      <c r="AM61" s="777">
        <f t="shared" si="9"/>
        <v>0.02</v>
      </c>
      <c r="AO61" s="772"/>
      <c r="AP61" s="773" t="s">
        <v>779</v>
      </c>
      <c r="AQ61" s="773">
        <v>40</v>
      </c>
      <c r="AR61" s="774">
        <v>90</v>
      </c>
      <c r="AS61" s="773"/>
      <c r="AT61" s="773">
        <v>11</v>
      </c>
      <c r="AU61" s="773">
        <v>51</v>
      </c>
      <c r="AV61" s="774">
        <v>8</v>
      </c>
      <c r="AW61" s="774">
        <v>70</v>
      </c>
      <c r="AX61" s="773">
        <f t="shared" si="19"/>
        <v>0.05</v>
      </c>
      <c r="AY61" s="790">
        <f t="shared" si="20"/>
        <v>3.5</v>
      </c>
      <c r="AZ61" s="773">
        <f t="shared" si="10"/>
        <v>0</v>
      </c>
      <c r="BA61" s="773">
        <f t="shared" si="11"/>
        <v>0.55000000000000004</v>
      </c>
      <c r="BB61" s="773">
        <f t="shared" si="12"/>
        <v>2.5500000000000003</v>
      </c>
      <c r="BC61" s="774">
        <f t="shared" si="13"/>
        <v>0.4</v>
      </c>
      <c r="BD61" s="776">
        <f t="shared" si="14"/>
        <v>3.5000000000000004</v>
      </c>
    </row>
    <row r="62" spans="2:56">
      <c r="B62" s="743">
        <v>42856</v>
      </c>
      <c r="C62" s="757"/>
      <c r="D62" s="757"/>
      <c r="E62" s="757"/>
      <c r="F62" s="758">
        <f>C62*8</f>
        <v>0</v>
      </c>
      <c r="H62" s="742"/>
      <c r="I62" s="742"/>
      <c r="J62" s="742"/>
      <c r="K62" s="742"/>
      <c r="M62" s="743"/>
      <c r="N62" s="742"/>
      <c r="O62" s="742"/>
      <c r="P62" s="742"/>
      <c r="X62" s="772"/>
      <c r="Y62" s="773" t="s">
        <v>788</v>
      </c>
      <c r="Z62" s="773">
        <v>70</v>
      </c>
      <c r="AA62" s="774">
        <v>90</v>
      </c>
      <c r="AB62" s="772"/>
      <c r="AC62" s="773">
        <v>1</v>
      </c>
      <c r="AD62" s="773"/>
      <c r="AE62" s="774"/>
      <c r="AF62" s="775">
        <v>1</v>
      </c>
      <c r="AG62" s="772">
        <f t="shared" si="0"/>
        <v>0.02</v>
      </c>
      <c r="AH62" s="776">
        <f t="shared" si="1"/>
        <v>0.02</v>
      </c>
      <c r="AI62" s="772">
        <f t="shared" si="5"/>
        <v>0</v>
      </c>
      <c r="AJ62" s="773">
        <f t="shared" si="6"/>
        <v>0.02</v>
      </c>
      <c r="AK62" s="773">
        <f t="shared" si="7"/>
        <v>0</v>
      </c>
      <c r="AL62" s="774">
        <f t="shared" si="8"/>
        <v>0</v>
      </c>
      <c r="AM62" s="777">
        <f t="shared" si="9"/>
        <v>0.02</v>
      </c>
      <c r="AO62" s="772" t="s">
        <v>786</v>
      </c>
      <c r="AP62" s="773" t="s">
        <v>778</v>
      </c>
      <c r="AQ62" s="773">
        <v>50</v>
      </c>
      <c r="AR62" s="774">
        <v>123</v>
      </c>
      <c r="AS62" s="773">
        <v>32</v>
      </c>
      <c r="AT62" s="773">
        <v>101</v>
      </c>
      <c r="AU62" s="773">
        <v>142</v>
      </c>
      <c r="AV62" s="774">
        <v>45</v>
      </c>
      <c r="AW62" s="774">
        <v>320</v>
      </c>
      <c r="AX62" s="773">
        <f t="shared" si="19"/>
        <v>7.2999999999999995E-2</v>
      </c>
      <c r="AY62" s="790">
        <f t="shared" si="20"/>
        <v>23.36</v>
      </c>
      <c r="AZ62" s="773">
        <f t="shared" si="10"/>
        <v>2.3359999999999999</v>
      </c>
      <c r="BA62" s="773">
        <f t="shared" si="11"/>
        <v>7.3729999999999993</v>
      </c>
      <c r="BB62" s="773">
        <f t="shared" si="12"/>
        <v>10.366</v>
      </c>
      <c r="BC62" s="774">
        <f t="shared" si="13"/>
        <v>3.2849999999999997</v>
      </c>
      <c r="BD62" s="776">
        <f t="shared" si="14"/>
        <v>23.36</v>
      </c>
    </row>
    <row r="63" spans="2:56">
      <c r="B63" s="743">
        <v>42887</v>
      </c>
      <c r="C63" s="757"/>
      <c r="D63" s="757"/>
      <c r="E63" s="757"/>
      <c r="F63" s="758">
        <f>C63*7</f>
        <v>0</v>
      </c>
      <c r="H63" s="742"/>
      <c r="I63" s="742"/>
      <c r="J63" s="742"/>
      <c r="K63" s="742"/>
      <c r="M63" s="743"/>
      <c r="N63" s="742"/>
      <c r="O63" s="742"/>
      <c r="P63" s="742"/>
      <c r="X63" s="772"/>
      <c r="Y63" s="773" t="s">
        <v>776</v>
      </c>
      <c r="Z63" s="773">
        <v>70</v>
      </c>
      <c r="AA63" s="774">
        <v>190.5</v>
      </c>
      <c r="AB63" s="772"/>
      <c r="AC63" s="773"/>
      <c r="AD63" s="773">
        <v>21</v>
      </c>
      <c r="AE63" s="774"/>
      <c r="AF63" s="775">
        <v>21</v>
      </c>
      <c r="AG63" s="772">
        <f t="shared" si="0"/>
        <v>0.1205</v>
      </c>
      <c r="AH63" s="776">
        <f t="shared" si="1"/>
        <v>2.5305</v>
      </c>
      <c r="AI63" s="772">
        <f t="shared" si="5"/>
        <v>0</v>
      </c>
      <c r="AJ63" s="773">
        <f t="shared" si="6"/>
        <v>0</v>
      </c>
      <c r="AK63" s="773">
        <f t="shared" si="7"/>
        <v>2.5305</v>
      </c>
      <c r="AL63" s="774">
        <f t="shared" si="8"/>
        <v>0</v>
      </c>
      <c r="AM63" s="777">
        <f t="shared" si="9"/>
        <v>2.5305</v>
      </c>
      <c r="AO63" s="772"/>
      <c r="AP63" s="773" t="s">
        <v>785</v>
      </c>
      <c r="AQ63" s="773">
        <v>50</v>
      </c>
      <c r="AR63" s="774">
        <v>190</v>
      </c>
      <c r="AS63" s="773">
        <v>1</v>
      </c>
      <c r="AT63" s="773">
        <v>22</v>
      </c>
      <c r="AU63" s="773"/>
      <c r="AV63" s="774">
        <v>1</v>
      </c>
      <c r="AW63" s="774">
        <v>24</v>
      </c>
      <c r="AX63" s="773">
        <f t="shared" si="19"/>
        <v>0.14000000000000001</v>
      </c>
      <c r="AY63" s="790">
        <f t="shared" si="20"/>
        <v>3.3600000000000003</v>
      </c>
      <c r="AZ63" s="773">
        <f t="shared" si="10"/>
        <v>0.14000000000000001</v>
      </c>
      <c r="BA63" s="773">
        <f t="shared" si="11"/>
        <v>3.08</v>
      </c>
      <c r="BB63" s="773">
        <f t="shared" si="12"/>
        <v>0</v>
      </c>
      <c r="BC63" s="774">
        <f t="shared" si="13"/>
        <v>0.14000000000000001</v>
      </c>
      <c r="BD63" s="776">
        <f t="shared" si="14"/>
        <v>3.3600000000000003</v>
      </c>
    </row>
    <row r="64" spans="2:56">
      <c r="B64" s="743">
        <v>42917</v>
      </c>
      <c r="C64" s="757"/>
      <c r="D64" s="757"/>
      <c r="E64" s="757"/>
      <c r="F64" s="758">
        <f>C64*6</f>
        <v>0</v>
      </c>
      <c r="H64" s="742"/>
      <c r="I64" s="742"/>
      <c r="J64" s="742"/>
      <c r="K64" s="757"/>
      <c r="M64" s="743"/>
      <c r="N64" s="742"/>
      <c r="O64" s="742"/>
      <c r="P64" s="742"/>
      <c r="X64" s="772" t="s">
        <v>790</v>
      </c>
      <c r="Y64" s="773" t="s">
        <v>778</v>
      </c>
      <c r="Z64" s="773">
        <v>80</v>
      </c>
      <c r="AA64" s="774">
        <v>123</v>
      </c>
      <c r="AB64" s="772"/>
      <c r="AC64" s="773">
        <v>12</v>
      </c>
      <c r="AD64" s="773">
        <v>66</v>
      </c>
      <c r="AE64" s="774">
        <v>11</v>
      </c>
      <c r="AF64" s="775">
        <v>89</v>
      </c>
      <c r="AG64" s="772">
        <f t="shared" si="0"/>
        <v>4.2999999999999997E-2</v>
      </c>
      <c r="AH64" s="776">
        <f t="shared" si="1"/>
        <v>3.8269999999999995</v>
      </c>
      <c r="AI64" s="772">
        <f t="shared" si="5"/>
        <v>0</v>
      </c>
      <c r="AJ64" s="773">
        <f t="shared" si="6"/>
        <v>0.51600000000000001</v>
      </c>
      <c r="AK64" s="773">
        <f t="shared" si="7"/>
        <v>2.8379999999999996</v>
      </c>
      <c r="AL64" s="774">
        <f t="shared" si="8"/>
        <v>0.47299999999999998</v>
      </c>
      <c r="AM64" s="777">
        <f t="shared" si="9"/>
        <v>3.8269999999999995</v>
      </c>
      <c r="AO64" s="772"/>
      <c r="AP64" s="773" t="s">
        <v>782</v>
      </c>
      <c r="AQ64" s="773">
        <v>50</v>
      </c>
      <c r="AR64" s="774">
        <v>255</v>
      </c>
      <c r="AS64" s="773">
        <v>37</v>
      </c>
      <c r="AT64" s="773">
        <v>26</v>
      </c>
      <c r="AU64" s="773">
        <v>23</v>
      </c>
      <c r="AV64" s="774">
        <v>8</v>
      </c>
      <c r="AW64" s="774">
        <v>94</v>
      </c>
      <c r="AX64" s="773">
        <f t="shared" si="19"/>
        <v>0.20499999999999999</v>
      </c>
      <c r="AY64" s="790">
        <f t="shared" si="20"/>
        <v>19.27</v>
      </c>
      <c r="AZ64" s="773">
        <f t="shared" si="10"/>
        <v>7.585</v>
      </c>
      <c r="BA64" s="773">
        <f t="shared" si="11"/>
        <v>5.33</v>
      </c>
      <c r="BB64" s="773">
        <f t="shared" si="12"/>
        <v>4.7149999999999999</v>
      </c>
      <c r="BC64" s="774">
        <f t="shared" si="13"/>
        <v>1.64</v>
      </c>
      <c r="BD64" s="776">
        <f t="shared" si="14"/>
        <v>19.27</v>
      </c>
    </row>
    <row r="65" spans="2:56">
      <c r="B65" s="743">
        <v>42948</v>
      </c>
      <c r="C65" s="757">
        <f t="shared" ref="C65" si="21">+K60</f>
        <v>0</v>
      </c>
      <c r="D65" s="757"/>
      <c r="E65" s="757"/>
      <c r="F65" s="758">
        <f>C65*5</f>
        <v>0</v>
      </c>
      <c r="H65" s="742"/>
      <c r="I65" s="742"/>
      <c r="J65" s="742"/>
      <c r="K65" s="757"/>
      <c r="M65" s="743"/>
      <c r="N65" s="742"/>
      <c r="O65" s="742"/>
      <c r="P65" s="742"/>
      <c r="X65" s="772"/>
      <c r="Y65" s="773" t="s">
        <v>782</v>
      </c>
      <c r="Z65" s="773">
        <v>80</v>
      </c>
      <c r="AA65" s="774">
        <v>255</v>
      </c>
      <c r="AB65" s="772"/>
      <c r="AC65" s="773"/>
      <c r="AD65" s="773">
        <v>25</v>
      </c>
      <c r="AE65" s="774"/>
      <c r="AF65" s="775">
        <v>25</v>
      </c>
      <c r="AG65" s="772">
        <f t="shared" si="0"/>
        <v>0.17499999999999999</v>
      </c>
      <c r="AH65" s="776">
        <f t="shared" si="1"/>
        <v>4.375</v>
      </c>
      <c r="AI65" s="772">
        <f t="shared" si="5"/>
        <v>0</v>
      </c>
      <c r="AJ65" s="773">
        <f t="shared" si="6"/>
        <v>0</v>
      </c>
      <c r="AK65" s="773">
        <f t="shared" si="7"/>
        <v>4.375</v>
      </c>
      <c r="AL65" s="774">
        <f t="shared" si="8"/>
        <v>0</v>
      </c>
      <c r="AM65" s="777">
        <f t="shared" si="9"/>
        <v>4.375</v>
      </c>
      <c r="AO65" s="772"/>
      <c r="AP65" s="773" t="s">
        <v>774</v>
      </c>
      <c r="AQ65" s="773">
        <v>50</v>
      </c>
      <c r="AR65" s="774">
        <v>320</v>
      </c>
      <c r="AS65" s="773">
        <v>2</v>
      </c>
      <c r="AT65" s="773">
        <v>5</v>
      </c>
      <c r="AU65" s="773">
        <v>18</v>
      </c>
      <c r="AV65" s="774">
        <v>5</v>
      </c>
      <c r="AW65" s="774">
        <v>30</v>
      </c>
      <c r="AX65" s="773">
        <f t="shared" si="19"/>
        <v>0.27</v>
      </c>
      <c r="AY65" s="790">
        <f t="shared" si="20"/>
        <v>8.1000000000000014</v>
      </c>
      <c r="AZ65" s="773">
        <f t="shared" si="10"/>
        <v>0.54</v>
      </c>
      <c r="BA65" s="773">
        <f t="shared" si="11"/>
        <v>1.35</v>
      </c>
      <c r="BB65" s="773">
        <f t="shared" si="12"/>
        <v>4.8600000000000003</v>
      </c>
      <c r="BC65" s="774">
        <f t="shared" si="13"/>
        <v>1.35</v>
      </c>
      <c r="BD65" s="776">
        <f t="shared" si="14"/>
        <v>8.1</v>
      </c>
    </row>
    <row r="66" spans="2:56">
      <c r="B66" s="743">
        <v>42979</v>
      </c>
      <c r="C66" s="757">
        <f>+K61+K64</f>
        <v>0</v>
      </c>
      <c r="D66" s="757"/>
      <c r="E66" s="757"/>
      <c r="F66" s="758">
        <f>C66*4</f>
        <v>0</v>
      </c>
      <c r="H66" s="742"/>
      <c r="I66" s="742"/>
      <c r="J66" s="742"/>
      <c r="K66" s="757"/>
      <c r="M66" s="743"/>
      <c r="N66" s="742"/>
      <c r="O66" s="742"/>
      <c r="P66" s="742"/>
      <c r="X66" s="772"/>
      <c r="Y66" s="773" t="s">
        <v>774</v>
      </c>
      <c r="Z66" s="773">
        <v>80</v>
      </c>
      <c r="AA66" s="774">
        <v>320</v>
      </c>
      <c r="AB66" s="772"/>
      <c r="AC66" s="773"/>
      <c r="AD66" s="773">
        <v>86</v>
      </c>
      <c r="AE66" s="774">
        <v>16</v>
      </c>
      <c r="AF66" s="775">
        <v>102</v>
      </c>
      <c r="AG66" s="772">
        <f t="shared" si="0"/>
        <v>0.24</v>
      </c>
      <c r="AH66" s="776">
        <f t="shared" si="1"/>
        <v>24.48</v>
      </c>
      <c r="AI66" s="772">
        <f t="shared" si="5"/>
        <v>0</v>
      </c>
      <c r="AJ66" s="773">
        <f t="shared" si="6"/>
        <v>0</v>
      </c>
      <c r="AK66" s="773">
        <f t="shared" si="7"/>
        <v>20.64</v>
      </c>
      <c r="AL66" s="774">
        <f t="shared" si="8"/>
        <v>3.84</v>
      </c>
      <c r="AM66" s="777">
        <f t="shared" si="9"/>
        <v>24.48</v>
      </c>
      <c r="AO66" s="772"/>
      <c r="AP66" s="773" t="s">
        <v>779</v>
      </c>
      <c r="AQ66" s="773">
        <v>50</v>
      </c>
      <c r="AR66" s="774">
        <v>90</v>
      </c>
      <c r="AS66" s="773">
        <v>2</v>
      </c>
      <c r="AT66" s="773">
        <v>58</v>
      </c>
      <c r="AU66" s="773">
        <v>132</v>
      </c>
      <c r="AV66" s="774">
        <v>10</v>
      </c>
      <c r="AW66" s="774">
        <v>202</v>
      </c>
      <c r="AX66" s="773">
        <f t="shared" si="19"/>
        <v>0.04</v>
      </c>
      <c r="AY66" s="790">
        <f t="shared" si="20"/>
        <v>8.08</v>
      </c>
      <c r="AZ66" s="773">
        <f t="shared" si="10"/>
        <v>0.08</v>
      </c>
      <c r="BA66" s="773">
        <f t="shared" si="11"/>
        <v>2.3199999999999998</v>
      </c>
      <c r="BB66" s="773">
        <f t="shared" si="12"/>
        <v>5.28</v>
      </c>
      <c r="BC66" s="774">
        <f t="shared" si="13"/>
        <v>0.4</v>
      </c>
      <c r="BD66" s="776">
        <f t="shared" si="14"/>
        <v>8.08</v>
      </c>
    </row>
    <row r="67" spans="2:56">
      <c r="B67" s="743">
        <v>43009</v>
      </c>
      <c r="C67" s="761">
        <f>+K65</f>
        <v>0</v>
      </c>
      <c r="D67" s="742"/>
      <c r="E67" s="742"/>
      <c r="F67" s="758">
        <f>C67*3</f>
        <v>0</v>
      </c>
      <c r="H67" s="742"/>
      <c r="I67" s="742"/>
      <c r="J67" s="742"/>
      <c r="K67" s="757"/>
      <c r="M67" s="743"/>
      <c r="N67" s="742"/>
      <c r="O67" s="742"/>
      <c r="P67" s="742"/>
      <c r="X67" s="772"/>
      <c r="Y67" s="773" t="s">
        <v>779</v>
      </c>
      <c r="Z67" s="773">
        <v>80</v>
      </c>
      <c r="AA67" s="774">
        <v>90</v>
      </c>
      <c r="AB67" s="772"/>
      <c r="AC67" s="773"/>
      <c r="AD67" s="773"/>
      <c r="AE67" s="774">
        <v>3</v>
      </c>
      <c r="AF67" s="775">
        <v>3</v>
      </c>
      <c r="AG67" s="772">
        <f t="shared" si="0"/>
        <v>0.01</v>
      </c>
      <c r="AH67" s="776">
        <f t="shared" si="1"/>
        <v>0.03</v>
      </c>
      <c r="AI67" s="772">
        <f t="shared" si="5"/>
        <v>0</v>
      </c>
      <c r="AJ67" s="773">
        <f t="shared" si="6"/>
        <v>0</v>
      </c>
      <c r="AK67" s="773">
        <f t="shared" si="7"/>
        <v>0</v>
      </c>
      <c r="AL67" s="774">
        <f t="shared" si="8"/>
        <v>0.03</v>
      </c>
      <c r="AM67" s="777">
        <f t="shared" si="9"/>
        <v>0.03</v>
      </c>
      <c r="AO67" s="772"/>
      <c r="AP67" s="773" t="s">
        <v>776</v>
      </c>
      <c r="AQ67" s="773">
        <v>50</v>
      </c>
      <c r="AR67" s="774">
        <v>190.5</v>
      </c>
      <c r="AS67" s="773">
        <v>1</v>
      </c>
      <c r="AT67" s="773">
        <v>3</v>
      </c>
      <c r="AU67" s="773">
        <v>1</v>
      </c>
      <c r="AV67" s="774">
        <v>2</v>
      </c>
      <c r="AW67" s="774">
        <v>7</v>
      </c>
      <c r="AX67" s="773">
        <f t="shared" si="19"/>
        <v>0.14050000000000001</v>
      </c>
      <c r="AY67" s="790">
        <f t="shared" si="20"/>
        <v>0.98350000000000004</v>
      </c>
      <c r="AZ67" s="773">
        <f t="shared" si="10"/>
        <v>0.14050000000000001</v>
      </c>
      <c r="BA67" s="773">
        <f t="shared" si="11"/>
        <v>0.42150000000000004</v>
      </c>
      <c r="BB67" s="773">
        <f t="shared" si="12"/>
        <v>0.14050000000000001</v>
      </c>
      <c r="BC67" s="774">
        <f t="shared" si="13"/>
        <v>0.28100000000000003</v>
      </c>
      <c r="BD67" s="776">
        <f t="shared" si="14"/>
        <v>0.98350000000000015</v>
      </c>
    </row>
    <row r="68" spans="2:56">
      <c r="B68" s="743">
        <v>43040</v>
      </c>
      <c r="C68" s="761">
        <f t="shared" ref="C68:C69" si="22">+K66</f>
        <v>0</v>
      </c>
      <c r="D68" s="742"/>
      <c r="E68" s="742"/>
      <c r="F68" s="758">
        <f>C68*2</f>
        <v>0</v>
      </c>
      <c r="H68" s="742"/>
      <c r="I68" s="742"/>
      <c r="J68" s="742"/>
      <c r="K68" s="742"/>
      <c r="M68" s="743"/>
      <c r="N68" s="742"/>
      <c r="O68" s="742"/>
      <c r="P68" s="742"/>
      <c r="X68" s="772"/>
      <c r="Y68" s="773" t="s">
        <v>776</v>
      </c>
      <c r="Z68" s="773">
        <v>80</v>
      </c>
      <c r="AA68" s="774">
        <v>190.5</v>
      </c>
      <c r="AB68" s="772"/>
      <c r="AC68" s="773">
        <v>2</v>
      </c>
      <c r="AD68" s="773">
        <v>61</v>
      </c>
      <c r="AE68" s="774">
        <v>1</v>
      </c>
      <c r="AF68" s="775">
        <v>64</v>
      </c>
      <c r="AG68" s="772">
        <f t="shared" si="0"/>
        <v>0.1105</v>
      </c>
      <c r="AH68" s="776">
        <f t="shared" si="1"/>
        <v>7.0720000000000001</v>
      </c>
      <c r="AI68" s="772">
        <f t="shared" si="5"/>
        <v>0</v>
      </c>
      <c r="AJ68" s="773">
        <f t="shared" si="6"/>
        <v>0.221</v>
      </c>
      <c r="AK68" s="773">
        <f t="shared" si="7"/>
        <v>6.7404999999999999</v>
      </c>
      <c r="AL68" s="774">
        <f t="shared" si="8"/>
        <v>0.1105</v>
      </c>
      <c r="AM68" s="777">
        <f t="shared" si="9"/>
        <v>7.0720000000000001</v>
      </c>
      <c r="AO68" s="772"/>
      <c r="AP68" s="773" t="s">
        <v>797</v>
      </c>
      <c r="AQ68" s="773">
        <v>50</v>
      </c>
      <c r="AR68" s="774">
        <v>190.5</v>
      </c>
      <c r="AS68" s="773">
        <v>1</v>
      </c>
      <c r="AT68" s="773"/>
      <c r="AU68" s="773"/>
      <c r="AV68" s="774"/>
      <c r="AW68" s="774">
        <v>1</v>
      </c>
      <c r="AX68" s="773">
        <f t="shared" si="19"/>
        <v>0.14050000000000001</v>
      </c>
      <c r="AY68" s="790">
        <f t="shared" si="20"/>
        <v>0.14050000000000001</v>
      </c>
      <c r="AZ68" s="773">
        <f t="shared" si="10"/>
        <v>0.14050000000000001</v>
      </c>
      <c r="BA68" s="773">
        <f t="shared" si="11"/>
        <v>0</v>
      </c>
      <c r="BB68" s="773">
        <f t="shared" si="12"/>
        <v>0</v>
      </c>
      <c r="BC68" s="774">
        <f t="shared" si="13"/>
        <v>0</v>
      </c>
      <c r="BD68" s="776">
        <f t="shared" si="14"/>
        <v>0.14050000000000001</v>
      </c>
    </row>
    <row r="69" spans="2:56">
      <c r="B69" s="743">
        <v>43070</v>
      </c>
      <c r="C69" s="761">
        <f t="shared" si="22"/>
        <v>0</v>
      </c>
      <c r="D69" s="742"/>
      <c r="E69" s="742"/>
      <c r="F69" s="758">
        <f>C69*1</f>
        <v>0</v>
      </c>
      <c r="H69" s="742"/>
      <c r="I69" s="742"/>
      <c r="J69" s="742"/>
      <c r="K69" s="742"/>
      <c r="M69" s="743"/>
      <c r="N69" s="742"/>
      <c r="O69" s="742"/>
      <c r="P69" s="742"/>
      <c r="X69" s="772" t="s">
        <v>788</v>
      </c>
      <c r="Y69" s="773" t="s">
        <v>778</v>
      </c>
      <c r="Z69" s="773">
        <v>90</v>
      </c>
      <c r="AA69" s="774">
        <v>123</v>
      </c>
      <c r="AB69" s="772"/>
      <c r="AC69" s="773"/>
      <c r="AD69" s="773">
        <v>1</v>
      </c>
      <c r="AE69" s="774"/>
      <c r="AF69" s="775">
        <v>1</v>
      </c>
      <c r="AG69" s="772">
        <f t="shared" si="0"/>
        <v>3.3000000000000002E-2</v>
      </c>
      <c r="AH69" s="776">
        <f t="shared" si="1"/>
        <v>3.3000000000000002E-2</v>
      </c>
      <c r="AI69" s="772">
        <f t="shared" si="5"/>
        <v>0</v>
      </c>
      <c r="AJ69" s="773">
        <f t="shared" si="6"/>
        <v>0</v>
      </c>
      <c r="AK69" s="773">
        <f t="shared" si="7"/>
        <v>3.3000000000000002E-2</v>
      </c>
      <c r="AL69" s="774">
        <f t="shared" si="8"/>
        <v>0</v>
      </c>
      <c r="AM69" s="777">
        <f t="shared" si="9"/>
        <v>3.3000000000000002E-2</v>
      </c>
      <c r="AO69" s="772" t="s">
        <v>787</v>
      </c>
      <c r="AP69" s="773" t="s">
        <v>778</v>
      </c>
      <c r="AQ69" s="773">
        <v>60</v>
      </c>
      <c r="AR69" s="774">
        <v>123</v>
      </c>
      <c r="AS69" s="773">
        <v>74</v>
      </c>
      <c r="AT69" s="773">
        <v>199</v>
      </c>
      <c r="AU69" s="773">
        <v>177</v>
      </c>
      <c r="AV69" s="774">
        <v>125</v>
      </c>
      <c r="AW69" s="774">
        <v>575</v>
      </c>
      <c r="AX69" s="773">
        <f t="shared" si="19"/>
        <v>6.3E-2</v>
      </c>
      <c r="AY69" s="790">
        <f t="shared" si="20"/>
        <v>36.225000000000001</v>
      </c>
      <c r="AZ69" s="773">
        <f t="shared" si="10"/>
        <v>4.6619999999999999</v>
      </c>
      <c r="BA69" s="773">
        <f t="shared" si="11"/>
        <v>12.537000000000001</v>
      </c>
      <c r="BB69" s="773">
        <f t="shared" si="12"/>
        <v>11.151</v>
      </c>
      <c r="BC69" s="774">
        <f t="shared" si="13"/>
        <v>7.875</v>
      </c>
      <c r="BD69" s="776">
        <f t="shared" si="14"/>
        <v>36.225000000000001</v>
      </c>
    </row>
    <row r="70" spans="2:56">
      <c r="B70" s="753" t="s">
        <v>26</v>
      </c>
      <c r="C70" s="754"/>
      <c r="D70" s="754"/>
      <c r="E70" s="754"/>
      <c r="F70" s="759">
        <f>SUM(F58:F69)</f>
        <v>0</v>
      </c>
      <c r="H70" s="742"/>
      <c r="I70" s="742"/>
      <c r="J70" s="742"/>
      <c r="K70" s="742"/>
      <c r="M70" s="742"/>
      <c r="N70" s="742"/>
      <c r="O70" s="742"/>
      <c r="P70" s="742"/>
      <c r="X70" s="772"/>
      <c r="Y70" s="773" t="s">
        <v>782</v>
      </c>
      <c r="Z70" s="773">
        <v>90</v>
      </c>
      <c r="AA70" s="774">
        <v>255</v>
      </c>
      <c r="AB70" s="772"/>
      <c r="AC70" s="773"/>
      <c r="AD70" s="773">
        <v>1</v>
      </c>
      <c r="AE70" s="774"/>
      <c r="AF70" s="775">
        <v>1</v>
      </c>
      <c r="AG70" s="772">
        <f t="shared" si="0"/>
        <v>0.16500000000000001</v>
      </c>
      <c r="AH70" s="776">
        <f t="shared" si="1"/>
        <v>0.16500000000000001</v>
      </c>
      <c r="AI70" s="772">
        <f t="shared" si="5"/>
        <v>0</v>
      </c>
      <c r="AJ70" s="773">
        <f t="shared" si="6"/>
        <v>0</v>
      </c>
      <c r="AK70" s="773">
        <f t="shared" si="7"/>
        <v>0.16500000000000001</v>
      </c>
      <c r="AL70" s="774">
        <f t="shared" si="8"/>
        <v>0</v>
      </c>
      <c r="AM70" s="777">
        <f t="shared" si="9"/>
        <v>0.16500000000000001</v>
      </c>
      <c r="AO70" s="772"/>
      <c r="AP70" s="773" t="s">
        <v>785</v>
      </c>
      <c r="AQ70" s="773">
        <v>60</v>
      </c>
      <c r="AR70" s="774">
        <v>190</v>
      </c>
      <c r="AS70" s="773">
        <v>2</v>
      </c>
      <c r="AT70" s="773">
        <v>19</v>
      </c>
      <c r="AU70" s="773"/>
      <c r="AV70" s="774">
        <v>1</v>
      </c>
      <c r="AW70" s="774">
        <v>22</v>
      </c>
      <c r="AX70" s="773">
        <f t="shared" si="19"/>
        <v>0.13</v>
      </c>
      <c r="AY70" s="790">
        <f t="shared" si="20"/>
        <v>2.8600000000000003</v>
      </c>
      <c r="AZ70" s="773">
        <f t="shared" si="10"/>
        <v>0.26</v>
      </c>
      <c r="BA70" s="773">
        <f t="shared" si="11"/>
        <v>2.4700000000000002</v>
      </c>
      <c r="BB70" s="773">
        <f t="shared" si="12"/>
        <v>0</v>
      </c>
      <c r="BC70" s="774">
        <f t="shared" si="13"/>
        <v>0.13</v>
      </c>
      <c r="BD70" s="776">
        <f t="shared" si="14"/>
        <v>2.8600000000000003</v>
      </c>
    </row>
    <row r="71" spans="2:56">
      <c r="B71" s="743" t="s">
        <v>740</v>
      </c>
      <c r="C71" s="742"/>
      <c r="D71" s="742"/>
      <c r="E71" s="742"/>
      <c r="F71" s="760">
        <f>SUM(C58:C69)*12</f>
        <v>0</v>
      </c>
      <c r="H71" s="742"/>
      <c r="I71" s="742"/>
      <c r="J71" s="742"/>
      <c r="K71" s="742"/>
      <c r="M71" s="742"/>
      <c r="N71" s="742"/>
      <c r="O71" s="742"/>
      <c r="P71" s="742"/>
      <c r="X71" s="772"/>
      <c r="Y71" s="773" t="s">
        <v>774</v>
      </c>
      <c r="Z71" s="773">
        <v>90</v>
      </c>
      <c r="AA71" s="774">
        <v>320</v>
      </c>
      <c r="AB71" s="772"/>
      <c r="AC71" s="773"/>
      <c r="AD71" s="773">
        <v>81</v>
      </c>
      <c r="AE71" s="774">
        <v>7</v>
      </c>
      <c r="AF71" s="775">
        <v>88</v>
      </c>
      <c r="AG71" s="772">
        <f t="shared" si="0"/>
        <v>0.23</v>
      </c>
      <c r="AH71" s="776">
        <f t="shared" si="1"/>
        <v>20.240000000000002</v>
      </c>
      <c r="AI71" s="772">
        <f t="shared" si="5"/>
        <v>0</v>
      </c>
      <c r="AJ71" s="773">
        <f t="shared" si="6"/>
        <v>0</v>
      </c>
      <c r="AK71" s="773">
        <f t="shared" si="7"/>
        <v>18.630000000000003</v>
      </c>
      <c r="AL71" s="774">
        <f t="shared" si="8"/>
        <v>1.61</v>
      </c>
      <c r="AM71" s="777">
        <f t="shared" si="9"/>
        <v>20.240000000000002</v>
      </c>
      <c r="AO71" s="772"/>
      <c r="AP71" s="773" t="s">
        <v>782</v>
      </c>
      <c r="AQ71" s="773">
        <v>60</v>
      </c>
      <c r="AR71" s="774">
        <v>255</v>
      </c>
      <c r="AS71" s="773">
        <v>34</v>
      </c>
      <c r="AT71" s="773">
        <v>13</v>
      </c>
      <c r="AU71" s="773">
        <v>6</v>
      </c>
      <c r="AV71" s="774">
        <v>7</v>
      </c>
      <c r="AW71" s="774">
        <v>60</v>
      </c>
      <c r="AX71" s="773">
        <f t="shared" si="19"/>
        <v>0.19500000000000001</v>
      </c>
      <c r="AY71" s="790">
        <f t="shared" si="20"/>
        <v>11.700000000000001</v>
      </c>
      <c r="AZ71" s="773">
        <f t="shared" si="10"/>
        <v>6.63</v>
      </c>
      <c r="BA71" s="773">
        <f t="shared" si="11"/>
        <v>2.5350000000000001</v>
      </c>
      <c r="BB71" s="773">
        <f t="shared" si="12"/>
        <v>1.17</v>
      </c>
      <c r="BC71" s="774">
        <f t="shared" si="13"/>
        <v>1.365</v>
      </c>
      <c r="BD71" s="776">
        <f t="shared" si="14"/>
        <v>11.7</v>
      </c>
    </row>
    <row r="72" spans="2:56">
      <c r="B72" s="743" t="s">
        <v>741</v>
      </c>
      <c r="C72" s="742"/>
      <c r="D72" s="742"/>
      <c r="E72" s="742"/>
      <c r="F72" s="760">
        <f>F71</f>
        <v>0</v>
      </c>
      <c r="H72" s="742"/>
      <c r="I72" s="742"/>
      <c r="J72" s="742"/>
      <c r="K72" s="742"/>
      <c r="M72" s="742"/>
      <c r="N72" s="742"/>
      <c r="O72" s="742"/>
      <c r="P72" s="742"/>
      <c r="X72" s="772"/>
      <c r="Y72" s="773" t="s">
        <v>775</v>
      </c>
      <c r="Z72" s="773">
        <v>90</v>
      </c>
      <c r="AA72" s="774">
        <v>490</v>
      </c>
      <c r="AB72" s="772"/>
      <c r="AC72" s="773"/>
      <c r="AD72" s="773">
        <v>2</v>
      </c>
      <c r="AE72" s="774">
        <v>1</v>
      </c>
      <c r="AF72" s="775">
        <v>3</v>
      </c>
      <c r="AG72" s="772">
        <f t="shared" si="0"/>
        <v>0.4</v>
      </c>
      <c r="AH72" s="776">
        <f t="shared" si="1"/>
        <v>1.2000000000000002</v>
      </c>
      <c r="AI72" s="772">
        <f t="shared" si="5"/>
        <v>0</v>
      </c>
      <c r="AJ72" s="773">
        <f t="shared" si="6"/>
        <v>0</v>
      </c>
      <c r="AK72" s="773">
        <f t="shared" si="7"/>
        <v>0.8</v>
      </c>
      <c r="AL72" s="774">
        <f t="shared" si="8"/>
        <v>0.4</v>
      </c>
      <c r="AM72" s="777">
        <f t="shared" si="9"/>
        <v>1.2000000000000002</v>
      </c>
      <c r="AO72" s="772"/>
      <c r="AP72" s="773" t="s">
        <v>774</v>
      </c>
      <c r="AQ72" s="773">
        <v>60</v>
      </c>
      <c r="AR72" s="774">
        <v>320</v>
      </c>
      <c r="AS72" s="773">
        <v>23</v>
      </c>
      <c r="AT72" s="773">
        <v>13</v>
      </c>
      <c r="AU72" s="773">
        <v>12</v>
      </c>
      <c r="AV72" s="774">
        <v>9</v>
      </c>
      <c r="AW72" s="774">
        <v>57</v>
      </c>
      <c r="AX72" s="773">
        <f t="shared" si="19"/>
        <v>0.26</v>
      </c>
      <c r="AY72" s="790">
        <f t="shared" si="20"/>
        <v>14.82</v>
      </c>
      <c r="AZ72" s="773">
        <f t="shared" si="10"/>
        <v>5.98</v>
      </c>
      <c r="BA72" s="773">
        <f t="shared" si="11"/>
        <v>3.38</v>
      </c>
      <c r="BB72" s="773">
        <f t="shared" si="12"/>
        <v>3.12</v>
      </c>
      <c r="BC72" s="774">
        <f t="shared" si="13"/>
        <v>2.34</v>
      </c>
      <c r="BD72" s="776">
        <f t="shared" si="14"/>
        <v>14.82</v>
      </c>
    </row>
    <row r="73" spans="2:56" ht="15.75" thickBot="1">
      <c r="B73" s="743" t="s">
        <v>742</v>
      </c>
      <c r="C73" s="742"/>
      <c r="D73" s="742"/>
      <c r="E73" s="742"/>
      <c r="F73" s="760">
        <f>F72</f>
        <v>0</v>
      </c>
      <c r="H73" s="742"/>
      <c r="I73" s="742"/>
      <c r="J73" s="742"/>
      <c r="K73" s="742"/>
      <c r="M73" s="742"/>
      <c r="N73" s="742"/>
      <c r="O73" s="742"/>
      <c r="P73" s="742"/>
      <c r="X73" s="772"/>
      <c r="Y73" s="773" t="s">
        <v>776</v>
      </c>
      <c r="Z73" s="773">
        <v>90</v>
      </c>
      <c r="AA73" s="774">
        <v>190.5</v>
      </c>
      <c r="AB73" s="772"/>
      <c r="AC73" s="773"/>
      <c r="AD73" s="773">
        <v>24</v>
      </c>
      <c r="AE73" s="774"/>
      <c r="AF73" s="775">
        <v>24</v>
      </c>
      <c r="AG73" s="772">
        <f t="shared" si="0"/>
        <v>0.10050000000000001</v>
      </c>
      <c r="AH73" s="776">
        <f t="shared" si="1"/>
        <v>2.4119999999999999</v>
      </c>
      <c r="AI73" s="772">
        <f t="shared" si="5"/>
        <v>0</v>
      </c>
      <c r="AJ73" s="773">
        <f t="shared" si="6"/>
        <v>0</v>
      </c>
      <c r="AK73" s="773">
        <f t="shared" si="7"/>
        <v>2.4119999999999999</v>
      </c>
      <c r="AL73" s="774">
        <f t="shared" si="8"/>
        <v>0</v>
      </c>
      <c r="AM73" s="777">
        <f t="shared" si="9"/>
        <v>2.4119999999999999</v>
      </c>
      <c r="AO73" s="772"/>
      <c r="AP73" s="773" t="s">
        <v>779</v>
      </c>
      <c r="AQ73" s="773">
        <v>60</v>
      </c>
      <c r="AR73" s="774">
        <v>90</v>
      </c>
      <c r="AS73" s="773">
        <v>6</v>
      </c>
      <c r="AT73" s="773">
        <v>88</v>
      </c>
      <c r="AU73" s="773">
        <v>181</v>
      </c>
      <c r="AV73" s="774">
        <v>39</v>
      </c>
      <c r="AW73" s="774">
        <v>314</v>
      </c>
      <c r="AX73" s="773">
        <f t="shared" si="19"/>
        <v>0.03</v>
      </c>
      <c r="AY73" s="790">
        <f t="shared" si="20"/>
        <v>9.42</v>
      </c>
      <c r="AZ73" s="773">
        <f t="shared" si="10"/>
        <v>0.18</v>
      </c>
      <c r="BA73" s="773">
        <f t="shared" si="11"/>
        <v>2.6399999999999997</v>
      </c>
      <c r="BB73" s="773">
        <f t="shared" si="12"/>
        <v>5.43</v>
      </c>
      <c r="BC73" s="774">
        <f t="shared" si="13"/>
        <v>1.17</v>
      </c>
      <c r="BD73" s="776">
        <f t="shared" si="14"/>
        <v>9.42</v>
      </c>
    </row>
    <row r="74" spans="2:56" ht="15.75" thickBot="1">
      <c r="B74" s="743" t="s">
        <v>747</v>
      </c>
      <c r="C74" s="742"/>
      <c r="D74" s="742"/>
      <c r="E74" s="742"/>
      <c r="F74" s="760">
        <f>F73</f>
        <v>0</v>
      </c>
      <c r="H74" s="742"/>
      <c r="I74" s="742"/>
      <c r="J74" s="742"/>
      <c r="K74" s="742"/>
      <c r="M74" s="742"/>
      <c r="N74" s="742"/>
      <c r="O74" s="742"/>
      <c r="P74" s="742"/>
      <c r="X74" s="778" t="s">
        <v>791</v>
      </c>
      <c r="Y74" s="779"/>
      <c r="Z74" s="779"/>
      <c r="AA74" s="779"/>
      <c r="AB74" s="779">
        <f>SUM(AB26:AB73)</f>
        <v>6</v>
      </c>
      <c r="AC74" s="779">
        <f t="shared" ref="AC74:AF74" si="23">SUM(AC26:AC73)</f>
        <v>175</v>
      </c>
      <c r="AD74" s="779">
        <f t="shared" si="23"/>
        <v>1883</v>
      </c>
      <c r="AE74" s="779">
        <f t="shared" si="23"/>
        <v>376</v>
      </c>
      <c r="AF74" s="780">
        <f t="shared" si="23"/>
        <v>2440</v>
      </c>
      <c r="AG74" s="778"/>
      <c r="AH74" s="781">
        <f>SUM(AH26:AH73)</f>
        <v>275.14749999999992</v>
      </c>
      <c r="AI74" s="782">
        <f t="shared" ref="AI74:AM74" si="24">SUM(AI26:AI73)</f>
        <v>0.81499999999999995</v>
      </c>
      <c r="AJ74" s="783">
        <f t="shared" si="24"/>
        <v>14.362</v>
      </c>
      <c r="AK74" s="783">
        <f t="shared" si="24"/>
        <v>222.68449999999999</v>
      </c>
      <c r="AL74" s="784">
        <f t="shared" si="24"/>
        <v>37.285999999999994</v>
      </c>
      <c r="AM74" s="785">
        <f t="shared" si="24"/>
        <v>275.14749999999992</v>
      </c>
      <c r="AO74" s="772"/>
      <c r="AP74" s="773" t="s">
        <v>776</v>
      </c>
      <c r="AQ74" s="773">
        <v>60</v>
      </c>
      <c r="AR74" s="774">
        <v>190.5</v>
      </c>
      <c r="AS74" s="773">
        <v>2</v>
      </c>
      <c r="AT74" s="773">
        <v>1</v>
      </c>
      <c r="AU74" s="773">
        <v>4</v>
      </c>
      <c r="AV74" s="774">
        <v>20</v>
      </c>
      <c r="AW74" s="774">
        <v>27</v>
      </c>
      <c r="AX74" s="773">
        <f t="shared" si="19"/>
        <v>0.1305</v>
      </c>
      <c r="AY74" s="790">
        <f t="shared" si="20"/>
        <v>3.5235000000000003</v>
      </c>
      <c r="AZ74" s="773">
        <f t="shared" si="10"/>
        <v>0.26100000000000001</v>
      </c>
      <c r="BA74" s="773">
        <f t="shared" si="11"/>
        <v>0.1305</v>
      </c>
      <c r="BB74" s="773">
        <f t="shared" si="12"/>
        <v>0.52200000000000002</v>
      </c>
      <c r="BC74" s="774">
        <f t="shared" si="13"/>
        <v>2.6100000000000003</v>
      </c>
      <c r="BD74" s="776">
        <f t="shared" si="14"/>
        <v>3.5235000000000003</v>
      </c>
    </row>
    <row r="75" spans="2:56">
      <c r="H75" s="742"/>
      <c r="I75" s="742"/>
      <c r="J75" s="742"/>
      <c r="K75" s="742"/>
      <c r="M75" s="742"/>
      <c r="N75" s="742"/>
      <c r="O75" s="742"/>
      <c r="P75" s="742"/>
      <c r="AO75" s="772" t="s">
        <v>789</v>
      </c>
      <c r="AP75" s="773" t="s">
        <v>778</v>
      </c>
      <c r="AQ75" s="773">
        <v>70</v>
      </c>
      <c r="AR75" s="774">
        <v>123</v>
      </c>
      <c r="AS75" s="773">
        <v>133</v>
      </c>
      <c r="AT75" s="773">
        <v>51</v>
      </c>
      <c r="AU75" s="773">
        <v>10</v>
      </c>
      <c r="AV75" s="774">
        <v>23</v>
      </c>
      <c r="AW75" s="774">
        <v>217</v>
      </c>
      <c r="AX75" s="773">
        <f t="shared" si="19"/>
        <v>5.2999999999999999E-2</v>
      </c>
      <c r="AY75" s="790">
        <f t="shared" si="20"/>
        <v>11.500999999999999</v>
      </c>
      <c r="AZ75" s="773">
        <f t="shared" si="10"/>
        <v>7.0489999999999995</v>
      </c>
      <c r="BA75" s="773">
        <f t="shared" si="11"/>
        <v>2.7029999999999998</v>
      </c>
      <c r="BB75" s="773">
        <f t="shared" si="12"/>
        <v>0.53</v>
      </c>
      <c r="BC75" s="774">
        <f t="shared" si="13"/>
        <v>1.2189999999999999</v>
      </c>
      <c r="BD75" s="776">
        <f t="shared" si="14"/>
        <v>11.500999999999998</v>
      </c>
    </row>
    <row r="76" spans="2:56">
      <c r="H76" s="742"/>
      <c r="I76" s="742"/>
      <c r="J76" s="742"/>
      <c r="K76" s="742"/>
      <c r="M76" s="742"/>
      <c r="N76" s="742"/>
      <c r="O76" s="742"/>
      <c r="P76" s="742"/>
      <c r="AO76" s="772"/>
      <c r="AP76" s="773" t="s">
        <v>785</v>
      </c>
      <c r="AQ76" s="773">
        <v>70</v>
      </c>
      <c r="AR76" s="774">
        <v>190</v>
      </c>
      <c r="AS76" s="773">
        <v>5</v>
      </c>
      <c r="AT76" s="773">
        <v>2</v>
      </c>
      <c r="AU76" s="773"/>
      <c r="AV76" s="774"/>
      <c r="AW76" s="774">
        <v>7</v>
      </c>
      <c r="AX76" s="773">
        <f t="shared" si="19"/>
        <v>0.12</v>
      </c>
      <c r="AY76" s="790">
        <f t="shared" si="20"/>
        <v>0.84</v>
      </c>
      <c r="AZ76" s="773">
        <f t="shared" si="10"/>
        <v>0.6</v>
      </c>
      <c r="BA76" s="773">
        <f t="shared" si="11"/>
        <v>0.24</v>
      </c>
      <c r="BB76" s="773">
        <f t="shared" si="12"/>
        <v>0</v>
      </c>
      <c r="BC76" s="774">
        <f t="shared" si="13"/>
        <v>0</v>
      </c>
      <c r="BD76" s="776">
        <f t="shared" si="14"/>
        <v>0.84</v>
      </c>
    </row>
    <row r="77" spans="2:56">
      <c r="H77" s="742"/>
      <c r="I77" s="742"/>
      <c r="J77" s="742"/>
      <c r="K77" s="742"/>
      <c r="M77" s="742"/>
      <c r="N77" s="742"/>
      <c r="O77" s="742"/>
      <c r="P77" s="742"/>
      <c r="AO77" s="772"/>
      <c r="AP77" s="773" t="s">
        <v>782</v>
      </c>
      <c r="AQ77" s="773">
        <v>70</v>
      </c>
      <c r="AR77" s="774">
        <v>255</v>
      </c>
      <c r="AS77" s="773">
        <v>10</v>
      </c>
      <c r="AT77" s="773"/>
      <c r="AU77" s="773">
        <v>25</v>
      </c>
      <c r="AV77" s="774">
        <v>19</v>
      </c>
      <c r="AW77" s="774">
        <v>54</v>
      </c>
      <c r="AX77" s="773">
        <f t="shared" si="19"/>
        <v>0.185</v>
      </c>
      <c r="AY77" s="790">
        <f t="shared" si="20"/>
        <v>9.99</v>
      </c>
      <c r="AZ77" s="773">
        <f t="shared" si="10"/>
        <v>1.85</v>
      </c>
      <c r="BA77" s="773">
        <f t="shared" si="11"/>
        <v>0</v>
      </c>
      <c r="BB77" s="773">
        <f t="shared" si="12"/>
        <v>4.625</v>
      </c>
      <c r="BC77" s="774">
        <f t="shared" si="13"/>
        <v>3.5150000000000001</v>
      </c>
      <c r="BD77" s="776">
        <f t="shared" si="14"/>
        <v>9.99</v>
      </c>
    </row>
    <row r="78" spans="2:56">
      <c r="H78" s="742"/>
      <c r="I78" s="742"/>
      <c r="J78" s="742"/>
      <c r="K78" s="742"/>
      <c r="M78" s="742"/>
      <c r="N78" s="742"/>
      <c r="O78" s="742"/>
      <c r="P78" s="742"/>
      <c r="AO78" s="772"/>
      <c r="AP78" s="773" t="s">
        <v>774</v>
      </c>
      <c r="AQ78" s="773">
        <v>70</v>
      </c>
      <c r="AR78" s="774">
        <v>320</v>
      </c>
      <c r="AS78" s="773">
        <v>3</v>
      </c>
      <c r="AT78" s="773">
        <v>23</v>
      </c>
      <c r="AU78" s="773">
        <v>20</v>
      </c>
      <c r="AV78" s="774">
        <v>25</v>
      </c>
      <c r="AW78" s="774">
        <v>71</v>
      </c>
      <c r="AX78" s="773">
        <f t="shared" si="19"/>
        <v>0.25</v>
      </c>
      <c r="AY78" s="790">
        <f t="shared" si="20"/>
        <v>17.75</v>
      </c>
      <c r="AZ78" s="773">
        <f t="shared" si="10"/>
        <v>0.75</v>
      </c>
      <c r="BA78" s="773">
        <f t="shared" si="11"/>
        <v>5.75</v>
      </c>
      <c r="BB78" s="773">
        <f t="shared" si="12"/>
        <v>5</v>
      </c>
      <c r="BC78" s="774">
        <f t="shared" si="13"/>
        <v>6.25</v>
      </c>
      <c r="BD78" s="776">
        <f t="shared" si="14"/>
        <v>17.75</v>
      </c>
    </row>
    <row r="79" spans="2:56">
      <c r="H79" s="742"/>
      <c r="I79" s="742"/>
      <c r="J79" s="742"/>
      <c r="K79" s="742"/>
      <c r="M79" s="742"/>
      <c r="N79" s="742"/>
      <c r="O79" s="742"/>
      <c r="P79" s="742"/>
      <c r="AO79" s="772"/>
      <c r="AP79" s="773" t="s">
        <v>775</v>
      </c>
      <c r="AQ79" s="773">
        <v>70</v>
      </c>
      <c r="AR79" s="774">
        <v>490</v>
      </c>
      <c r="AS79" s="773"/>
      <c r="AT79" s="773"/>
      <c r="AU79" s="773"/>
      <c r="AV79" s="774">
        <v>1</v>
      </c>
      <c r="AW79" s="774">
        <v>1</v>
      </c>
      <c r="AX79" s="773">
        <f t="shared" si="19"/>
        <v>0.42</v>
      </c>
      <c r="AY79" s="790">
        <f t="shared" si="20"/>
        <v>0.42</v>
      </c>
      <c r="AZ79" s="773">
        <f t="shared" si="10"/>
        <v>0</v>
      </c>
      <c r="BA79" s="773">
        <f t="shared" si="11"/>
        <v>0</v>
      </c>
      <c r="BB79" s="773">
        <f t="shared" si="12"/>
        <v>0</v>
      </c>
      <c r="BC79" s="774">
        <f t="shared" si="13"/>
        <v>0.42</v>
      </c>
      <c r="BD79" s="776">
        <f t="shared" si="14"/>
        <v>0.42</v>
      </c>
    </row>
    <row r="80" spans="2:56">
      <c r="H80" s="753" t="s">
        <v>26</v>
      </c>
      <c r="I80" s="754"/>
      <c r="J80" s="754"/>
      <c r="K80" s="750">
        <f>SUM(K58:K79)</f>
        <v>0</v>
      </c>
      <c r="M80" s="753" t="s">
        <v>26</v>
      </c>
      <c r="N80" s="754"/>
      <c r="O80" s="754"/>
      <c r="P80" s="751">
        <f>SUM(P58:P79)</f>
        <v>0</v>
      </c>
      <c r="AO80" s="772"/>
      <c r="AP80" s="773" t="s">
        <v>779</v>
      </c>
      <c r="AQ80" s="773">
        <v>70</v>
      </c>
      <c r="AR80" s="774">
        <v>90</v>
      </c>
      <c r="AS80" s="773">
        <v>1</v>
      </c>
      <c r="AT80" s="773">
        <v>5</v>
      </c>
      <c r="AU80" s="773">
        <v>5</v>
      </c>
      <c r="AV80" s="774">
        <v>30</v>
      </c>
      <c r="AW80" s="774">
        <v>41</v>
      </c>
      <c r="AX80" s="773">
        <f t="shared" si="19"/>
        <v>0.02</v>
      </c>
      <c r="AY80" s="790">
        <f t="shared" si="20"/>
        <v>0.82000000000000006</v>
      </c>
      <c r="AZ80" s="773">
        <f t="shared" si="10"/>
        <v>0.02</v>
      </c>
      <c r="BA80" s="773">
        <f t="shared" si="11"/>
        <v>0.1</v>
      </c>
      <c r="BB80" s="773">
        <f t="shared" si="12"/>
        <v>0.1</v>
      </c>
      <c r="BC80" s="774">
        <f t="shared" si="13"/>
        <v>0.6</v>
      </c>
      <c r="BD80" s="776">
        <f t="shared" si="14"/>
        <v>0.82000000000000006</v>
      </c>
    </row>
    <row r="81" spans="41:56">
      <c r="AO81" s="772"/>
      <c r="AP81" s="773" t="s">
        <v>776</v>
      </c>
      <c r="AQ81" s="773">
        <v>70</v>
      </c>
      <c r="AR81" s="774">
        <v>190.5</v>
      </c>
      <c r="AS81" s="773">
        <v>4</v>
      </c>
      <c r="AT81" s="773">
        <v>1</v>
      </c>
      <c r="AU81" s="773">
        <v>6</v>
      </c>
      <c r="AV81" s="774">
        <v>11</v>
      </c>
      <c r="AW81" s="774">
        <v>22</v>
      </c>
      <c r="AX81" s="773">
        <f t="shared" si="19"/>
        <v>0.1205</v>
      </c>
      <c r="AY81" s="790">
        <f t="shared" si="20"/>
        <v>2.6509999999999998</v>
      </c>
      <c r="AZ81" s="773">
        <f t="shared" si="10"/>
        <v>0.48199999999999998</v>
      </c>
      <c r="BA81" s="773">
        <f t="shared" si="11"/>
        <v>0.1205</v>
      </c>
      <c r="BB81" s="773">
        <f t="shared" si="12"/>
        <v>0.72299999999999998</v>
      </c>
      <c r="BC81" s="774">
        <f t="shared" si="13"/>
        <v>1.3254999999999999</v>
      </c>
      <c r="BD81" s="776">
        <f t="shared" si="14"/>
        <v>2.6509999999999998</v>
      </c>
    </row>
    <row r="82" spans="41:56">
      <c r="AO82" s="772"/>
      <c r="AP82" s="773" t="s">
        <v>797</v>
      </c>
      <c r="AQ82" s="773">
        <v>70</v>
      </c>
      <c r="AR82" s="774">
        <v>190.5</v>
      </c>
      <c r="AS82" s="773">
        <v>6</v>
      </c>
      <c r="AT82" s="773">
        <v>4</v>
      </c>
      <c r="AU82" s="773"/>
      <c r="AV82" s="774"/>
      <c r="AW82" s="774">
        <v>10</v>
      </c>
      <c r="AX82" s="773">
        <f t="shared" si="19"/>
        <v>0.1205</v>
      </c>
      <c r="AY82" s="790">
        <f t="shared" si="20"/>
        <v>1.2050000000000001</v>
      </c>
      <c r="AZ82" s="773">
        <f t="shared" si="10"/>
        <v>0.72299999999999998</v>
      </c>
      <c r="BA82" s="773">
        <f t="shared" si="11"/>
        <v>0.48199999999999998</v>
      </c>
      <c r="BB82" s="773">
        <f t="shared" si="12"/>
        <v>0</v>
      </c>
      <c r="BC82" s="774">
        <f t="shared" si="13"/>
        <v>0</v>
      </c>
      <c r="BD82" s="776">
        <f t="shared" si="14"/>
        <v>1.2050000000000001</v>
      </c>
    </row>
    <row r="83" spans="41:56">
      <c r="AO83" s="772"/>
      <c r="AP83" s="773" t="s">
        <v>798</v>
      </c>
      <c r="AQ83" s="773">
        <v>70</v>
      </c>
      <c r="AR83" s="774">
        <v>161</v>
      </c>
      <c r="AS83" s="773">
        <v>1</v>
      </c>
      <c r="AT83" s="773"/>
      <c r="AU83" s="773"/>
      <c r="AV83" s="774"/>
      <c r="AW83" s="774">
        <v>1</v>
      </c>
      <c r="AX83" s="773">
        <f t="shared" si="19"/>
        <v>9.0999999999999998E-2</v>
      </c>
      <c r="AY83" s="790">
        <f t="shared" si="20"/>
        <v>9.0999999999999998E-2</v>
      </c>
      <c r="AZ83" s="773">
        <f t="shared" si="10"/>
        <v>9.0999999999999998E-2</v>
      </c>
      <c r="BA83" s="773">
        <f t="shared" si="11"/>
        <v>0</v>
      </c>
      <c r="BB83" s="773">
        <f t="shared" si="12"/>
        <v>0</v>
      </c>
      <c r="BC83" s="774">
        <f t="shared" si="13"/>
        <v>0</v>
      </c>
      <c r="BD83" s="776">
        <f t="shared" si="14"/>
        <v>9.0999999999999998E-2</v>
      </c>
    </row>
    <row r="84" spans="41:56">
      <c r="AO84" s="772" t="s">
        <v>790</v>
      </c>
      <c r="AP84" s="773" t="s">
        <v>778</v>
      </c>
      <c r="AQ84" s="773">
        <v>80</v>
      </c>
      <c r="AR84" s="774">
        <v>123</v>
      </c>
      <c r="AS84" s="773">
        <v>35</v>
      </c>
      <c r="AT84" s="773">
        <v>39</v>
      </c>
      <c r="AU84" s="773">
        <v>27</v>
      </c>
      <c r="AV84" s="774"/>
      <c r="AW84" s="774">
        <v>101</v>
      </c>
      <c r="AX84" s="773">
        <f t="shared" si="19"/>
        <v>4.2999999999999997E-2</v>
      </c>
      <c r="AY84" s="790">
        <f t="shared" si="20"/>
        <v>4.343</v>
      </c>
      <c r="AZ84" s="773">
        <f t="shared" si="10"/>
        <v>1.5049999999999999</v>
      </c>
      <c r="BA84" s="773">
        <f t="shared" si="11"/>
        <v>1.6769999999999998</v>
      </c>
      <c r="BB84" s="773">
        <f t="shared" si="12"/>
        <v>1.1609999999999998</v>
      </c>
      <c r="BC84" s="774">
        <f t="shared" si="13"/>
        <v>0</v>
      </c>
      <c r="BD84" s="776">
        <f t="shared" si="14"/>
        <v>4.3429999999999991</v>
      </c>
    </row>
    <row r="85" spans="41:56">
      <c r="AO85" s="772"/>
      <c r="AP85" s="773" t="s">
        <v>785</v>
      </c>
      <c r="AQ85" s="773">
        <v>80</v>
      </c>
      <c r="AR85" s="774">
        <v>190</v>
      </c>
      <c r="AS85" s="773">
        <v>2</v>
      </c>
      <c r="AT85" s="773">
        <v>19</v>
      </c>
      <c r="AU85" s="773"/>
      <c r="AV85" s="774"/>
      <c r="AW85" s="774">
        <v>21</v>
      </c>
      <c r="AX85" s="773">
        <f t="shared" si="19"/>
        <v>0.11</v>
      </c>
      <c r="AY85" s="790">
        <f t="shared" si="20"/>
        <v>2.31</v>
      </c>
      <c r="AZ85" s="773">
        <f t="shared" si="10"/>
        <v>0.22</v>
      </c>
      <c r="BA85" s="773">
        <f t="shared" si="11"/>
        <v>2.09</v>
      </c>
      <c r="BB85" s="773">
        <f t="shared" si="12"/>
        <v>0</v>
      </c>
      <c r="BC85" s="774">
        <f t="shared" si="13"/>
        <v>0</v>
      </c>
      <c r="BD85" s="776">
        <f t="shared" si="14"/>
        <v>2.31</v>
      </c>
    </row>
    <row r="86" spans="41:56">
      <c r="AO86" s="772"/>
      <c r="AP86" s="773" t="s">
        <v>782</v>
      </c>
      <c r="AQ86" s="773">
        <v>80</v>
      </c>
      <c r="AR86" s="774">
        <v>255</v>
      </c>
      <c r="AS86" s="773">
        <v>55</v>
      </c>
      <c r="AT86" s="773">
        <v>18</v>
      </c>
      <c r="AU86" s="773">
        <v>27</v>
      </c>
      <c r="AV86" s="774">
        <v>46</v>
      </c>
      <c r="AW86" s="774">
        <v>146</v>
      </c>
      <c r="AX86" s="773">
        <f t="shared" si="19"/>
        <v>0.17499999999999999</v>
      </c>
      <c r="AY86" s="790">
        <f t="shared" si="20"/>
        <v>25.549999999999997</v>
      </c>
      <c r="AZ86" s="773">
        <f t="shared" si="10"/>
        <v>9.625</v>
      </c>
      <c r="BA86" s="773">
        <f t="shared" si="11"/>
        <v>3.15</v>
      </c>
      <c r="BB86" s="773">
        <f t="shared" si="12"/>
        <v>4.7249999999999996</v>
      </c>
      <c r="BC86" s="774">
        <f t="shared" si="13"/>
        <v>8.0499999999999989</v>
      </c>
      <c r="BD86" s="776">
        <f t="shared" si="14"/>
        <v>25.549999999999997</v>
      </c>
    </row>
    <row r="87" spans="41:56">
      <c r="AO87" s="772"/>
      <c r="AP87" s="773" t="s">
        <v>774</v>
      </c>
      <c r="AQ87" s="773">
        <v>80</v>
      </c>
      <c r="AR87" s="774">
        <v>320</v>
      </c>
      <c r="AS87" s="773">
        <v>32</v>
      </c>
      <c r="AT87" s="773">
        <v>33</v>
      </c>
      <c r="AU87" s="773">
        <v>11</v>
      </c>
      <c r="AV87" s="774">
        <v>27</v>
      </c>
      <c r="AW87" s="774">
        <v>103</v>
      </c>
      <c r="AX87" s="773">
        <f t="shared" si="19"/>
        <v>0.24</v>
      </c>
      <c r="AY87" s="790">
        <f t="shared" si="20"/>
        <v>24.72</v>
      </c>
      <c r="AZ87" s="773">
        <f t="shared" si="10"/>
        <v>7.68</v>
      </c>
      <c r="BA87" s="773">
        <f t="shared" si="11"/>
        <v>7.92</v>
      </c>
      <c r="BB87" s="773">
        <f t="shared" si="12"/>
        <v>2.6399999999999997</v>
      </c>
      <c r="BC87" s="774">
        <f t="shared" si="13"/>
        <v>6.4799999999999995</v>
      </c>
      <c r="BD87" s="776">
        <f t="shared" si="14"/>
        <v>24.72</v>
      </c>
    </row>
    <row r="88" spans="41:56">
      <c r="AO88" s="772"/>
      <c r="AP88" s="773" t="s">
        <v>775</v>
      </c>
      <c r="AQ88" s="773">
        <v>80</v>
      </c>
      <c r="AR88" s="774">
        <v>490</v>
      </c>
      <c r="AS88" s="773"/>
      <c r="AT88" s="773"/>
      <c r="AU88" s="773"/>
      <c r="AV88" s="774">
        <v>4</v>
      </c>
      <c r="AW88" s="774">
        <v>4</v>
      </c>
      <c r="AX88" s="773">
        <f t="shared" si="19"/>
        <v>0.41</v>
      </c>
      <c r="AY88" s="790">
        <f t="shared" si="20"/>
        <v>1.64</v>
      </c>
      <c r="AZ88" s="773">
        <f t="shared" si="10"/>
        <v>0</v>
      </c>
      <c r="BA88" s="773">
        <f t="shared" si="11"/>
        <v>0</v>
      </c>
      <c r="BB88" s="773">
        <f t="shared" si="12"/>
        <v>0</v>
      </c>
      <c r="BC88" s="774">
        <f t="shared" si="13"/>
        <v>1.64</v>
      </c>
      <c r="BD88" s="776">
        <f t="shared" si="14"/>
        <v>1.64</v>
      </c>
    </row>
    <row r="89" spans="41:56">
      <c r="AO89" s="772"/>
      <c r="AP89" s="773" t="s">
        <v>779</v>
      </c>
      <c r="AQ89" s="773">
        <v>80</v>
      </c>
      <c r="AR89" s="774">
        <v>90</v>
      </c>
      <c r="AS89" s="773">
        <v>9</v>
      </c>
      <c r="AT89" s="773">
        <v>3</v>
      </c>
      <c r="AU89" s="773">
        <v>5</v>
      </c>
      <c r="AV89" s="774">
        <v>5</v>
      </c>
      <c r="AW89" s="774">
        <v>22</v>
      </c>
      <c r="AX89" s="773">
        <f t="shared" si="19"/>
        <v>0.01</v>
      </c>
      <c r="AY89" s="790">
        <f t="shared" si="20"/>
        <v>0.22</v>
      </c>
      <c r="AZ89" s="773">
        <f t="shared" si="10"/>
        <v>0.09</v>
      </c>
      <c r="BA89" s="773">
        <f t="shared" si="11"/>
        <v>0.03</v>
      </c>
      <c r="BB89" s="773">
        <f t="shared" si="12"/>
        <v>0.05</v>
      </c>
      <c r="BC89" s="774">
        <f t="shared" si="13"/>
        <v>0.05</v>
      </c>
      <c r="BD89" s="776">
        <f t="shared" si="14"/>
        <v>0.21999999999999997</v>
      </c>
    </row>
    <row r="90" spans="41:56">
      <c r="AO90" s="772"/>
      <c r="AP90" s="773" t="s">
        <v>776</v>
      </c>
      <c r="AQ90" s="773">
        <v>80</v>
      </c>
      <c r="AR90" s="774">
        <v>190.5</v>
      </c>
      <c r="AS90" s="773"/>
      <c r="AT90" s="773">
        <v>106</v>
      </c>
      <c r="AU90" s="773">
        <v>6</v>
      </c>
      <c r="AV90" s="774"/>
      <c r="AW90" s="774">
        <v>112</v>
      </c>
      <c r="AX90" s="773">
        <f t="shared" ref="AX90:AX103" si="25">(AR90-AQ90)/1000</f>
        <v>0.1105</v>
      </c>
      <c r="AY90" s="790">
        <f>AW90*AX90</f>
        <v>12.375999999999999</v>
      </c>
      <c r="AZ90" s="773">
        <f t="shared" si="10"/>
        <v>0</v>
      </c>
      <c r="BA90" s="773">
        <f t="shared" si="11"/>
        <v>11.713000000000001</v>
      </c>
      <c r="BB90" s="773">
        <f t="shared" si="12"/>
        <v>0.66300000000000003</v>
      </c>
      <c r="BC90" s="774">
        <f t="shared" si="13"/>
        <v>0</v>
      </c>
      <c r="BD90" s="776">
        <f t="shared" si="14"/>
        <v>12.376000000000001</v>
      </c>
    </row>
    <row r="91" spans="41:56">
      <c r="AO91" s="772"/>
      <c r="AP91" s="773" t="s">
        <v>797</v>
      </c>
      <c r="AQ91" s="773">
        <v>80</v>
      </c>
      <c r="AR91" s="774">
        <v>190.5</v>
      </c>
      <c r="AS91" s="773">
        <v>1</v>
      </c>
      <c r="AT91" s="773">
        <v>8</v>
      </c>
      <c r="AU91" s="773"/>
      <c r="AV91" s="774"/>
      <c r="AW91" s="774">
        <v>9</v>
      </c>
      <c r="AX91" s="773">
        <f t="shared" si="25"/>
        <v>0.1105</v>
      </c>
      <c r="AY91" s="790">
        <f>AW91*AX91</f>
        <v>0.99450000000000005</v>
      </c>
      <c r="AZ91" s="773">
        <f t="shared" ref="AZ91:AZ105" si="26">AS91*AX91</f>
        <v>0.1105</v>
      </c>
      <c r="BA91" s="773">
        <f t="shared" ref="BA91:BA105" si="27">AT91*AX91</f>
        <v>0.88400000000000001</v>
      </c>
      <c r="BB91" s="773">
        <f t="shared" ref="BB91:BB105" si="28">AU91*AX91</f>
        <v>0</v>
      </c>
      <c r="BC91" s="774">
        <f t="shared" ref="BC91:BC105" si="29">AV91*AX91</f>
        <v>0</v>
      </c>
      <c r="BD91" s="776">
        <f t="shared" ref="BD91:BD105" si="30">SUM(AZ91:BC91)</f>
        <v>0.99450000000000005</v>
      </c>
    </row>
    <row r="92" spans="41:56">
      <c r="AO92" s="772" t="s">
        <v>788</v>
      </c>
      <c r="AP92" s="773" t="s">
        <v>778</v>
      </c>
      <c r="AQ92" s="773">
        <v>90</v>
      </c>
      <c r="AR92" s="774">
        <v>123</v>
      </c>
      <c r="AS92" s="773"/>
      <c r="AT92" s="773"/>
      <c r="AU92" s="773">
        <v>1</v>
      </c>
      <c r="AV92" s="774">
        <v>2</v>
      </c>
      <c r="AW92" s="774">
        <v>3</v>
      </c>
      <c r="AX92" s="773">
        <f t="shared" si="25"/>
        <v>3.3000000000000002E-2</v>
      </c>
      <c r="AY92" s="790">
        <f>AW92*AX92</f>
        <v>9.9000000000000005E-2</v>
      </c>
      <c r="AZ92" s="773">
        <f t="shared" si="26"/>
        <v>0</v>
      </c>
      <c r="BA92" s="773">
        <f t="shared" si="27"/>
        <v>0</v>
      </c>
      <c r="BB92" s="773">
        <f t="shared" si="28"/>
        <v>3.3000000000000002E-2</v>
      </c>
      <c r="BC92" s="774">
        <f t="shared" si="29"/>
        <v>6.6000000000000003E-2</v>
      </c>
      <c r="BD92" s="776">
        <f t="shared" si="30"/>
        <v>9.9000000000000005E-2</v>
      </c>
    </row>
    <row r="93" spans="41:56">
      <c r="AO93" s="772"/>
      <c r="AP93" s="773" t="s">
        <v>782</v>
      </c>
      <c r="AQ93" s="773">
        <v>90</v>
      </c>
      <c r="AR93" s="774">
        <v>255</v>
      </c>
      <c r="AS93" s="773">
        <v>1</v>
      </c>
      <c r="AT93" s="773">
        <v>1</v>
      </c>
      <c r="AU93" s="773">
        <v>5</v>
      </c>
      <c r="AV93" s="774">
        <v>27</v>
      </c>
      <c r="AW93" s="774">
        <v>34</v>
      </c>
      <c r="AX93" s="773">
        <f t="shared" si="25"/>
        <v>0.16500000000000001</v>
      </c>
      <c r="AY93" s="790">
        <f>AW93*AX93</f>
        <v>5.61</v>
      </c>
      <c r="AZ93" s="773">
        <f t="shared" si="26"/>
        <v>0.16500000000000001</v>
      </c>
      <c r="BA93" s="773">
        <f t="shared" si="27"/>
        <v>0.16500000000000001</v>
      </c>
      <c r="BB93" s="773">
        <f t="shared" si="28"/>
        <v>0.82500000000000007</v>
      </c>
      <c r="BC93" s="774">
        <f t="shared" si="29"/>
        <v>4.4550000000000001</v>
      </c>
      <c r="BD93" s="776">
        <f t="shared" si="30"/>
        <v>5.61</v>
      </c>
    </row>
    <row r="94" spans="41:56">
      <c r="AO94" s="772"/>
      <c r="AP94" s="773" t="s">
        <v>774</v>
      </c>
      <c r="AQ94" s="773">
        <v>90</v>
      </c>
      <c r="AR94" s="774">
        <v>320</v>
      </c>
      <c r="AS94" s="773">
        <v>3</v>
      </c>
      <c r="AT94" s="773">
        <v>16</v>
      </c>
      <c r="AU94" s="773">
        <v>24</v>
      </c>
      <c r="AV94" s="774">
        <v>39</v>
      </c>
      <c r="AW94" s="774">
        <v>82</v>
      </c>
      <c r="AX94" s="773">
        <f t="shared" si="25"/>
        <v>0.23</v>
      </c>
      <c r="AY94" s="790">
        <f>AW94*AX94</f>
        <v>18.86</v>
      </c>
      <c r="AZ94" s="773">
        <f t="shared" si="26"/>
        <v>0.69000000000000006</v>
      </c>
      <c r="BA94" s="773">
        <f t="shared" si="27"/>
        <v>3.68</v>
      </c>
      <c r="BB94" s="773">
        <f t="shared" si="28"/>
        <v>5.5200000000000005</v>
      </c>
      <c r="BC94" s="774">
        <f t="shared" si="29"/>
        <v>8.9700000000000006</v>
      </c>
      <c r="BD94" s="776">
        <f t="shared" si="30"/>
        <v>18.86</v>
      </c>
    </row>
    <row r="95" spans="41:56">
      <c r="AO95" s="772"/>
      <c r="AP95" s="773" t="s">
        <v>775</v>
      </c>
      <c r="AQ95" s="773">
        <v>90</v>
      </c>
      <c r="AR95" s="774">
        <v>490</v>
      </c>
      <c r="AS95" s="773"/>
      <c r="AT95" s="773">
        <v>2</v>
      </c>
      <c r="AU95" s="773"/>
      <c r="AV95" s="774">
        <v>4</v>
      </c>
      <c r="AW95" s="774">
        <v>6</v>
      </c>
      <c r="AX95" s="773">
        <f t="shared" si="25"/>
        <v>0.4</v>
      </c>
      <c r="AY95" s="790">
        <f>AW95*AX95</f>
        <v>2.4000000000000004</v>
      </c>
      <c r="AZ95" s="773">
        <f t="shared" si="26"/>
        <v>0</v>
      </c>
      <c r="BA95" s="773">
        <f t="shared" si="27"/>
        <v>0.8</v>
      </c>
      <c r="BB95" s="773">
        <f t="shared" si="28"/>
        <v>0</v>
      </c>
      <c r="BC95" s="774">
        <f t="shared" si="29"/>
        <v>1.6</v>
      </c>
      <c r="BD95" s="776">
        <f t="shared" si="30"/>
        <v>2.4000000000000004</v>
      </c>
    </row>
    <row r="96" spans="41:56">
      <c r="AO96" s="772"/>
      <c r="AP96" s="773" t="s">
        <v>776</v>
      </c>
      <c r="AQ96" s="773">
        <v>90</v>
      </c>
      <c r="AR96" s="774">
        <v>190.5</v>
      </c>
      <c r="AS96" s="773"/>
      <c r="AT96" s="773"/>
      <c r="AU96" s="773">
        <v>1</v>
      </c>
      <c r="AV96" s="774">
        <v>2</v>
      </c>
      <c r="AW96" s="774">
        <v>3</v>
      </c>
      <c r="AX96" s="773">
        <f t="shared" si="25"/>
        <v>0.10050000000000001</v>
      </c>
      <c r="AY96" s="790">
        <f>AW96*AX96</f>
        <v>0.30149999999999999</v>
      </c>
      <c r="AZ96" s="773">
        <f t="shared" si="26"/>
        <v>0</v>
      </c>
      <c r="BA96" s="773">
        <f t="shared" si="27"/>
        <v>0</v>
      </c>
      <c r="BB96" s="773">
        <f t="shared" si="28"/>
        <v>0.10050000000000001</v>
      </c>
      <c r="BC96" s="774">
        <f t="shared" si="29"/>
        <v>0.20100000000000001</v>
      </c>
      <c r="BD96" s="776">
        <f t="shared" si="30"/>
        <v>0.30149999999999999</v>
      </c>
    </row>
    <row r="97" spans="41:56">
      <c r="AO97" s="772" t="s">
        <v>799</v>
      </c>
      <c r="AP97" s="773" t="s">
        <v>778</v>
      </c>
      <c r="AQ97" s="773">
        <v>170</v>
      </c>
      <c r="AR97" s="774">
        <v>123</v>
      </c>
      <c r="AS97" s="773"/>
      <c r="AT97" s="773"/>
      <c r="AU97" s="773">
        <v>2</v>
      </c>
      <c r="AV97" s="774"/>
      <c r="AW97" s="774">
        <v>2</v>
      </c>
      <c r="AX97" s="773">
        <f t="shared" si="25"/>
        <v>-4.7E-2</v>
      </c>
      <c r="AY97" s="790">
        <f>AW97*AX97</f>
        <v>-9.4E-2</v>
      </c>
      <c r="AZ97" s="773">
        <f t="shared" si="26"/>
        <v>0</v>
      </c>
      <c r="BA97" s="773">
        <f t="shared" si="27"/>
        <v>0</v>
      </c>
      <c r="BB97" s="773">
        <f t="shared" si="28"/>
        <v>-9.4E-2</v>
      </c>
      <c r="BC97" s="774">
        <f t="shared" si="29"/>
        <v>0</v>
      </c>
      <c r="BD97" s="776">
        <f t="shared" si="30"/>
        <v>-9.4E-2</v>
      </c>
    </row>
    <row r="98" spans="41:56">
      <c r="AO98" s="772"/>
      <c r="AP98" s="773" t="s">
        <v>774</v>
      </c>
      <c r="AQ98" s="773">
        <v>170</v>
      </c>
      <c r="AR98" s="774">
        <v>320</v>
      </c>
      <c r="AS98" s="773"/>
      <c r="AT98" s="773"/>
      <c r="AU98" s="773">
        <v>4</v>
      </c>
      <c r="AV98" s="774"/>
      <c r="AW98" s="774">
        <v>4</v>
      </c>
      <c r="AX98" s="773">
        <f t="shared" si="25"/>
        <v>0.15</v>
      </c>
      <c r="AY98" s="790">
        <f>AW98*AX98</f>
        <v>0.6</v>
      </c>
      <c r="AZ98" s="773">
        <f t="shared" si="26"/>
        <v>0</v>
      </c>
      <c r="BA98" s="773">
        <f t="shared" si="27"/>
        <v>0</v>
      </c>
      <c r="BB98" s="773">
        <f t="shared" si="28"/>
        <v>0.6</v>
      </c>
      <c r="BC98" s="774">
        <f t="shared" si="29"/>
        <v>0</v>
      </c>
      <c r="BD98" s="776">
        <f t="shared" si="30"/>
        <v>0.6</v>
      </c>
    </row>
    <row r="99" spans="41:56">
      <c r="AO99" s="772"/>
      <c r="AP99" s="773" t="s">
        <v>775</v>
      </c>
      <c r="AQ99" s="773">
        <v>170</v>
      </c>
      <c r="AR99" s="774">
        <v>490</v>
      </c>
      <c r="AS99" s="773"/>
      <c r="AT99" s="773"/>
      <c r="AU99" s="773">
        <v>1</v>
      </c>
      <c r="AV99" s="774"/>
      <c r="AW99" s="774">
        <v>1</v>
      </c>
      <c r="AX99" s="773">
        <f t="shared" si="25"/>
        <v>0.32</v>
      </c>
      <c r="AY99" s="790">
        <f>AW99*AX99</f>
        <v>0.32</v>
      </c>
      <c r="AZ99" s="773">
        <f t="shared" si="26"/>
        <v>0</v>
      </c>
      <c r="BA99" s="773">
        <f t="shared" si="27"/>
        <v>0</v>
      </c>
      <c r="BB99" s="773">
        <f t="shared" si="28"/>
        <v>0.32</v>
      </c>
      <c r="BC99" s="774">
        <f t="shared" si="29"/>
        <v>0</v>
      </c>
      <c r="BD99" s="776">
        <f t="shared" si="30"/>
        <v>0.32</v>
      </c>
    </row>
    <row r="100" spans="41:56">
      <c r="AO100" s="772" t="s">
        <v>800</v>
      </c>
      <c r="AP100" s="773" t="s">
        <v>782</v>
      </c>
      <c r="AQ100" s="876">
        <v>200</v>
      </c>
      <c r="AR100" s="774">
        <v>255</v>
      </c>
      <c r="AS100" s="773"/>
      <c r="AT100" s="773"/>
      <c r="AU100" s="773">
        <v>12</v>
      </c>
      <c r="AV100" s="774"/>
      <c r="AW100" s="774">
        <v>12</v>
      </c>
      <c r="AX100" s="773">
        <f t="shared" si="25"/>
        <v>5.5E-2</v>
      </c>
      <c r="AY100" s="790">
        <f>AW100*AX100</f>
        <v>0.66</v>
      </c>
      <c r="AZ100" s="773">
        <f t="shared" si="26"/>
        <v>0</v>
      </c>
      <c r="BA100" s="773">
        <f t="shared" si="27"/>
        <v>0</v>
      </c>
      <c r="BB100" s="773">
        <f t="shared" si="28"/>
        <v>0.66</v>
      </c>
      <c r="BC100" s="774">
        <f t="shared" si="29"/>
        <v>0</v>
      </c>
      <c r="BD100" s="776">
        <f t="shared" si="30"/>
        <v>0.66</v>
      </c>
    </row>
    <row r="101" spans="41:56">
      <c r="AO101" s="772"/>
      <c r="AP101" s="773" t="s">
        <v>774</v>
      </c>
      <c r="AQ101" s="876">
        <v>250</v>
      </c>
      <c r="AR101" s="774">
        <v>320</v>
      </c>
      <c r="AS101" s="773"/>
      <c r="AT101" s="773"/>
      <c r="AU101" s="773"/>
      <c r="AV101" s="774">
        <v>1</v>
      </c>
      <c r="AW101" s="774">
        <v>1</v>
      </c>
      <c r="AX101" s="773">
        <f t="shared" si="25"/>
        <v>7.0000000000000007E-2</v>
      </c>
      <c r="AY101" s="790">
        <f>AW101*AX101</f>
        <v>7.0000000000000007E-2</v>
      </c>
      <c r="AZ101" s="773">
        <f t="shared" si="26"/>
        <v>0</v>
      </c>
      <c r="BA101" s="773">
        <f t="shared" si="27"/>
        <v>0</v>
      </c>
      <c r="BB101" s="773">
        <f t="shared" si="28"/>
        <v>0</v>
      </c>
      <c r="BC101" s="774">
        <f t="shared" si="29"/>
        <v>7.0000000000000007E-2</v>
      </c>
      <c r="BD101" s="776">
        <f t="shared" si="30"/>
        <v>7.0000000000000007E-2</v>
      </c>
    </row>
    <row r="102" spans="41:56">
      <c r="AO102" s="772" t="s">
        <v>801</v>
      </c>
      <c r="AP102" s="773" t="s">
        <v>782</v>
      </c>
      <c r="AQ102" s="773">
        <v>200</v>
      </c>
      <c r="AR102" s="774">
        <v>255</v>
      </c>
      <c r="AS102" s="773"/>
      <c r="AT102" s="773"/>
      <c r="AU102" s="773">
        <v>1</v>
      </c>
      <c r="AV102" s="774">
        <v>1</v>
      </c>
      <c r="AW102" s="774">
        <v>2</v>
      </c>
      <c r="AX102" s="773">
        <f t="shared" si="25"/>
        <v>5.5E-2</v>
      </c>
      <c r="AY102" s="790">
        <f>AW102*AX102</f>
        <v>0.11</v>
      </c>
      <c r="AZ102" s="773">
        <f t="shared" si="26"/>
        <v>0</v>
      </c>
      <c r="BA102" s="773">
        <f t="shared" si="27"/>
        <v>0</v>
      </c>
      <c r="BB102" s="773">
        <f t="shared" si="28"/>
        <v>5.5E-2</v>
      </c>
      <c r="BC102" s="774">
        <f t="shared" si="29"/>
        <v>5.5E-2</v>
      </c>
      <c r="BD102" s="776">
        <f t="shared" si="30"/>
        <v>0.11</v>
      </c>
    </row>
    <row r="103" spans="41:56">
      <c r="AO103" s="772" t="s">
        <v>802</v>
      </c>
      <c r="AP103" s="773" t="s">
        <v>774</v>
      </c>
      <c r="AQ103" s="876">
        <v>250</v>
      </c>
      <c r="AR103" s="774">
        <v>320</v>
      </c>
      <c r="AS103" s="773"/>
      <c r="AT103" s="773"/>
      <c r="AU103" s="773"/>
      <c r="AV103" s="774">
        <v>1</v>
      </c>
      <c r="AW103" s="774">
        <v>1</v>
      </c>
      <c r="AX103" s="773">
        <f t="shared" si="25"/>
        <v>7.0000000000000007E-2</v>
      </c>
      <c r="AY103" s="790">
        <f>AW103*AX103</f>
        <v>7.0000000000000007E-2</v>
      </c>
      <c r="AZ103" s="773">
        <f t="shared" si="26"/>
        <v>0</v>
      </c>
      <c r="BA103" s="773">
        <f t="shared" si="27"/>
        <v>0</v>
      </c>
      <c r="BB103" s="773">
        <f t="shared" si="28"/>
        <v>0</v>
      </c>
      <c r="BC103" s="774">
        <f t="shared" si="29"/>
        <v>7.0000000000000007E-2</v>
      </c>
      <c r="BD103" s="776">
        <f t="shared" si="30"/>
        <v>7.0000000000000007E-2</v>
      </c>
    </row>
    <row r="104" spans="41:56">
      <c r="AO104" s="772" t="s">
        <v>803</v>
      </c>
      <c r="AP104" s="773" t="s">
        <v>779</v>
      </c>
      <c r="AQ104" s="773">
        <v>150</v>
      </c>
      <c r="AR104" s="774">
        <v>90</v>
      </c>
      <c r="AS104" s="773"/>
      <c r="AT104" s="773"/>
      <c r="AU104" s="773"/>
      <c r="AV104" s="774">
        <v>1</v>
      </c>
      <c r="AW104" s="774">
        <v>1</v>
      </c>
      <c r="AX104" s="773">
        <f>(AR104-AQ104)/1000</f>
        <v>-0.06</v>
      </c>
      <c r="AY104" s="790">
        <f>AW104*AX104</f>
        <v>-0.06</v>
      </c>
      <c r="AZ104" s="773">
        <f t="shared" si="26"/>
        <v>0</v>
      </c>
      <c r="BA104" s="773">
        <f t="shared" si="27"/>
        <v>0</v>
      </c>
      <c r="BB104" s="773">
        <f t="shared" si="28"/>
        <v>0</v>
      </c>
      <c r="BC104" s="774">
        <f t="shared" si="29"/>
        <v>-0.06</v>
      </c>
      <c r="BD104" s="776">
        <f t="shared" si="30"/>
        <v>-0.06</v>
      </c>
    </row>
    <row r="105" spans="41:56" ht="15.75" thickBot="1">
      <c r="AO105" s="791" t="s">
        <v>804</v>
      </c>
      <c r="AP105" s="792" t="s">
        <v>782</v>
      </c>
      <c r="AQ105" s="792">
        <v>140</v>
      </c>
      <c r="AR105" s="793">
        <v>255</v>
      </c>
      <c r="AS105" s="792"/>
      <c r="AT105" s="792"/>
      <c r="AU105" s="792"/>
      <c r="AV105" s="793">
        <v>1</v>
      </c>
      <c r="AW105" s="793">
        <v>1</v>
      </c>
      <c r="AX105" s="792">
        <f>(AR105-AQ105)/1000</f>
        <v>0.115</v>
      </c>
      <c r="AY105" s="794">
        <f>AW105*AX105</f>
        <v>0.115</v>
      </c>
      <c r="AZ105" s="792">
        <f t="shared" si="26"/>
        <v>0</v>
      </c>
      <c r="BA105" s="792">
        <f t="shared" si="27"/>
        <v>0</v>
      </c>
      <c r="BB105" s="792">
        <f t="shared" si="28"/>
        <v>0</v>
      </c>
      <c r="BC105" s="793">
        <f t="shared" si="29"/>
        <v>0.115</v>
      </c>
      <c r="BD105" s="795">
        <f t="shared" si="30"/>
        <v>0.115</v>
      </c>
    </row>
    <row r="106" spans="41:56" ht="15.75" thickBot="1">
      <c r="AO106" s="791" t="s">
        <v>791</v>
      </c>
      <c r="AP106" s="792"/>
      <c r="AQ106" s="792"/>
      <c r="AR106" s="792"/>
      <c r="AS106" s="796">
        <f>SUM(AS26:AS105)</f>
        <v>554</v>
      </c>
      <c r="AT106" s="797">
        <f t="shared" ref="AT106:AW106" si="31">SUM(AT26:AT105)</f>
        <v>1062</v>
      </c>
      <c r="AU106" s="797">
        <f t="shared" si="31"/>
        <v>1383</v>
      </c>
      <c r="AV106" s="798">
        <f t="shared" si="31"/>
        <v>1044</v>
      </c>
      <c r="AW106" s="799">
        <f t="shared" si="31"/>
        <v>4043</v>
      </c>
      <c r="AX106" s="796">
        <f>SUM(AX26:AX105)</f>
        <v>10.8215</v>
      </c>
      <c r="AY106" s="798">
        <f>SUM(AY26:AY105)</f>
        <v>434.3135000000002</v>
      </c>
      <c r="AZ106" s="796">
        <f t="shared" ref="AZ106:BC106" si="32">SUM(AZ26:AZ105)</f>
        <v>64.143500000000017</v>
      </c>
      <c r="BA106" s="797">
        <f t="shared" si="32"/>
        <v>104.36750000000002</v>
      </c>
      <c r="BB106" s="797">
        <f t="shared" si="32"/>
        <v>122.88549999999999</v>
      </c>
      <c r="BC106" s="798">
        <f t="shared" si="32"/>
        <v>142.917</v>
      </c>
      <c r="BD106" s="799">
        <f t="shared" ref="BD106" si="33">SUM(BD26:BD105)</f>
        <v>434.3135000000002</v>
      </c>
    </row>
  </sheetData>
  <mergeCells count="3">
    <mergeCell ref="B24:F24"/>
    <mergeCell ref="B18:U18"/>
    <mergeCell ref="B55:F5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U59"/>
  <sheetViews>
    <sheetView zoomScale="80" zoomScaleNormal="80" workbookViewId="0">
      <pane ySplit="16" topLeftCell="A26" activePane="bottomLeft" state="frozen"/>
      <selection pane="bottomLeft" activeCell="R19" sqref="R19"/>
    </sheetView>
  </sheetViews>
  <sheetFormatPr defaultColWidth="9.140625" defaultRowHeight="15"/>
  <cols>
    <col min="1" max="1" width="9.140625" style="12"/>
    <col min="2" max="2" width="36.85546875" style="704" customWidth="1"/>
    <col min="3" max="3" width="9.140625" style="10"/>
    <col min="4" max="16384" width="9.140625" style="12"/>
  </cols>
  <sheetData>
    <row r="16" spans="2:21" ht="26.25" customHeight="1">
      <c r="B16" s="705" t="s">
        <v>560</v>
      </c>
      <c r="C16" s="805" t="s">
        <v>504</v>
      </c>
      <c r="D16" s="806"/>
      <c r="E16" s="806"/>
      <c r="F16" s="806"/>
      <c r="G16" s="806"/>
      <c r="H16" s="806"/>
      <c r="I16" s="806"/>
      <c r="J16" s="806"/>
      <c r="K16" s="806"/>
      <c r="L16" s="806"/>
      <c r="M16" s="806"/>
      <c r="N16" s="806"/>
      <c r="O16" s="806"/>
      <c r="P16" s="806"/>
      <c r="Q16" s="806"/>
      <c r="R16" s="806"/>
      <c r="S16" s="806"/>
      <c r="T16" s="806"/>
      <c r="U16" s="806"/>
    </row>
    <row r="17" spans="2:21" ht="55.5" customHeight="1">
      <c r="B17" s="706" t="s">
        <v>640</v>
      </c>
      <c r="C17" s="807" t="s">
        <v>711</v>
      </c>
      <c r="D17" s="807"/>
      <c r="E17" s="807"/>
      <c r="F17" s="807"/>
      <c r="G17" s="807"/>
      <c r="H17" s="807"/>
      <c r="I17" s="807"/>
      <c r="J17" s="807"/>
      <c r="K17" s="807"/>
      <c r="L17" s="807"/>
      <c r="M17" s="807"/>
      <c r="N17" s="807"/>
      <c r="O17" s="807"/>
      <c r="P17" s="807"/>
      <c r="Q17" s="807"/>
      <c r="R17" s="807"/>
      <c r="S17" s="807"/>
      <c r="T17" s="807"/>
      <c r="U17" s="808"/>
    </row>
    <row r="18" spans="2:21" ht="15.75">
      <c r="B18" s="707"/>
      <c r="C18" s="708"/>
      <c r="D18" s="709"/>
      <c r="E18" s="709"/>
      <c r="F18" s="709"/>
      <c r="G18" s="709"/>
      <c r="H18" s="709"/>
      <c r="I18" s="709"/>
      <c r="J18" s="709"/>
      <c r="K18" s="709"/>
      <c r="L18" s="709"/>
      <c r="M18" s="709"/>
      <c r="N18" s="709"/>
      <c r="O18" s="709"/>
      <c r="P18" s="709"/>
      <c r="Q18" s="709"/>
      <c r="R18" s="709"/>
      <c r="S18" s="709"/>
      <c r="T18" s="709"/>
      <c r="U18" s="710"/>
    </row>
    <row r="19" spans="2:21" ht="15.75">
      <c r="B19" s="707"/>
      <c r="C19" s="708" t="s">
        <v>644</v>
      </c>
      <c r="D19" s="709"/>
      <c r="E19" s="709"/>
      <c r="F19" s="709"/>
      <c r="G19" s="709"/>
      <c r="H19" s="709"/>
      <c r="I19" s="709"/>
      <c r="J19" s="709"/>
      <c r="K19" s="709"/>
      <c r="L19" s="709"/>
      <c r="M19" s="709"/>
      <c r="N19" s="709"/>
      <c r="O19" s="709"/>
      <c r="P19" s="709"/>
      <c r="Q19" s="709"/>
      <c r="R19" s="709"/>
      <c r="S19" s="709"/>
      <c r="T19" s="709"/>
      <c r="U19" s="710"/>
    </row>
    <row r="20" spans="2:21" ht="15.75">
      <c r="B20" s="707"/>
      <c r="C20" s="708"/>
      <c r="D20" s="709"/>
      <c r="E20" s="709"/>
      <c r="F20" s="709"/>
      <c r="G20" s="709"/>
      <c r="H20" s="709"/>
      <c r="I20" s="709"/>
      <c r="J20" s="709"/>
      <c r="K20" s="709"/>
      <c r="L20" s="709"/>
      <c r="M20" s="709"/>
      <c r="N20" s="709"/>
      <c r="O20" s="709"/>
      <c r="P20" s="709"/>
      <c r="Q20" s="709"/>
      <c r="R20" s="709"/>
      <c r="S20" s="709"/>
      <c r="T20" s="709"/>
      <c r="U20" s="710"/>
    </row>
    <row r="21" spans="2:21" ht="15.75">
      <c r="B21" s="707"/>
      <c r="C21" s="708" t="s">
        <v>641</v>
      </c>
      <c r="D21" s="709"/>
      <c r="E21" s="709"/>
      <c r="F21" s="709"/>
      <c r="G21" s="709"/>
      <c r="H21" s="709"/>
      <c r="I21" s="709"/>
      <c r="J21" s="709"/>
      <c r="K21" s="709"/>
      <c r="L21" s="709"/>
      <c r="M21" s="709"/>
      <c r="N21" s="709"/>
      <c r="O21" s="709"/>
      <c r="P21" s="709"/>
      <c r="Q21" s="709"/>
      <c r="R21" s="709"/>
      <c r="S21" s="709"/>
      <c r="T21" s="709"/>
      <c r="U21" s="710"/>
    </row>
    <row r="22" spans="2:21" ht="15.75">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04" t="s">
        <v>642</v>
      </c>
      <c r="D23" s="804"/>
      <c r="E23" s="804"/>
      <c r="F23" s="804"/>
      <c r="G23" s="804"/>
      <c r="H23" s="804"/>
      <c r="I23" s="804"/>
      <c r="J23" s="804"/>
      <c r="K23" s="804"/>
      <c r="L23" s="804"/>
      <c r="M23" s="804"/>
      <c r="N23" s="804"/>
      <c r="O23" s="804"/>
      <c r="P23" s="804"/>
      <c r="Q23" s="804"/>
      <c r="R23" s="804"/>
      <c r="S23" s="804"/>
      <c r="T23" s="709"/>
      <c r="U23" s="710"/>
    </row>
    <row r="24" spans="2:21" ht="15.75">
      <c r="B24" s="707"/>
      <c r="C24" s="708"/>
      <c r="D24" s="709"/>
      <c r="E24" s="709"/>
      <c r="F24" s="709"/>
      <c r="G24" s="709"/>
      <c r="H24" s="709"/>
      <c r="I24" s="709"/>
      <c r="J24" s="709"/>
      <c r="K24" s="709"/>
      <c r="L24" s="709"/>
      <c r="M24" s="709"/>
      <c r="N24" s="709"/>
      <c r="O24" s="709"/>
      <c r="P24" s="709"/>
      <c r="Q24" s="709"/>
      <c r="R24" s="709"/>
      <c r="S24" s="709"/>
      <c r="T24" s="709"/>
      <c r="U24" s="710"/>
    </row>
    <row r="25" spans="2:21" ht="15.75">
      <c r="B25" s="707"/>
      <c r="C25" s="708" t="s">
        <v>645</v>
      </c>
      <c r="D25" s="709"/>
      <c r="E25" s="709"/>
      <c r="F25" s="709"/>
      <c r="G25" s="709"/>
      <c r="H25" s="709"/>
      <c r="I25" s="709"/>
      <c r="J25" s="709"/>
      <c r="K25" s="709"/>
      <c r="L25" s="709"/>
      <c r="M25" s="709"/>
      <c r="N25" s="709"/>
      <c r="O25" s="709"/>
      <c r="P25" s="709"/>
      <c r="Q25" s="709"/>
      <c r="R25" s="709"/>
      <c r="S25" s="709"/>
      <c r="T25" s="709"/>
      <c r="U25" s="710"/>
    </row>
    <row r="26" spans="2:21" ht="15.75">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04" t="s">
        <v>643</v>
      </c>
      <c r="D27" s="804"/>
      <c r="E27" s="804"/>
      <c r="F27" s="804"/>
      <c r="G27" s="804"/>
      <c r="H27" s="804"/>
      <c r="I27" s="804"/>
      <c r="J27" s="804"/>
      <c r="K27" s="804"/>
      <c r="L27" s="804"/>
      <c r="M27" s="804"/>
      <c r="N27" s="804"/>
      <c r="O27" s="804"/>
      <c r="P27" s="804"/>
      <c r="Q27" s="804"/>
      <c r="R27" s="804"/>
      <c r="S27" s="804"/>
      <c r="T27" s="804"/>
      <c r="U27" s="809"/>
    </row>
    <row r="28" spans="2:21" ht="15.75">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04" t="s">
        <v>646</v>
      </c>
      <c r="D29" s="804"/>
      <c r="E29" s="804"/>
      <c r="F29" s="804"/>
      <c r="G29" s="804"/>
      <c r="H29" s="804"/>
      <c r="I29" s="804"/>
      <c r="J29" s="804"/>
      <c r="K29" s="804"/>
      <c r="L29" s="804"/>
      <c r="M29" s="804"/>
      <c r="N29" s="804"/>
      <c r="O29" s="804"/>
      <c r="P29" s="804"/>
      <c r="Q29" s="804"/>
      <c r="R29" s="804"/>
      <c r="S29" s="804"/>
      <c r="T29" s="804"/>
      <c r="U29" s="809"/>
    </row>
    <row r="30" spans="2:21" ht="15.75">
      <c r="B30" s="707"/>
      <c r="C30" s="708"/>
      <c r="D30" s="709"/>
      <c r="E30" s="709"/>
      <c r="F30" s="709"/>
      <c r="G30" s="709"/>
      <c r="H30" s="709"/>
      <c r="I30" s="709"/>
      <c r="J30" s="709"/>
      <c r="K30" s="709"/>
      <c r="L30" s="709"/>
      <c r="M30" s="709"/>
      <c r="N30" s="709"/>
      <c r="O30" s="709"/>
      <c r="P30" s="709"/>
      <c r="Q30" s="709"/>
      <c r="R30" s="709"/>
      <c r="S30" s="709"/>
      <c r="T30" s="709"/>
      <c r="U30" s="710"/>
    </row>
    <row r="31" spans="2:21" ht="15.75">
      <c r="B31" s="707"/>
      <c r="C31" s="708" t="s">
        <v>647</v>
      </c>
      <c r="D31" s="709"/>
      <c r="E31" s="709"/>
      <c r="F31" s="709"/>
      <c r="G31" s="709"/>
      <c r="H31" s="709"/>
      <c r="I31" s="709"/>
      <c r="J31" s="709"/>
      <c r="K31" s="709"/>
      <c r="L31" s="709"/>
      <c r="M31" s="709"/>
      <c r="N31" s="709"/>
      <c r="O31" s="709"/>
      <c r="P31" s="709"/>
      <c r="Q31" s="709"/>
      <c r="R31" s="709"/>
      <c r="S31" s="709"/>
      <c r="T31" s="709"/>
      <c r="U31" s="710"/>
    </row>
    <row r="32" spans="2:21" ht="15.75">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648</v>
      </c>
      <c r="C33" s="810" t="s">
        <v>649</v>
      </c>
      <c r="D33" s="810"/>
      <c r="E33" s="810"/>
      <c r="F33" s="810"/>
      <c r="G33" s="810"/>
      <c r="H33" s="810"/>
      <c r="I33" s="810"/>
      <c r="J33" s="810"/>
      <c r="K33" s="810"/>
      <c r="L33" s="810"/>
      <c r="M33" s="810"/>
      <c r="N33" s="810"/>
      <c r="O33" s="810"/>
      <c r="P33" s="810"/>
      <c r="Q33" s="810"/>
      <c r="R33" s="810"/>
      <c r="S33" s="810"/>
      <c r="T33" s="810"/>
      <c r="U33" s="811"/>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75">
      <c r="B35" s="719" t="s">
        <v>650</v>
      </c>
      <c r="C35" s="720" t="s">
        <v>651</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652</v>
      </c>
      <c r="C37" s="812" t="s">
        <v>653</v>
      </c>
      <c r="D37" s="812"/>
      <c r="E37" s="812"/>
      <c r="F37" s="812"/>
      <c r="G37" s="812"/>
      <c r="H37" s="812"/>
      <c r="I37" s="812"/>
      <c r="J37" s="812"/>
      <c r="K37" s="812"/>
      <c r="L37" s="812"/>
      <c r="M37" s="812"/>
      <c r="N37" s="812"/>
      <c r="O37" s="812"/>
      <c r="P37" s="812"/>
      <c r="Q37" s="812"/>
      <c r="R37" s="812"/>
      <c r="S37" s="812"/>
      <c r="T37" s="812"/>
      <c r="U37" s="813"/>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75">
      <c r="B39" s="706" t="s">
        <v>654</v>
      </c>
      <c r="C39" s="722" t="s">
        <v>655</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656</v>
      </c>
      <c r="C41" s="814" t="s">
        <v>657</v>
      </c>
      <c r="D41" s="814"/>
      <c r="E41" s="814"/>
      <c r="F41" s="814"/>
      <c r="G41" s="814"/>
      <c r="H41" s="814"/>
      <c r="I41" s="814"/>
      <c r="J41" s="814"/>
      <c r="K41" s="814"/>
      <c r="L41" s="814"/>
      <c r="M41" s="814"/>
      <c r="N41" s="814"/>
      <c r="O41" s="814"/>
      <c r="P41" s="814"/>
      <c r="Q41" s="814"/>
      <c r="R41" s="814"/>
      <c r="S41" s="814"/>
      <c r="T41" s="814"/>
      <c r="U41" s="815"/>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75">
      <c r="B43" s="719" t="s">
        <v>658</v>
      </c>
      <c r="C43" s="720" t="s">
        <v>659</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02" t="s">
        <v>675</v>
      </c>
      <c r="D45" s="802"/>
      <c r="E45" s="802"/>
      <c r="F45" s="802"/>
      <c r="G45" s="802"/>
      <c r="H45" s="802"/>
      <c r="I45" s="802"/>
      <c r="J45" s="802"/>
      <c r="K45" s="802"/>
      <c r="L45" s="802"/>
      <c r="M45" s="802"/>
      <c r="N45" s="802"/>
      <c r="O45" s="802"/>
      <c r="P45" s="802"/>
      <c r="Q45" s="802"/>
      <c r="R45" s="802"/>
      <c r="S45" s="802"/>
      <c r="T45" s="802"/>
      <c r="U45" s="803"/>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02" t="s">
        <v>660</v>
      </c>
      <c r="D47" s="802"/>
      <c r="E47" s="802"/>
      <c r="F47" s="802"/>
      <c r="G47" s="802"/>
      <c r="H47" s="802"/>
      <c r="I47" s="802"/>
      <c r="J47" s="802"/>
      <c r="K47" s="802"/>
      <c r="L47" s="802"/>
      <c r="M47" s="802"/>
      <c r="N47" s="802"/>
      <c r="O47" s="802"/>
      <c r="P47" s="802"/>
      <c r="Q47" s="802"/>
      <c r="R47" s="802"/>
      <c r="S47" s="802"/>
      <c r="T47" s="802"/>
      <c r="U47" s="803"/>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02" t="s">
        <v>661</v>
      </c>
      <c r="D49" s="802"/>
      <c r="E49" s="802"/>
      <c r="F49" s="802"/>
      <c r="G49" s="802"/>
      <c r="H49" s="802"/>
      <c r="I49" s="802"/>
      <c r="J49" s="802"/>
      <c r="K49" s="802"/>
      <c r="L49" s="802"/>
      <c r="M49" s="802"/>
      <c r="N49" s="802"/>
      <c r="O49" s="802"/>
      <c r="P49" s="802"/>
      <c r="Q49" s="802"/>
      <c r="R49" s="802"/>
      <c r="S49" s="802"/>
      <c r="T49" s="802"/>
      <c r="U49" s="803"/>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02" t="s">
        <v>662</v>
      </c>
      <c r="D51" s="802"/>
      <c r="E51" s="802"/>
      <c r="F51" s="802"/>
      <c r="G51" s="802"/>
      <c r="H51" s="802"/>
      <c r="I51" s="802"/>
      <c r="J51" s="802"/>
      <c r="K51" s="802"/>
      <c r="L51" s="802"/>
      <c r="M51" s="802"/>
      <c r="N51" s="802"/>
      <c r="O51" s="802"/>
      <c r="P51" s="802"/>
      <c r="Q51" s="802"/>
      <c r="R51" s="802"/>
      <c r="S51" s="802"/>
      <c r="T51" s="802"/>
      <c r="U51" s="803"/>
    </row>
    <row r="52" spans="2:21" ht="15.75">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04" t="s">
        <v>674</v>
      </c>
      <c r="D53" s="804"/>
      <c r="E53" s="804"/>
      <c r="F53" s="804"/>
      <c r="G53" s="804"/>
      <c r="H53" s="804"/>
      <c r="I53" s="804"/>
      <c r="J53" s="804"/>
      <c r="K53" s="804"/>
      <c r="L53" s="804"/>
      <c r="M53" s="804"/>
      <c r="N53" s="804"/>
      <c r="O53" s="804"/>
      <c r="P53" s="804"/>
      <c r="Q53" s="804"/>
      <c r="R53" s="804"/>
      <c r="S53" s="804"/>
      <c r="T53" s="804"/>
      <c r="U53" s="809"/>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663</v>
      </c>
      <c r="C55" s="812" t="s">
        <v>664</v>
      </c>
      <c r="D55" s="812"/>
      <c r="E55" s="812"/>
      <c r="F55" s="812"/>
      <c r="G55" s="812"/>
      <c r="H55" s="812"/>
      <c r="I55" s="812"/>
      <c r="J55" s="812"/>
      <c r="K55" s="812"/>
      <c r="L55" s="812"/>
      <c r="M55" s="812"/>
      <c r="N55" s="812"/>
      <c r="O55" s="812"/>
      <c r="P55" s="812"/>
      <c r="Q55" s="812"/>
      <c r="R55" s="812"/>
      <c r="S55" s="812"/>
      <c r="T55" s="812"/>
      <c r="U55" s="813"/>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665</v>
      </c>
      <c r="C57" s="812" t="s">
        <v>666</v>
      </c>
      <c r="D57" s="812"/>
      <c r="E57" s="812"/>
      <c r="F57" s="812"/>
      <c r="G57" s="812"/>
      <c r="H57" s="812"/>
      <c r="I57" s="812"/>
      <c r="J57" s="812"/>
      <c r="K57" s="812"/>
      <c r="L57" s="812"/>
      <c r="M57" s="812"/>
      <c r="N57" s="812"/>
      <c r="O57" s="812"/>
      <c r="P57" s="812"/>
      <c r="Q57" s="812"/>
      <c r="R57" s="812"/>
      <c r="S57" s="812"/>
      <c r="T57" s="812"/>
      <c r="U57" s="813"/>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667</v>
      </c>
      <c r="C59" s="727" t="s">
        <v>668</v>
      </c>
      <c r="D59" s="728"/>
      <c r="E59" s="728"/>
      <c r="F59" s="728"/>
      <c r="G59" s="728"/>
      <c r="H59" s="728"/>
      <c r="I59" s="728"/>
      <c r="J59" s="728"/>
      <c r="K59" s="728"/>
      <c r="L59" s="728"/>
      <c r="M59" s="728"/>
      <c r="N59" s="728"/>
      <c r="O59" s="728"/>
      <c r="P59" s="728"/>
      <c r="Q59" s="728"/>
      <c r="R59" s="728"/>
      <c r="S59" s="728"/>
      <c r="T59" s="728"/>
      <c r="U59" s="729"/>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4"/>
  <sheetViews>
    <sheetView topLeftCell="A7" zoomScale="80" zoomScaleNormal="80" workbookViewId="0">
      <selection activeCell="B14" sqref="B14"/>
    </sheetView>
  </sheetViews>
  <sheetFormatPr defaultColWidth="9.140625" defaultRowHeight="15.75"/>
  <cols>
    <col min="1" max="1" width="3.140625" style="12" customWidth="1"/>
    <col min="2" max="2" width="61.7109375" style="10" customWidth="1"/>
    <col min="3" max="3" width="58.7109375" style="12" customWidth="1"/>
    <col min="4" max="4" width="62.5703125" style="12" customWidth="1"/>
    <col min="5" max="5" width="53.5703125"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817" t="s">
        <v>697</v>
      </c>
      <c r="C3" s="818"/>
      <c r="D3" s="818"/>
      <c r="E3" s="818"/>
      <c r="F3" s="819"/>
      <c r="G3" s="122"/>
    </row>
    <row r="4" spans="2:20" ht="16.5" customHeight="1">
      <c r="B4" s="820"/>
      <c r="C4" s="821"/>
      <c r="D4" s="821"/>
      <c r="E4" s="821"/>
      <c r="F4" s="822"/>
      <c r="G4" s="122"/>
    </row>
    <row r="5" spans="2:20" ht="71.25" customHeight="1">
      <c r="B5" s="820"/>
      <c r="C5" s="821"/>
      <c r="D5" s="821"/>
      <c r="E5" s="821"/>
      <c r="F5" s="822"/>
      <c r="G5" s="122"/>
    </row>
    <row r="6" spans="2:20" ht="21.75" customHeight="1">
      <c r="B6" s="823"/>
      <c r="C6" s="824"/>
      <c r="D6" s="824"/>
      <c r="E6" s="824"/>
      <c r="F6" s="825"/>
      <c r="G6" s="122"/>
    </row>
    <row r="8" spans="2:20" ht="21">
      <c r="B8" s="816" t="s">
        <v>480</v>
      </c>
      <c r="C8" s="816"/>
      <c r="D8" s="816"/>
      <c r="E8" s="816"/>
      <c r="F8" s="816"/>
      <c r="G8" s="816"/>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594</v>
      </c>
      <c r="G12" s="28"/>
      <c r="L12" s="33"/>
      <c r="M12" s="33"/>
      <c r="N12" s="33"/>
      <c r="O12" s="33"/>
      <c r="P12" s="33"/>
      <c r="Q12" s="68"/>
      <c r="S12" s="8"/>
      <c r="T12" s="8"/>
    </row>
    <row r="13" spans="2:20" s="9" customFormat="1" ht="26.25" customHeight="1" thickBot="1">
      <c r="B13" s="102"/>
      <c r="C13" s="124" t="s">
        <v>633</v>
      </c>
      <c r="G13" s="109"/>
      <c r="L13" s="33"/>
      <c r="M13" s="33"/>
      <c r="N13" s="33"/>
      <c r="O13" s="33"/>
      <c r="P13" s="33"/>
      <c r="Q13" s="68"/>
      <c r="S13" s="8"/>
      <c r="T13" s="8"/>
    </row>
    <row r="14" spans="2:20" s="9" customFormat="1" ht="26.25" customHeight="1" thickBot="1">
      <c r="B14" s="102"/>
      <c r="C14" s="172" t="s">
        <v>628</v>
      </c>
      <c r="G14" s="123"/>
      <c r="L14" s="33"/>
      <c r="M14" s="33"/>
      <c r="N14" s="33"/>
      <c r="O14" s="33"/>
      <c r="P14" s="33"/>
      <c r="Q14" s="68"/>
      <c r="S14" s="8"/>
      <c r="T14" s="8"/>
    </row>
    <row r="15" spans="2:20" s="9" customFormat="1" ht="26.25" customHeight="1" thickBot="1">
      <c r="B15" s="102"/>
      <c r="C15" s="172" t="s">
        <v>629</v>
      </c>
      <c r="G15" s="123"/>
      <c r="L15" s="33"/>
      <c r="M15" s="33"/>
      <c r="N15" s="33"/>
      <c r="O15" s="33"/>
      <c r="P15" s="33"/>
      <c r="Q15" s="68"/>
      <c r="S15" s="8"/>
      <c r="T15" s="8"/>
    </row>
    <row r="16" spans="2:20" s="9" customFormat="1" ht="26.25" customHeight="1" thickBot="1">
      <c r="B16" s="102"/>
      <c r="C16" s="172" t="s">
        <v>630</v>
      </c>
      <c r="G16" s="123"/>
      <c r="L16" s="33"/>
      <c r="M16" s="33"/>
      <c r="N16" s="33"/>
      <c r="O16" s="33"/>
      <c r="P16" s="33"/>
      <c r="Q16" s="68"/>
      <c r="S16" s="8"/>
      <c r="T16" s="8"/>
    </row>
    <row r="17" spans="2:20" s="9" customFormat="1" ht="26.25" customHeight="1" thickBot="1">
      <c r="B17" s="102"/>
      <c r="C17" s="124" t="s">
        <v>631</v>
      </c>
      <c r="G17" s="109"/>
      <c r="L17" s="33"/>
      <c r="M17" s="33"/>
      <c r="N17" s="33"/>
      <c r="O17" s="33"/>
      <c r="P17" s="33"/>
      <c r="Q17" s="68"/>
      <c r="S17" s="8"/>
      <c r="T17" s="8"/>
    </row>
    <row r="18" spans="2:20" s="9" customFormat="1" ht="26.25" customHeight="1" thickBot="1">
      <c r="B18" s="102"/>
      <c r="C18" s="124" t="s">
        <v>632</v>
      </c>
      <c r="G18" s="123"/>
      <c r="L18" s="33"/>
      <c r="M18" s="33"/>
      <c r="N18" s="33"/>
      <c r="O18" s="33"/>
      <c r="P18" s="33"/>
      <c r="Q18" s="68"/>
      <c r="S18" s="8"/>
      <c r="T18" s="8"/>
    </row>
    <row r="19" spans="2:20" s="9" customFormat="1" ht="26.25" customHeight="1" thickBot="1">
      <c r="B19" s="102"/>
      <c r="C19" s="124" t="s">
        <v>634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47" t="s">
        <v>542</v>
      </c>
      <c r="C22" s="653" t="s">
        <v>436</v>
      </c>
      <c r="D22" s="656" t="s">
        <v>442</v>
      </c>
      <c r="E22" s="660" t="s">
        <v>593</v>
      </c>
      <c r="F22" s="656" t="s">
        <v>447</v>
      </c>
      <c r="G22" s="174"/>
      <c r="M22" s="645"/>
      <c r="T22" s="645"/>
    </row>
    <row r="23" spans="2:20" s="103" customFormat="1" ht="35.25" customHeight="1">
      <c r="B23" s="648" t="s">
        <v>457</v>
      </c>
      <c r="C23" s="654" t="s">
        <v>437</v>
      </c>
      <c r="D23" s="657" t="s">
        <v>443</v>
      </c>
      <c r="E23" s="661" t="s">
        <v>593</v>
      </c>
      <c r="F23" s="657" t="s">
        <v>447</v>
      </c>
      <c r="G23" s="174"/>
      <c r="M23" s="645"/>
      <c r="T23" s="645"/>
    </row>
    <row r="24" spans="2:20" s="103" customFormat="1" ht="34.5" customHeight="1">
      <c r="B24" s="648" t="s">
        <v>454</v>
      </c>
      <c r="C24" s="654" t="s">
        <v>437</v>
      </c>
      <c r="D24" s="657" t="s">
        <v>444</v>
      </c>
      <c r="E24" s="661" t="s">
        <v>593</v>
      </c>
      <c r="F24" s="657" t="s">
        <v>447</v>
      </c>
      <c r="G24" s="174"/>
      <c r="M24" s="645"/>
      <c r="T24" s="645"/>
    </row>
    <row r="25" spans="2:20" s="103" customFormat="1" ht="32.25" customHeight="1">
      <c r="B25" s="649" t="s">
        <v>455</v>
      </c>
      <c r="C25" s="654" t="s">
        <v>436</v>
      </c>
      <c r="D25" s="657" t="s">
        <v>445</v>
      </c>
      <c r="E25" s="662" t="s">
        <v>612</v>
      </c>
      <c r="F25" s="665"/>
      <c r="G25" s="174"/>
      <c r="M25" s="645"/>
      <c r="T25" s="645"/>
    </row>
    <row r="26" spans="2:20" s="103" customFormat="1" ht="30.75" customHeight="1">
      <c r="B26" s="650" t="s">
        <v>540</v>
      </c>
      <c r="C26" s="654" t="s">
        <v>436</v>
      </c>
      <c r="D26" s="657"/>
      <c r="E26" s="662"/>
      <c r="F26" s="665"/>
      <c r="G26" s="174"/>
      <c r="M26" s="645"/>
      <c r="T26" s="645"/>
    </row>
    <row r="27" spans="2:20" s="103" customFormat="1" ht="32.25" customHeight="1">
      <c r="B27" s="651" t="s">
        <v>541</v>
      </c>
      <c r="C27" s="654" t="s">
        <v>436</v>
      </c>
      <c r="D27" s="658" t="s">
        <v>537</v>
      </c>
      <c r="E27" s="662"/>
      <c r="F27" s="665"/>
      <c r="G27" s="174"/>
      <c r="M27" s="645"/>
      <c r="T27" s="645"/>
    </row>
    <row r="28" spans="2:20" s="103" customFormat="1" ht="27" customHeight="1">
      <c r="B28" s="649" t="s">
        <v>456</v>
      </c>
      <c r="C28" s="654" t="s">
        <v>439</v>
      </c>
      <c r="D28" s="657" t="s">
        <v>481</v>
      </c>
      <c r="E28" s="662" t="s">
        <v>458</v>
      </c>
      <c r="F28" s="665"/>
      <c r="G28" s="174"/>
      <c r="M28" s="645"/>
      <c r="T28" s="645"/>
    </row>
    <row r="29" spans="2:20" s="103" customFormat="1" ht="27" customHeight="1">
      <c r="B29" s="651" t="s">
        <v>451</v>
      </c>
      <c r="C29" s="654" t="s">
        <v>436</v>
      </c>
      <c r="D29" s="657"/>
      <c r="E29" s="662"/>
      <c r="F29" s="657" t="s">
        <v>407</v>
      </c>
      <c r="G29" s="174"/>
      <c r="M29" s="645"/>
      <c r="T29" s="645"/>
    </row>
    <row r="30" spans="2:20" s="103" customFormat="1" ht="32.25" customHeight="1">
      <c r="B30" s="649" t="s">
        <v>207</v>
      </c>
      <c r="C30" s="654" t="s">
        <v>441</v>
      </c>
      <c r="D30" s="657" t="s">
        <v>554</v>
      </c>
      <c r="E30" s="663"/>
      <c r="F30" s="657" t="s">
        <v>553</v>
      </c>
      <c r="G30" s="646"/>
      <c r="M30" s="645"/>
    </row>
    <row r="31" spans="2:20" s="103" customFormat="1" ht="27.75" customHeight="1">
      <c r="B31" s="652" t="s">
        <v>538</v>
      </c>
      <c r="C31" s="655" t="s">
        <v>440</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120" zoomScaleNormal="120" workbookViewId="0">
      <selection activeCell="E28" sqref="E28"/>
    </sheetView>
  </sheetViews>
  <sheetFormatPr defaultColWidth="9.140625"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7" width="32" style="12" customWidth="1"/>
    <col min="8" max="8" width="14.7109375" style="12" customWidth="1"/>
    <col min="9" max="16384" width="9.140625" style="12"/>
  </cols>
  <sheetData>
    <row r="1" spans="1:8">
      <c r="A1" s="8" t="s">
        <v>410</v>
      </c>
      <c r="B1" s="8" t="s">
        <v>41</v>
      </c>
      <c r="C1" s="120" t="s">
        <v>234</v>
      </c>
      <c r="D1" s="8" t="s">
        <v>414</v>
      </c>
      <c r="E1" s="120" t="s">
        <v>449</v>
      </c>
      <c r="F1" s="120" t="s">
        <v>548</v>
      </c>
      <c r="G1" s="120" t="s">
        <v>576</v>
      </c>
      <c r="H1" s="120" t="s">
        <v>587</v>
      </c>
    </row>
    <row r="2" spans="1:8">
      <c r="A2" s="12" t="s">
        <v>29</v>
      </c>
      <c r="B2" s="12" t="s">
        <v>27</v>
      </c>
      <c r="C2" s="10">
        <v>2006</v>
      </c>
      <c r="D2" s="12" t="s">
        <v>415</v>
      </c>
      <c r="E2" s="10">
        <f>'2. LRAMVA Threshold'!D9</f>
        <v>2016</v>
      </c>
      <c r="F2" s="26" t="s">
        <v>170</v>
      </c>
      <c r="G2" s="12" t="s">
        <v>577</v>
      </c>
      <c r="H2" s="12" t="s">
        <v>595</v>
      </c>
    </row>
    <row r="3" spans="1:8">
      <c r="A3" s="12" t="s">
        <v>371</v>
      </c>
      <c r="B3" s="12" t="s">
        <v>27</v>
      </c>
      <c r="C3" s="10">
        <v>2007</v>
      </c>
      <c r="D3" s="12" t="s">
        <v>416</v>
      </c>
      <c r="E3" s="10">
        <f>'2. LRAMVA Threshold'!D24</f>
        <v>0</v>
      </c>
      <c r="F3" s="12" t="s">
        <v>549</v>
      </c>
      <c r="G3" s="12" t="s">
        <v>578</v>
      </c>
      <c r="H3" s="12" t="s">
        <v>588</v>
      </c>
    </row>
    <row r="4" spans="1:8">
      <c r="A4" s="12" t="s">
        <v>372</v>
      </c>
      <c r="B4" s="12" t="s">
        <v>28</v>
      </c>
      <c r="C4" s="10">
        <v>2008</v>
      </c>
      <c r="D4" s="12" t="s">
        <v>417</v>
      </c>
      <c r="F4" s="12" t="s">
        <v>169</v>
      </c>
      <c r="G4" s="12" t="s">
        <v>579</v>
      </c>
    </row>
    <row r="5" spans="1:8">
      <c r="A5" s="12" t="s">
        <v>373</v>
      </c>
      <c r="B5" s="12" t="s">
        <v>28</v>
      </c>
      <c r="C5" s="10">
        <v>2009</v>
      </c>
      <c r="F5" s="12" t="s">
        <v>368</v>
      </c>
      <c r="G5" s="12" t="s">
        <v>580</v>
      </c>
    </row>
    <row r="6" spans="1:8">
      <c r="A6" s="12" t="s">
        <v>374</v>
      </c>
      <c r="B6" s="12" t="s">
        <v>28</v>
      </c>
      <c r="C6" s="10">
        <v>2010</v>
      </c>
      <c r="F6" s="12" t="s">
        <v>369</v>
      </c>
      <c r="G6" s="12" t="s">
        <v>581</v>
      </c>
    </row>
    <row r="7" spans="1:8">
      <c r="A7" s="12" t="s">
        <v>375</v>
      </c>
      <c r="B7" s="12" t="s">
        <v>28</v>
      </c>
      <c r="C7" s="10">
        <v>2011</v>
      </c>
      <c r="F7" s="12" t="s">
        <v>370</v>
      </c>
      <c r="G7" s="12" t="s">
        <v>582</v>
      </c>
    </row>
    <row r="8" spans="1:8">
      <c r="A8" s="12" t="s">
        <v>376</v>
      </c>
      <c r="B8" s="12" t="s">
        <v>28</v>
      </c>
      <c r="C8" s="10">
        <v>2012</v>
      </c>
      <c r="F8" s="12" t="s">
        <v>557</v>
      </c>
      <c r="G8" s="12" t="s">
        <v>583</v>
      </c>
    </row>
    <row r="9" spans="1:8">
      <c r="A9" s="12" t="s">
        <v>377</v>
      </c>
      <c r="B9" s="12" t="s">
        <v>28</v>
      </c>
      <c r="C9" s="10">
        <v>2013</v>
      </c>
      <c r="G9" s="12" t="s">
        <v>584</v>
      </c>
    </row>
    <row r="10" spans="1:8">
      <c r="A10" s="12" t="s">
        <v>378</v>
      </c>
      <c r="B10" s="12" t="s">
        <v>28</v>
      </c>
      <c r="C10" s="10">
        <v>2014</v>
      </c>
      <c r="G10" s="12" t="s">
        <v>585</v>
      </c>
    </row>
    <row r="11" spans="1:8">
      <c r="A11" s="12" t="s">
        <v>379</v>
      </c>
      <c r="B11" s="12" t="s">
        <v>28</v>
      </c>
      <c r="C11" s="10">
        <v>2015</v>
      </c>
      <c r="G11" s="12" t="s">
        <v>586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A21" zoomScale="55" zoomScaleNormal="55" workbookViewId="0">
      <selection activeCell="A26" sqref="A26"/>
    </sheetView>
  </sheetViews>
  <sheetFormatPr defaultColWidth="9.140625" defaultRowHeight="15.75"/>
  <cols>
    <col min="1" max="1" width="2.710937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9.710937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550</v>
      </c>
      <c r="D6" s="17"/>
      <c r="E6" s="9"/>
      <c r="T6" s="9"/>
      <c r="V6" s="8"/>
    </row>
    <row r="7" spans="2:22" ht="21" customHeight="1">
      <c r="B7" s="537"/>
      <c r="C7" s="17"/>
      <c r="D7" s="17"/>
      <c r="E7" s="9"/>
      <c r="T7" s="9"/>
      <c r="V7" s="8"/>
    </row>
    <row r="8" spans="2:22" ht="24.75" customHeight="1">
      <c r="B8" s="117" t="s">
        <v>239</v>
      </c>
      <c r="C8" s="189" t="s">
        <v>718</v>
      </c>
      <c r="D8" s="601"/>
      <c r="E8" s="9"/>
      <c r="T8" s="9"/>
      <c r="V8" s="8"/>
    </row>
    <row r="9" spans="2:22" ht="41.25" customHeight="1">
      <c r="B9" s="551" t="s">
        <v>519</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555</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42" t="s">
        <v>724</v>
      </c>
      <c r="E14" s="130"/>
      <c r="F14" s="124" t="s">
        <v>547</v>
      </c>
      <c r="H14" s="542" t="s">
        <v>754</v>
      </c>
      <c r="J14" s="124" t="s">
        <v>514</v>
      </c>
      <c r="L14" s="132"/>
      <c r="N14" s="103"/>
      <c r="Q14" s="99"/>
      <c r="R14" s="96"/>
    </row>
    <row r="15" spans="2:22" ht="26.25" customHeight="1" thickBot="1">
      <c r="B15" s="124" t="s">
        <v>423</v>
      </c>
      <c r="C15" s="106"/>
      <c r="D15" s="542" t="s">
        <v>753</v>
      </c>
      <c r="F15" s="124" t="s">
        <v>413</v>
      </c>
      <c r="G15" s="127"/>
      <c r="H15" s="542" t="s">
        <v>755</v>
      </c>
      <c r="I15" s="17"/>
      <c r="J15" s="124" t="s">
        <v>515</v>
      </c>
      <c r="L15" s="132"/>
      <c r="M15" s="103"/>
      <c r="Q15" s="108"/>
      <c r="R15" s="96"/>
    </row>
    <row r="16" spans="2:22" ht="28.5" customHeight="1" thickBot="1">
      <c r="B16" s="124" t="s">
        <v>453</v>
      </c>
      <c r="C16" s="106"/>
      <c r="D16" s="543" t="s">
        <v>179</v>
      </c>
      <c r="E16" s="103"/>
      <c r="F16" s="124" t="s">
        <v>433</v>
      </c>
      <c r="G16" s="125"/>
      <c r="H16" s="543" t="s">
        <v>756</v>
      </c>
      <c r="I16" s="103"/>
      <c r="K16" s="195"/>
      <c r="L16" s="195"/>
      <c r="M16" s="195"/>
      <c r="N16" s="195"/>
      <c r="Q16" s="115"/>
      <c r="R16" s="96"/>
    </row>
    <row r="17" spans="1:21" ht="29.25" customHeight="1">
      <c r="B17" s="124" t="s">
        <v>420</v>
      </c>
      <c r="C17" s="106"/>
      <c r="D17" s="733">
        <v>-687335.49596850015</v>
      </c>
      <c r="E17" s="121"/>
      <c r="F17" s="740" t="s">
        <v>678</v>
      </c>
      <c r="G17" s="195"/>
      <c r="H17" s="734">
        <v>2</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434</v>
      </c>
      <c r="G19" s="603" t="s">
        <v>363</v>
      </c>
      <c r="H19" s="242">
        <f>SUM(R54,R57,R60,R63,R66,R69,R72,R75)</f>
        <v>2107598.1120420792</v>
      </c>
      <c r="I19" s="17"/>
      <c r="J19" s="115"/>
      <c r="K19" s="115"/>
      <c r="L19" s="115"/>
      <c r="M19" s="115"/>
      <c r="N19" s="115"/>
      <c r="P19" s="115"/>
      <c r="Q19" s="115"/>
      <c r="R19" s="96"/>
    </row>
    <row r="20" spans="1:21" ht="27.75" customHeight="1" thickBot="1">
      <c r="E20" s="9"/>
      <c r="F20" s="124" t="s">
        <v>435</v>
      </c>
      <c r="G20" s="603" t="s">
        <v>364</v>
      </c>
      <c r="H20" s="131">
        <f>-SUM(R55,R58,R61,R64,R67,R70,R73,R76)</f>
        <v>1334272.0477999998</v>
      </c>
      <c r="I20" s="17"/>
      <c r="J20" s="115"/>
      <c r="P20" s="115"/>
      <c r="Q20" s="115"/>
      <c r="R20" s="96"/>
    </row>
    <row r="21" spans="1:21" ht="27.75" customHeight="1" thickBot="1">
      <c r="C21" s="32"/>
      <c r="D21" s="32"/>
      <c r="E21" s="32"/>
      <c r="F21" s="124" t="s">
        <v>408</v>
      </c>
      <c r="G21" s="603" t="s">
        <v>365</v>
      </c>
      <c r="H21" s="188">
        <f>R84</f>
        <v>61820.974452285562</v>
      </c>
      <c r="I21" s="103"/>
      <c r="P21" s="115"/>
      <c r="Q21" s="115"/>
      <c r="R21" s="96"/>
    </row>
    <row r="22" spans="1:21" ht="27.75" customHeight="1">
      <c r="C22" s="32"/>
      <c r="D22" s="32"/>
      <c r="E22" s="32"/>
      <c r="F22" s="124" t="s">
        <v>509</v>
      </c>
      <c r="G22" s="603" t="s">
        <v>448</v>
      </c>
      <c r="H22" s="188">
        <f>H19-H20+H21</f>
        <v>835147.03869436495</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08" customHeight="1">
      <c r="A26" s="28"/>
      <c r="B26" s="828" t="s">
        <v>685</v>
      </c>
      <c r="C26" s="828"/>
      <c r="D26" s="828"/>
      <c r="E26" s="828"/>
      <c r="F26" s="828"/>
      <c r="G26" s="828"/>
    </row>
    <row r="27" spans="1:21" ht="14.25" customHeight="1">
      <c r="A27" s="28"/>
      <c r="B27" s="548"/>
      <c r="C27" s="548"/>
      <c r="D27" s="538"/>
      <c r="E27" s="538"/>
      <c r="F27" s="538"/>
      <c r="G27" s="548"/>
    </row>
    <row r="28" spans="1:21" s="17" customFormat="1" ht="27" customHeight="1">
      <c r="B28" s="829" t="s">
        <v>506</v>
      </c>
      <c r="C28" s="830"/>
      <c r="D28" s="133" t="s">
        <v>41</v>
      </c>
      <c r="E28" s="134" t="s">
        <v>676</v>
      </c>
      <c r="F28" s="134" t="s">
        <v>408</v>
      </c>
      <c r="G28" s="135" t="s">
        <v>409</v>
      </c>
      <c r="T28" s="136"/>
      <c r="U28" s="136"/>
    </row>
    <row r="29" spans="1:21" ht="20.25" customHeight="1">
      <c r="B29" s="826" t="s">
        <v>29</v>
      </c>
      <c r="C29" s="827"/>
      <c r="D29" s="638" t="s">
        <v>27</v>
      </c>
      <c r="E29" s="138">
        <f>SUM(D54:D83)</f>
        <v>725449.79531502537</v>
      </c>
      <c r="F29" s="139">
        <f>D84</f>
        <v>57993.665720475336</v>
      </c>
      <c r="G29" s="138">
        <f>E29+F29</f>
        <v>783443.46103550075</v>
      </c>
    </row>
    <row r="30" spans="1:21" ht="20.25" customHeight="1">
      <c r="B30" s="826" t="s">
        <v>371</v>
      </c>
      <c r="C30" s="827"/>
      <c r="D30" s="638" t="s">
        <v>27</v>
      </c>
      <c r="E30" s="140">
        <f>SUM(E54:E83)</f>
        <v>137639.59049160773</v>
      </c>
      <c r="F30" s="141">
        <f>E84</f>
        <v>11003.138263216599</v>
      </c>
      <c r="G30" s="140">
        <f>E30+F30</f>
        <v>148642.72875482432</v>
      </c>
    </row>
    <row r="31" spans="1:21" ht="20.25" customHeight="1">
      <c r="B31" s="826" t="s">
        <v>721</v>
      </c>
      <c r="C31" s="827"/>
      <c r="D31" s="638" t="s">
        <v>28</v>
      </c>
      <c r="E31" s="140">
        <f>SUM(F54:F83)</f>
        <v>-317598.14403590024</v>
      </c>
      <c r="F31" s="141">
        <f>F84</f>
        <v>-25389.324964469906</v>
      </c>
      <c r="G31" s="140">
        <f t="shared" ref="G31:G34" si="0">E31+F31</f>
        <v>-342987.46900037013</v>
      </c>
    </row>
    <row r="32" spans="1:21" ht="20.25" customHeight="1">
      <c r="B32" s="826" t="s">
        <v>722</v>
      </c>
      <c r="C32" s="827"/>
      <c r="D32" s="638" t="s">
        <v>28</v>
      </c>
      <c r="E32" s="140">
        <f>SUM(G54:G83)</f>
        <v>84283.641474341697</v>
      </c>
      <c r="F32" s="141">
        <f>G84</f>
        <v>6737.7747721946598</v>
      </c>
      <c r="G32" s="140">
        <f t="shared" si="0"/>
        <v>91021.416246536362</v>
      </c>
    </row>
    <row r="33" spans="2:22" ht="20.25" customHeight="1">
      <c r="B33" s="826" t="s">
        <v>723</v>
      </c>
      <c r="C33" s="827"/>
      <c r="D33" s="638" t="s">
        <v>28</v>
      </c>
      <c r="E33" s="140">
        <f>SUM(H54:H83)</f>
        <v>131249.41614370458</v>
      </c>
      <c r="F33" s="141">
        <f>H84</f>
        <v>10492.297075554654</v>
      </c>
      <c r="G33" s="140">
        <f>E33+F33</f>
        <v>141741.71321925923</v>
      </c>
    </row>
    <row r="34" spans="2:22" ht="20.25" customHeight="1">
      <c r="B34" s="826" t="s">
        <v>32</v>
      </c>
      <c r="C34" s="827"/>
      <c r="D34" s="638" t="s">
        <v>27</v>
      </c>
      <c r="E34" s="140">
        <f>SUM(I54:I83)</f>
        <v>0</v>
      </c>
      <c r="F34" s="141">
        <f>I84</f>
        <v>0</v>
      </c>
      <c r="G34" s="140">
        <f t="shared" si="0"/>
        <v>0</v>
      </c>
    </row>
    <row r="35" spans="2:22" ht="20.25" customHeight="1">
      <c r="B35" s="826" t="s">
        <v>31</v>
      </c>
      <c r="C35" s="827"/>
      <c r="D35" s="638" t="s">
        <v>28</v>
      </c>
      <c r="E35" s="140">
        <f>SUM(J54:J83)</f>
        <v>12301.764853299999</v>
      </c>
      <c r="F35" s="141">
        <f>J84</f>
        <v>983.4235853142244</v>
      </c>
      <c r="G35" s="140">
        <f>E35+F35</f>
        <v>13285.188438614223</v>
      </c>
    </row>
    <row r="36" spans="2:22" ht="20.25" customHeight="1">
      <c r="B36" s="826"/>
      <c r="C36" s="827"/>
      <c r="D36" s="638"/>
      <c r="E36" s="140">
        <f>SUM(K54:K83)</f>
        <v>0</v>
      </c>
      <c r="F36" s="141">
        <f>K84</f>
        <v>0</v>
      </c>
      <c r="G36" s="140">
        <f t="shared" ref="G36:G42" si="1">E36+F36</f>
        <v>0</v>
      </c>
    </row>
    <row r="37" spans="2:22" ht="20.25" customHeight="1">
      <c r="B37" s="826"/>
      <c r="C37" s="827"/>
      <c r="D37" s="638"/>
      <c r="E37" s="140">
        <f>SUM(L54:L83)</f>
        <v>0</v>
      </c>
      <c r="F37" s="141">
        <f>L84</f>
        <v>0</v>
      </c>
      <c r="G37" s="140">
        <f t="shared" si="1"/>
        <v>0</v>
      </c>
    </row>
    <row r="38" spans="2:22" ht="20.25" customHeight="1">
      <c r="B38" s="826"/>
      <c r="C38" s="827"/>
      <c r="D38" s="638"/>
      <c r="E38" s="140">
        <f>SUM(M54:M83)</f>
        <v>0</v>
      </c>
      <c r="F38" s="141">
        <f>M84</f>
        <v>0</v>
      </c>
      <c r="G38" s="140">
        <f t="shared" si="1"/>
        <v>0</v>
      </c>
    </row>
    <row r="39" spans="2:22" ht="20.25" customHeight="1">
      <c r="B39" s="826"/>
      <c r="C39" s="827"/>
      <c r="D39" s="638"/>
      <c r="E39" s="140">
        <f>SUM(N54:N83)</f>
        <v>0</v>
      </c>
      <c r="F39" s="141">
        <f>N84</f>
        <v>0</v>
      </c>
      <c r="G39" s="140">
        <f t="shared" si="1"/>
        <v>0</v>
      </c>
    </row>
    <row r="40" spans="2:22" ht="20.25" customHeight="1">
      <c r="B40" s="826"/>
      <c r="C40" s="827"/>
      <c r="D40" s="638"/>
      <c r="E40" s="140">
        <f>SUM(O54:O83)</f>
        <v>0</v>
      </c>
      <c r="F40" s="141">
        <f>O84</f>
        <v>0</v>
      </c>
      <c r="G40" s="140">
        <f t="shared" si="1"/>
        <v>0</v>
      </c>
    </row>
    <row r="41" spans="2:22" ht="20.25" customHeight="1">
      <c r="B41" s="826"/>
      <c r="C41" s="827"/>
      <c r="D41" s="638"/>
      <c r="E41" s="140">
        <f>SUM(P54:P83)</f>
        <v>0</v>
      </c>
      <c r="F41" s="141">
        <f>P84</f>
        <v>0</v>
      </c>
      <c r="G41" s="140">
        <f t="shared" si="1"/>
        <v>0</v>
      </c>
    </row>
    <row r="42" spans="2:22" ht="20.25" customHeight="1">
      <c r="B42" s="826"/>
      <c r="C42" s="827"/>
      <c r="D42" s="639"/>
      <c r="E42" s="142">
        <f>SUM(Q54:Q83)</f>
        <v>0</v>
      </c>
      <c r="F42" s="143">
        <f>Q84</f>
        <v>0</v>
      </c>
      <c r="G42" s="142">
        <f t="shared" si="1"/>
        <v>0</v>
      </c>
    </row>
    <row r="43" spans="2:22" s="8" customFormat="1" ht="21" customHeight="1">
      <c r="B43" s="831" t="s">
        <v>26</v>
      </c>
      <c r="C43" s="832"/>
      <c r="D43" s="137"/>
      <c r="E43" s="144">
        <f>SUM(E29:E42)</f>
        <v>773326.06424207916</v>
      </c>
      <c r="F43" s="144">
        <f>SUM(F29:F42)</f>
        <v>61820.974452285562</v>
      </c>
      <c r="G43" s="144">
        <f>SUM(G29:G42)</f>
        <v>835147.0386943646</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28" t="s">
        <v>615</v>
      </c>
      <c r="C48" s="828"/>
      <c r="D48" s="828"/>
      <c r="E48" s="828"/>
      <c r="F48" s="828"/>
      <c r="G48" s="828"/>
      <c r="H48" s="828"/>
      <c r="I48" s="828"/>
      <c r="J48" s="828"/>
      <c r="K48" s="828"/>
      <c r="L48" s="828"/>
      <c r="M48" s="617"/>
      <c r="N48" s="105"/>
      <c r="O48" s="105"/>
      <c r="P48" s="105"/>
      <c r="Q48" s="105"/>
      <c r="R48" s="105"/>
      <c r="T48" s="37"/>
      <c r="U48" s="19"/>
      <c r="V48" s="38"/>
    </row>
    <row r="49" spans="2:22" s="28" customFormat="1" ht="40.9" customHeight="1">
      <c r="B49" s="828" t="s">
        <v>563</v>
      </c>
      <c r="C49" s="828"/>
      <c r="D49" s="828"/>
      <c r="E49" s="828"/>
      <c r="F49" s="828"/>
      <c r="G49" s="828"/>
      <c r="H49" s="828"/>
      <c r="I49" s="828"/>
      <c r="J49" s="828"/>
      <c r="K49" s="828"/>
      <c r="L49" s="828"/>
      <c r="M49" s="617"/>
      <c r="N49" s="105"/>
      <c r="O49" s="105"/>
      <c r="P49" s="105"/>
      <c r="Q49" s="105"/>
      <c r="R49" s="105"/>
      <c r="T49" s="37"/>
      <c r="U49" s="19"/>
      <c r="V49" s="38"/>
    </row>
    <row r="50" spans="2:22" s="28" customFormat="1" ht="18" customHeight="1">
      <c r="B50" s="828" t="s">
        <v>684</v>
      </c>
      <c r="C50" s="828"/>
      <c r="D50" s="828"/>
      <c r="E50" s="828"/>
      <c r="F50" s="828"/>
      <c r="G50" s="828"/>
      <c r="H50" s="828"/>
      <c r="I50" s="828"/>
      <c r="J50" s="828"/>
      <c r="K50" s="828"/>
      <c r="L50" s="828"/>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 50 TO 1,499 KW</v>
      </c>
      <c r="G52" s="135" t="str">
        <f>IF($B32&lt;&gt;"",$B32,"")</f>
        <v>GS 1,500 TO 4,999</v>
      </c>
      <c r="H52" s="135" t="str">
        <f>IF($B33&lt;&gt;"",$B33,"")</f>
        <v>Large User</v>
      </c>
      <c r="I52" s="135" t="str">
        <f>IF($B34&lt;&gt;"",$B34,"")</f>
        <v>Unmetered Scattered Load</v>
      </c>
      <c r="J52" s="135" t="str">
        <f>IF($B35&lt;&gt;"",$B35,"")</f>
        <v>Street Lighting</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kWh</v>
      </c>
      <c r="J53" s="576" t="str">
        <f>D35</f>
        <v>kW</v>
      </c>
      <c r="K53" s="576">
        <f>D36</f>
        <v>0</v>
      </c>
      <c r="L53" s="576">
        <f>D37</f>
        <v>0</v>
      </c>
      <c r="M53" s="576">
        <f>D38</f>
        <v>0</v>
      </c>
      <c r="N53" s="576">
        <f>D39</f>
        <v>0</v>
      </c>
      <c r="O53" s="576">
        <f>D40</f>
        <v>0</v>
      </c>
      <c r="P53" s="576">
        <f>D41</f>
        <v>0</v>
      </c>
      <c r="Q53" s="576">
        <f>D42</f>
        <v>0</v>
      </c>
      <c r="R53" s="577"/>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0</v>
      </c>
      <c r="E66" s="164">
        <f>'5.  2015-2020 LRAM'!Z204</f>
        <v>0</v>
      </c>
      <c r="F66" s="164">
        <f>'5.  2015-2020 LRAM'!AA204</f>
        <v>0</v>
      </c>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f>-'5.  2015-2020 LRAM'!Y205</f>
        <v>0</v>
      </c>
      <c r="E67" s="164">
        <f>-'5.  2015-2020 LRAM'!Z205</f>
        <v>0</v>
      </c>
      <c r="F67" s="164">
        <f>-'5.  2015-2020 LRAM'!AA205</f>
        <v>0</v>
      </c>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1048242.2953150254</v>
      </c>
      <c r="E69" s="156">
        <f>'5.  2015-2020 LRAM'!Z388</f>
        <v>369342.79049160774</v>
      </c>
      <c r="F69" s="156">
        <f>'5.  2015-2020 LRAM'!AA388</f>
        <v>462178.20376409974</v>
      </c>
      <c r="G69" s="156">
        <f>'5.  2015-2020 LRAM'!AB388</f>
        <v>84283.641474341697</v>
      </c>
      <c r="H69" s="156">
        <f>'5.  2015-2020 LRAM'!AC388</f>
        <v>131249.41614370458</v>
      </c>
      <c r="I69" s="156">
        <f>'5.  2015-2020 LRAM'!AD388</f>
        <v>0</v>
      </c>
      <c r="J69" s="156">
        <f>'5.  2015-2020 LRAM'!AE388</f>
        <v>12301.764853299999</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2107598.1120420792</v>
      </c>
      <c r="U69" s="152"/>
      <c r="V69" s="153"/>
    </row>
    <row r="70" spans="2:22" s="163" customFormat="1">
      <c r="B70" s="154" t="s">
        <v>224</v>
      </c>
      <c r="C70" s="155"/>
      <c r="D70" s="156">
        <f>-'5.  2015-2020 LRAM'!Y389</f>
        <v>-322792.5</v>
      </c>
      <c r="E70" s="156">
        <f>-'5.  2015-2020 LRAM'!Z389</f>
        <v>-231703.2</v>
      </c>
      <c r="F70" s="156">
        <f>-'5.  2015-2020 LRAM'!AA389</f>
        <v>-779776.34779999999</v>
      </c>
      <c r="G70" s="156">
        <f>-'5.  2015-2020 LRAM'!AB389</f>
        <v>0</v>
      </c>
      <c r="H70" s="156">
        <f>-'5.  2015-2020 LRAM'!AC389</f>
        <v>0</v>
      </c>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-1334272.0477999998</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0</v>
      </c>
      <c r="E72" s="156">
        <f>'5.  2015-2020 LRAM'!Z572</f>
        <v>0</v>
      </c>
      <c r="F72" s="156">
        <f>'5.  2015-2020 LRAM'!AA572</f>
        <v>0</v>
      </c>
      <c r="G72" s="156">
        <f>'5.  2015-2020 LRAM'!AB572</f>
        <v>0</v>
      </c>
      <c r="H72" s="156">
        <f>'5.  2015-2020 LRAM'!AC572</f>
        <v>0</v>
      </c>
      <c r="I72" s="156">
        <f>'5.  2015-2020 LRAM'!AD572</f>
        <v>0</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0</v>
      </c>
      <c r="U72" s="152"/>
      <c r="V72" s="153"/>
    </row>
    <row r="73" spans="2:22" s="163" customFormat="1">
      <c r="B73" s="154" t="s">
        <v>226</v>
      </c>
      <c r="C73" s="155"/>
      <c r="D73" s="156">
        <f>-'5.  2015-2020 LRAM'!Y573</f>
        <v>0</v>
      </c>
      <c r="E73" s="156">
        <f>-'5.  2015-2020 LRAM'!Z573</f>
        <v>0</v>
      </c>
      <c r="F73" s="156">
        <f>-'5.  2015-2020 LRAM'!AA573</f>
        <v>0</v>
      </c>
      <c r="G73" s="156">
        <f>-'5.  2015-2020 LRAM'!AB573</f>
        <v>0</v>
      </c>
      <c r="H73" s="156">
        <f>-'5.  2015-2020 LRAM'!AC573</f>
        <v>0</v>
      </c>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0</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0</v>
      </c>
      <c r="E75" s="156">
        <f>'5.  2015-2020 LRAM'!Z756</f>
        <v>0</v>
      </c>
      <c r="F75" s="156">
        <f>'5.  2015-2020 LRAM'!AA756</f>
        <v>0</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f>-'5.  2015-2020 LRAM'!Y757</f>
        <v>0</v>
      </c>
      <c r="E76" s="156">
        <f>-'5.  2015-2020 LRAM'!Z757</f>
        <v>0</v>
      </c>
      <c r="F76" s="156">
        <f>-'5.  2015-2020 LRAM'!AA757</f>
        <v>0</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hidden="1">
      <c r="B78" s="154" t="s">
        <v>231</v>
      </c>
      <c r="C78" s="155"/>
      <c r="D78" s="156">
        <f>'5.  2015-2020 LRAM'!Y940</f>
        <v>0</v>
      </c>
      <c r="E78" s="156">
        <f>'5.  2015-2020 LRAM'!Z940</f>
        <v>0</v>
      </c>
      <c r="F78" s="156">
        <f>'5.  2015-2020 LRAM'!AA940</f>
        <v>0</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hidden="1">
      <c r="B79" s="154" t="s">
        <v>230</v>
      </c>
      <c r="C79" s="155"/>
      <c r="D79" s="156">
        <f>-'5.  2015-2020 LRAM'!Y941</f>
        <v>0</v>
      </c>
      <c r="E79" s="156">
        <f>-'5.  2015-2020 LRAM'!Z941</f>
        <v>0</v>
      </c>
      <c r="F79" s="156">
        <f>-'5.  2015-2020 LRAM'!AA941</f>
        <v>0</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hidden="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5"/>
      <c r="D81" s="156">
        <f>'5.  2015-2020 LRAM'!Y1124</f>
        <v>0</v>
      </c>
      <c r="E81" s="156">
        <f>'5.  2015-2020 LRAM'!Z1124</f>
        <v>0</v>
      </c>
      <c r="F81" s="156">
        <f>'5.  2015-2020 LRAM'!AA1124</f>
        <v>0</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0</v>
      </c>
      <c r="U81" s="152"/>
      <c r="V81" s="153"/>
    </row>
    <row r="82" spans="2:22" s="163" customFormat="1" hidden="1">
      <c r="B82" s="154" t="s">
        <v>232</v>
      </c>
      <c r="C82" s="155"/>
      <c r="D82" s="156">
        <f>-'5.  2015-2020 LRAM'!Y1125</f>
        <v>0</v>
      </c>
      <c r="E82" s="156">
        <f>-'5.  2015-2020 LRAM'!Z1125</f>
        <v>0</v>
      </c>
      <c r="F82" s="156">
        <f>-'5.  2015-2020 LRAM'!AA1125</f>
        <v>0</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0</v>
      </c>
      <c r="S82" s="158"/>
      <c r="U82" s="152"/>
      <c r="V82" s="153"/>
    </row>
    <row r="83" spans="2:22" s="136" customFormat="1" hidden="1">
      <c r="B83" s="625" t="s">
        <v>67</v>
      </c>
      <c r="C83" s="621"/>
      <c r="D83" s="160"/>
      <c r="E83" s="160"/>
      <c r="F83" s="160"/>
      <c r="G83" s="160"/>
      <c r="H83" s="160"/>
      <c r="I83" s="160"/>
      <c r="J83" s="160"/>
      <c r="K83" s="161"/>
      <c r="L83" s="161"/>
      <c r="M83" s="161"/>
      <c r="N83" s="161"/>
      <c r="O83" s="161"/>
      <c r="P83" s="161"/>
      <c r="Q83" s="161"/>
      <c r="R83" s="162"/>
      <c r="U83" s="159"/>
      <c r="V83" s="153"/>
    </row>
    <row r="84" spans="2:22" s="17" customFormat="1" ht="20.25" customHeight="1">
      <c r="B84" s="622" t="s">
        <v>43</v>
      </c>
      <c r="C84" s="621"/>
      <c r="D84" s="679">
        <f>'6.  Carrying Charges'!I162</f>
        <v>57993.665720475336</v>
      </c>
      <c r="E84" s="679">
        <f>'6.  Carrying Charges'!J162</f>
        <v>11003.138263216599</v>
      </c>
      <c r="F84" s="679">
        <f>'6.  Carrying Charges'!K162</f>
        <v>-25389.324964469906</v>
      </c>
      <c r="G84" s="679">
        <f>'6.  Carrying Charges'!L162</f>
        <v>6737.7747721946598</v>
      </c>
      <c r="H84" s="679">
        <f>'6.  Carrying Charges'!M162</f>
        <v>10492.297075554654</v>
      </c>
      <c r="I84" s="679">
        <f>'6.  Carrying Charges'!N162</f>
        <v>0</v>
      </c>
      <c r="J84" s="679">
        <f>'6.  Carrying Charges'!O162</f>
        <v>983.4235853142244</v>
      </c>
      <c r="K84" s="679">
        <f>'6.  Carrying Charges'!P162</f>
        <v>0</v>
      </c>
      <c r="L84" s="679">
        <f>'6.  Carrying Charges'!Q162</f>
        <v>0</v>
      </c>
      <c r="M84" s="679">
        <f>'6.  Carrying Charges'!R162</f>
        <v>0</v>
      </c>
      <c r="N84" s="679">
        <f>'6.  Carrying Charges'!S162</f>
        <v>0</v>
      </c>
      <c r="O84" s="679">
        <f>'6.  Carrying Charges'!T162</f>
        <v>0</v>
      </c>
      <c r="P84" s="679">
        <f>'6.  Carrying Charges'!U162</f>
        <v>0</v>
      </c>
      <c r="Q84" s="679">
        <f>'6.  Carrying Charges'!V162</f>
        <v>0</v>
      </c>
      <c r="R84" s="680">
        <f>SUM(D84:Q84)</f>
        <v>61820.974452285562</v>
      </c>
      <c r="U84" s="152"/>
      <c r="V84" s="153"/>
    </row>
    <row r="85" spans="2:22" s="163" customFormat="1" ht="21.75" customHeight="1">
      <c r="B85" s="623" t="s">
        <v>240</v>
      </c>
      <c r="C85" s="624"/>
      <c r="D85" s="623">
        <f>SUM(D54:D77)+D84</f>
        <v>783443.46103550075</v>
      </c>
      <c r="E85" s="623">
        <f>SUM(E54:E77)+E84</f>
        <v>148642.72875482432</v>
      </c>
      <c r="F85" s="623">
        <f>SUM(F54:F77)+F84</f>
        <v>-342987.46900037013</v>
      </c>
      <c r="G85" s="623">
        <f>SUM(G54:G77)+G84</f>
        <v>91021.416246536362</v>
      </c>
      <c r="H85" s="623">
        <f>SUM(H54:H77)+H84</f>
        <v>141741.71321925923</v>
      </c>
      <c r="I85" s="623">
        <f t="shared" ref="I85:O85" si="2">SUM(I54:I77)+I84</f>
        <v>0</v>
      </c>
      <c r="J85" s="623">
        <f t="shared" si="2"/>
        <v>13285.188438614223</v>
      </c>
      <c r="K85" s="623">
        <f t="shared" si="2"/>
        <v>0</v>
      </c>
      <c r="L85" s="623">
        <f t="shared" si="2"/>
        <v>0</v>
      </c>
      <c r="M85" s="623">
        <f t="shared" si="2"/>
        <v>0</v>
      </c>
      <c r="N85" s="623">
        <f>SUM(N54:N77)+N84</f>
        <v>0</v>
      </c>
      <c r="O85" s="623">
        <f t="shared" si="2"/>
        <v>0</v>
      </c>
      <c r="P85" s="623">
        <f>SUM(P54:P77)+P84</f>
        <v>0</v>
      </c>
      <c r="Q85" s="623">
        <f>SUM(Q54:Q77)+Q84</f>
        <v>0</v>
      </c>
      <c r="R85" s="623">
        <f>SUM(R54:R77)+R84</f>
        <v>835147.03869436495</v>
      </c>
      <c r="U85" s="152"/>
      <c r="V85" s="153"/>
    </row>
    <row r="86" spans="2:22" ht="20.25" customHeight="1">
      <c r="B86" s="453" t="s">
        <v>535</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5">
      <c r="E88" s="9"/>
    </row>
    <row r="89" spans="2:22" ht="21" hidden="1" customHeight="1">
      <c r="B89" s="118" t="s">
        <v>536</v>
      </c>
      <c r="F89" s="589"/>
    </row>
    <row r="90" spans="2:22" s="549" customFormat="1" ht="27.75" hidden="1" customHeight="1">
      <c r="B90" s="570" t="s">
        <v>556</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0</v>
      </c>
      <c r="D93" s="556">
        <f>SUM('4.  2011-2014 LRAM'!Y259:AL259)</f>
        <v>0</v>
      </c>
      <c r="E93" s="556">
        <f>SUM('4.  2011-2014 LRAM'!Y388:AL388)</f>
        <v>0</v>
      </c>
      <c r="F93" s="557">
        <f>SUM('4.  2011-2014 LRAM'!Y517:AL517)</f>
        <v>0</v>
      </c>
      <c r="G93" s="557">
        <f>SUM('5.  2015-2020 LRAM'!Y199:AL199)</f>
        <v>0</v>
      </c>
      <c r="H93" s="556">
        <f>SUM('5.  2015-2020 LRAM'!Y382:AL382)</f>
        <v>0</v>
      </c>
      <c r="I93" s="557">
        <f>SUM('5.  2015-2020 LRAM'!Y565:AL565)</f>
        <v>0</v>
      </c>
      <c r="J93" s="556">
        <f>SUM('5.  2015-2020 LRAM'!Y748:AL748)</f>
        <v>0</v>
      </c>
      <c r="K93" s="556">
        <f>SUM('5.  2015-2020 LRAM'!Y931:AL931)</f>
        <v>0</v>
      </c>
      <c r="L93" s="556">
        <f>SUM('5.  2015-2020 LRAM'!Y1114:AL1114)</f>
        <v>0</v>
      </c>
      <c r="M93" s="556">
        <f>SUM(C93:L93)</f>
        <v>0</v>
      </c>
      <c r="T93" s="197"/>
      <c r="U93" s="197"/>
    </row>
    <row r="94" spans="2:22" s="90" customFormat="1" ht="23.25" hidden="1" customHeight="1">
      <c r="B94" s="198">
        <v>2012</v>
      </c>
      <c r="C94" s="558"/>
      <c r="D94" s="557">
        <f>SUM('4.  2011-2014 LRAM'!Y260:AL260)</f>
        <v>0</v>
      </c>
      <c r="E94" s="556">
        <f>SUM('4.  2011-2014 LRAM'!Y389:AL389)</f>
        <v>0</v>
      </c>
      <c r="F94" s="557">
        <f>SUM('4.  2011-2014 LRAM'!Y518:AL518)</f>
        <v>0</v>
      </c>
      <c r="G94" s="557">
        <f>SUM('5.  2015-2020 LRAM'!Y200:AL200)</f>
        <v>0</v>
      </c>
      <c r="H94" s="556">
        <f>SUM('5.  2015-2020 LRAM'!Y383:AL383)</f>
        <v>0</v>
      </c>
      <c r="I94" s="557">
        <f>SUM('5.  2015-2020 LRAM'!Y566:AL566)</f>
        <v>0</v>
      </c>
      <c r="J94" s="556">
        <f>SUM('5.  2015-2020 LRAM'!Y749:AL749)</f>
        <v>0</v>
      </c>
      <c r="K94" s="556">
        <f>SUM('5.  2015-2020 LRAM'!Y932:AL932)</f>
        <v>0</v>
      </c>
      <c r="L94" s="556">
        <f>SUM('5.  2015-2020 LRAM'!Y1115:AL1115)</f>
        <v>0</v>
      </c>
      <c r="M94" s="556">
        <f>SUM(D94:L94)</f>
        <v>0</v>
      </c>
      <c r="T94" s="197"/>
      <c r="U94" s="197"/>
    </row>
    <row r="95" spans="2:22" s="90" customFormat="1" ht="23.25" hidden="1" customHeight="1">
      <c r="B95" s="198">
        <v>2013</v>
      </c>
      <c r="C95" s="559"/>
      <c r="D95" s="559"/>
      <c r="E95" s="557">
        <f>SUM('4.  2011-2014 LRAM'!Y390:AL390)</f>
        <v>0</v>
      </c>
      <c r="F95" s="557">
        <f>SUM('4.  2011-2014 LRAM'!Y519:AL519)</f>
        <v>0</v>
      </c>
      <c r="G95" s="557">
        <f>SUM('5.  2015-2020 LRAM'!Y201:AL201)</f>
        <v>0</v>
      </c>
      <c r="H95" s="556">
        <f>SUM('5.  2015-2020 LRAM'!Y384:AL384)</f>
        <v>0</v>
      </c>
      <c r="I95" s="557">
        <f>SUM('5.  2015-2020 LRAM'!Y567:AL567)</f>
        <v>0</v>
      </c>
      <c r="J95" s="556">
        <f>SUM('5.  2015-2020 LRAM'!Y750:AL750)</f>
        <v>0</v>
      </c>
      <c r="K95" s="556">
        <f>SUM('5.  2015-2020 LRAM'!Y933:AL933)</f>
        <v>0</v>
      </c>
      <c r="L95" s="556">
        <f>SUM('5.  2015-2020 LRAM'!Y1116:AL1116)</f>
        <v>0</v>
      </c>
      <c r="M95" s="556">
        <f>SUM(C95:L95)</f>
        <v>0</v>
      </c>
      <c r="T95" s="197"/>
      <c r="U95" s="197"/>
    </row>
    <row r="96" spans="2:22" s="90" customFormat="1" ht="23.25" hidden="1" customHeight="1">
      <c r="B96" s="198">
        <v>2014</v>
      </c>
      <c r="C96" s="559"/>
      <c r="D96" s="559"/>
      <c r="E96" s="559"/>
      <c r="F96" s="557">
        <f>SUM('4.  2011-2014 LRAM'!Y520:AL520)</f>
        <v>0</v>
      </c>
      <c r="G96" s="557">
        <f>SUM('5.  2015-2020 LRAM'!Y202:AL202)</f>
        <v>0</v>
      </c>
      <c r="H96" s="556">
        <f>SUM('5.  2015-2020 LRAM'!Y385:AL385)</f>
        <v>0</v>
      </c>
      <c r="I96" s="557">
        <f>SUM('5.  2015-2020 LRAM'!Y568:AL568)</f>
        <v>0</v>
      </c>
      <c r="J96" s="556">
        <f>SUM('5.  2015-2020 LRAM'!Y751:AL751)</f>
        <v>0</v>
      </c>
      <c r="K96" s="556">
        <f>SUM('5.  2015-2020 LRAM'!Y934:AL934)</f>
        <v>0</v>
      </c>
      <c r="L96" s="556">
        <f>SUM('5.  2015-2020 LRAM'!Y1117:AL1117)</f>
        <v>0</v>
      </c>
      <c r="M96" s="556">
        <f>SUM(F96:L96)</f>
        <v>0</v>
      </c>
      <c r="T96" s="197"/>
      <c r="U96" s="197"/>
    </row>
    <row r="97" spans="2:21" s="90" customFormat="1" ht="23.25" hidden="1" customHeight="1">
      <c r="B97" s="198">
        <v>2015</v>
      </c>
      <c r="C97" s="559"/>
      <c r="D97" s="559"/>
      <c r="E97" s="559"/>
      <c r="F97" s="559"/>
      <c r="G97" s="557">
        <f>SUM('5.  2015-2020 LRAM'!Y203:AL203)</f>
        <v>0</v>
      </c>
      <c r="H97" s="556">
        <f>SUM('5.  2015-2020 LRAM'!Y386:AL386)</f>
        <v>941682.8499671506</v>
      </c>
      <c r="I97" s="557">
        <f>SUM('5.  2015-2020 LRAM'!Y569:AL569)</f>
        <v>0</v>
      </c>
      <c r="J97" s="556">
        <f>SUM('5.  2015-2020 LRAM'!Y752:AL752)</f>
        <v>0</v>
      </c>
      <c r="K97" s="556">
        <f>SUM('5.  2015-2020 LRAM'!Y935:AL935)</f>
        <v>0</v>
      </c>
      <c r="L97" s="556">
        <f>SUM('5.  2015-2020 LRAM'!Y1118:AL1118)</f>
        <v>0</v>
      </c>
      <c r="M97" s="556">
        <f>SUM(G97:L97)</f>
        <v>941682.8499671506</v>
      </c>
      <c r="T97" s="197"/>
      <c r="U97" s="197"/>
    </row>
    <row r="98" spans="2:21" s="90" customFormat="1" ht="23.25" hidden="1" customHeight="1">
      <c r="B98" s="198">
        <v>2016</v>
      </c>
      <c r="C98" s="559"/>
      <c r="D98" s="559"/>
      <c r="E98" s="559"/>
      <c r="F98" s="559"/>
      <c r="G98" s="559"/>
      <c r="H98" s="556">
        <f>SUM('5.  2015-2020 LRAM'!Y387:AL387)</f>
        <v>1165915.2620749285</v>
      </c>
      <c r="I98" s="557">
        <f>SUM('5.  2015-2020 LRAM'!Y570:AL570)</f>
        <v>0</v>
      </c>
      <c r="J98" s="556">
        <f>SUM('5.  2015-2020 LRAM'!Y753:AL753)</f>
        <v>0</v>
      </c>
      <c r="K98" s="556">
        <f>SUM('5.  2015-2020 LRAM'!Y936:AL936)</f>
        <v>0</v>
      </c>
      <c r="L98" s="556">
        <f>SUM('5.  2015-2020 LRAM'!Y1119:AL1119)</f>
        <v>0</v>
      </c>
      <c r="M98" s="556">
        <f>SUM(H98:L98)</f>
        <v>1165915.2620749285</v>
      </c>
      <c r="T98" s="197"/>
      <c r="U98" s="197"/>
    </row>
    <row r="99" spans="2:21" s="90" customFormat="1" ht="23.25" hidden="1" customHeight="1">
      <c r="B99" s="198">
        <v>2017</v>
      </c>
      <c r="C99" s="559"/>
      <c r="D99" s="559"/>
      <c r="E99" s="559"/>
      <c r="F99" s="559"/>
      <c r="G99" s="559"/>
      <c r="H99" s="559"/>
      <c r="I99" s="556">
        <f>SUM('5.  2015-2020 LRAM'!Y571:AL571)</f>
        <v>0</v>
      </c>
      <c r="J99" s="556">
        <f>SUM('5.  2015-2020 LRAM'!Y754:AL754)</f>
        <v>0</v>
      </c>
      <c r="K99" s="556">
        <f>SUM('5.  2015-2020 LRAM'!Y937:AL937)</f>
        <v>0</v>
      </c>
      <c r="L99" s="556">
        <f>SUM('5.  2015-2020 LRAM'!Y1120:AL1120)</f>
        <v>0</v>
      </c>
      <c r="M99" s="556">
        <f>SUM(I99:L99)</f>
        <v>0</v>
      </c>
      <c r="T99" s="197"/>
      <c r="U99" s="197"/>
    </row>
    <row r="100" spans="2:21" s="90" customFormat="1" ht="23.25" hidden="1" customHeight="1">
      <c r="B100" s="198">
        <v>2018</v>
      </c>
      <c r="C100" s="559"/>
      <c r="D100" s="559"/>
      <c r="E100" s="559"/>
      <c r="F100" s="559"/>
      <c r="G100" s="559"/>
      <c r="H100" s="559"/>
      <c r="I100" s="559"/>
      <c r="J100" s="556">
        <f>SUM('5.  2015-2020 LRAM'!Y755:AL755)</f>
        <v>0</v>
      </c>
      <c r="K100" s="556">
        <f>SUM('5.  2015-2020 LRAM'!Y938:AL938)</f>
        <v>0</v>
      </c>
      <c r="L100" s="556">
        <f>SUM('5.  2015-2020 LRAM'!Y1121:AL1121)</f>
        <v>0</v>
      </c>
      <c r="M100" s="556">
        <f>SUM(J100:L100)</f>
        <v>0</v>
      </c>
      <c r="T100" s="197"/>
      <c r="U100" s="197"/>
    </row>
    <row r="101" spans="2:21" s="90" customFormat="1" ht="23.25" hidden="1" customHeight="1">
      <c r="B101" s="198">
        <v>2019</v>
      </c>
      <c r="C101" s="559"/>
      <c r="D101" s="559"/>
      <c r="E101" s="559"/>
      <c r="F101" s="559"/>
      <c r="G101" s="559"/>
      <c r="H101" s="559"/>
      <c r="I101" s="559"/>
      <c r="J101" s="559"/>
      <c r="K101" s="556">
        <f>SUM('5.  2015-2020 LRAM'!Y939:AL939)</f>
        <v>0</v>
      </c>
      <c r="L101" s="556">
        <f>SUM('5.  2015-2020 LRAM'!Y1122:AL1122)</f>
        <v>0</v>
      </c>
      <c r="M101" s="556">
        <f>SUM(K101:L101)</f>
        <v>0</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518</v>
      </c>
      <c r="C103" s="555">
        <f>C93</f>
        <v>0</v>
      </c>
      <c r="D103" s="556">
        <f>D93+D94</f>
        <v>0</v>
      </c>
      <c r="E103" s="556">
        <f>E93+E94+E95</f>
        <v>0</v>
      </c>
      <c r="F103" s="556">
        <f>F93+F94+F95+F96</f>
        <v>0</v>
      </c>
      <c r="G103" s="556">
        <f>G93+G94+G95+G96+G97</f>
        <v>0</v>
      </c>
      <c r="H103" s="556">
        <f>H93+H94+H95+H96+H97+H98</f>
        <v>2107598.1120420792</v>
      </c>
      <c r="I103" s="556">
        <f>I93+I94+I95+I96+I97+I98+I99</f>
        <v>0</v>
      </c>
      <c r="J103" s="556">
        <f>J93+J94+J95+J96+J97+J98+J99+J100</f>
        <v>0</v>
      </c>
      <c r="K103" s="556">
        <f>K93+K94+K95+K96+K97+K98+K99+K100+K101</f>
        <v>0</v>
      </c>
      <c r="L103" s="556">
        <f>SUM(L93:L102)</f>
        <v>0</v>
      </c>
      <c r="M103" s="556">
        <f>SUM(M93:M102)</f>
        <v>2107598.1120420792</v>
      </c>
      <c r="T103" s="199"/>
      <c r="U103" s="199"/>
    </row>
    <row r="104" spans="2:21" s="27" customFormat="1" ht="24.75" hidden="1" customHeight="1">
      <c r="B104" s="572" t="s">
        <v>517</v>
      </c>
      <c r="C104" s="554">
        <f>'4.  2011-2014 LRAM'!AM132</f>
        <v>0</v>
      </c>
      <c r="D104" s="554">
        <f>'4.  2011-2014 LRAM'!AM262</f>
        <v>0</v>
      </c>
      <c r="E104" s="554">
        <f>'4.  2011-2014 LRAM'!AM392</f>
        <v>0</v>
      </c>
      <c r="F104" s="554">
        <f>'4.  2011-2014 LRAM'!AM522</f>
        <v>0</v>
      </c>
      <c r="G104" s="554">
        <f>'5.  2015-2020 LRAM'!AM205</f>
        <v>0</v>
      </c>
      <c r="H104" s="554">
        <f>'5.  2015-2020 LRAM'!AM389</f>
        <v>1334272.0477999998</v>
      </c>
      <c r="I104" s="554">
        <f>'5.  2015-2020 LRAM'!AM573</f>
        <v>0</v>
      </c>
      <c r="J104" s="554">
        <f>'5.  2015-2020 LRAM'!AM757</f>
        <v>0</v>
      </c>
      <c r="K104" s="554">
        <f>'5.  2015-2020 LRAM'!AM941</f>
        <v>0</v>
      </c>
      <c r="L104" s="554">
        <f>'5.  2015-2020 LRAM'!AM1125</f>
        <v>0</v>
      </c>
      <c r="M104" s="556">
        <f>SUM(C104:L104)</f>
        <v>1334272.0477999998</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0</v>
      </c>
      <c r="H105" s="554">
        <f>'6.  Carrying Charges'!W102</f>
        <v>3898.852240553816</v>
      </c>
      <c r="I105" s="554">
        <f>'6.  Carrying Charges'!W117</f>
        <v>13178.765011458761</v>
      </c>
      <c r="J105" s="554">
        <f>'6.  Carrying Charges'!W132</f>
        <v>27581.962957967491</v>
      </c>
      <c r="K105" s="554">
        <f>'6.  Carrying Charges'!W147</f>
        <v>44962.466251808219</v>
      </c>
      <c r="L105" s="554">
        <f>'6.  Carrying Charges'!W162</f>
        <v>61820.974452285533</v>
      </c>
      <c r="M105" s="556">
        <f>SUM(C105:L105)</f>
        <v>151443.0209140738</v>
      </c>
    </row>
    <row r="106" spans="2:21" ht="23.25" hidden="1" customHeight="1">
      <c r="B106" s="571" t="s">
        <v>26</v>
      </c>
      <c r="C106" s="554">
        <f>C103-C104+C105</f>
        <v>0</v>
      </c>
      <c r="D106" s="554">
        <f t="shared" ref="D106:J106" si="3">D103-D104+D105</f>
        <v>0</v>
      </c>
      <c r="E106" s="554">
        <f t="shared" si="3"/>
        <v>0</v>
      </c>
      <c r="F106" s="554">
        <f t="shared" si="3"/>
        <v>0</v>
      </c>
      <c r="G106" s="554">
        <f t="shared" si="3"/>
        <v>0</v>
      </c>
      <c r="H106" s="554">
        <f t="shared" si="3"/>
        <v>777224.91648263321</v>
      </c>
      <c r="I106" s="554">
        <f t="shared" si="3"/>
        <v>13178.765011458761</v>
      </c>
      <c r="J106" s="554">
        <f t="shared" si="3"/>
        <v>27581.962957967491</v>
      </c>
      <c r="K106" s="554">
        <f>K103-K104+K105</f>
        <v>44962.466251808219</v>
      </c>
      <c r="L106" s="554">
        <f>L103-L104+L105</f>
        <v>61820.974452285533</v>
      </c>
      <c r="M106" s="554">
        <f>M103-M104+M105</f>
        <v>924769.08515615319</v>
      </c>
    </row>
    <row r="107" spans="2:21" hidden="1"/>
    <row r="108" spans="2:21">
      <c r="B108" s="589" t="s">
        <v>525</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19050</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19050</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19050</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19050</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19050</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171450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0"/>
  <sheetViews>
    <sheetView topLeftCell="A9" zoomScale="85" zoomScaleNormal="85" workbookViewId="0">
      <selection activeCell="E24" sqref="E24:F24"/>
    </sheetView>
  </sheetViews>
  <sheetFormatPr defaultColWidth="9.140625"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37" t="s">
        <v>171</v>
      </c>
      <c r="C14" s="126" t="s">
        <v>175</v>
      </c>
    </row>
    <row r="15" spans="2:3" ht="26.25" customHeight="1" thickBot="1">
      <c r="C15" s="128" t="s">
        <v>406</v>
      </c>
    </row>
    <row r="16" spans="2:3" ht="27" customHeight="1" thickBot="1">
      <c r="C16" s="569" t="s">
        <v>550</v>
      </c>
    </row>
    <row r="19" spans="2:8" ht="15.75">
      <c r="B19" s="537" t="s">
        <v>620</v>
      </c>
    </row>
    <row r="20" spans="2:8" ht="13.5" customHeight="1"/>
    <row r="21" spans="2:8" ht="40.9" customHeight="1">
      <c r="B21" s="828" t="s">
        <v>683</v>
      </c>
      <c r="C21" s="828"/>
      <c r="D21" s="828"/>
      <c r="E21" s="828"/>
      <c r="F21" s="828"/>
      <c r="G21" s="828"/>
      <c r="H21" s="828"/>
    </row>
    <row r="23" spans="2:8" s="609" customFormat="1" ht="15.75">
      <c r="B23" s="619" t="s">
        <v>545</v>
      </c>
      <c r="C23" s="619" t="s">
        <v>560</v>
      </c>
      <c r="D23" s="619" t="s">
        <v>544</v>
      </c>
      <c r="E23" s="835" t="s">
        <v>34</v>
      </c>
      <c r="F23" s="836"/>
      <c r="G23" s="835" t="s">
        <v>543</v>
      </c>
      <c r="H23" s="836"/>
    </row>
    <row r="24" spans="2:8">
      <c r="B24" s="608">
        <v>1</v>
      </c>
      <c r="C24" s="644" t="s">
        <v>557</v>
      </c>
      <c r="D24" s="607" t="s">
        <v>759</v>
      </c>
      <c r="E24" s="833" t="s">
        <v>760</v>
      </c>
      <c r="F24" s="834"/>
      <c r="G24" s="839" t="s">
        <v>719</v>
      </c>
      <c r="H24" s="840"/>
    </row>
    <row r="25" spans="2:8">
      <c r="B25" s="608">
        <v>2</v>
      </c>
      <c r="C25" s="644" t="s">
        <v>557</v>
      </c>
      <c r="D25" s="607" t="s">
        <v>759</v>
      </c>
      <c r="E25" s="833" t="s">
        <v>727</v>
      </c>
      <c r="F25" s="834"/>
      <c r="G25" s="839" t="s">
        <v>719</v>
      </c>
      <c r="H25" s="840"/>
    </row>
    <row r="26" spans="2:8" ht="15" customHeight="1">
      <c r="B26" s="608">
        <v>3</v>
      </c>
      <c r="C26" s="644" t="s">
        <v>369</v>
      </c>
      <c r="D26" s="607" t="s">
        <v>758</v>
      </c>
      <c r="E26" s="837" t="s">
        <v>731</v>
      </c>
      <c r="F26" s="838"/>
      <c r="G26" s="839" t="s">
        <v>729</v>
      </c>
      <c r="H26" s="840"/>
    </row>
    <row r="27" spans="2:8" ht="15" customHeight="1">
      <c r="B27" s="608">
        <v>4</v>
      </c>
      <c r="C27" s="644" t="s">
        <v>369</v>
      </c>
      <c r="D27" s="607" t="s">
        <v>758</v>
      </c>
      <c r="E27" s="837" t="s">
        <v>730</v>
      </c>
      <c r="F27" s="838"/>
      <c r="G27" s="839" t="s">
        <v>729</v>
      </c>
      <c r="H27" s="840"/>
    </row>
    <row r="28" spans="2:8" ht="15" customHeight="1">
      <c r="B28" s="608">
        <v>5</v>
      </c>
      <c r="C28" s="644" t="s">
        <v>369</v>
      </c>
      <c r="D28" s="607" t="s">
        <v>758</v>
      </c>
      <c r="E28" s="837" t="s">
        <v>733</v>
      </c>
      <c r="F28" s="838"/>
      <c r="G28" s="839" t="s">
        <v>729</v>
      </c>
      <c r="H28" s="840"/>
    </row>
    <row r="29" spans="2:8" ht="15" customHeight="1">
      <c r="B29" s="608">
        <v>6</v>
      </c>
      <c r="C29" s="644" t="s">
        <v>369</v>
      </c>
      <c r="D29" s="607" t="s">
        <v>758</v>
      </c>
      <c r="E29" s="837" t="s">
        <v>748</v>
      </c>
      <c r="F29" s="838"/>
      <c r="G29" s="839" t="s">
        <v>749</v>
      </c>
      <c r="H29" s="840"/>
    </row>
    <row r="30" spans="2:8" ht="15" customHeight="1">
      <c r="B30" s="608">
        <v>7</v>
      </c>
      <c r="C30" s="644"/>
      <c r="D30" s="607"/>
      <c r="E30" s="837"/>
      <c r="F30" s="838"/>
      <c r="G30" s="839"/>
      <c r="H30" s="840"/>
    </row>
    <row r="31" spans="2:8" ht="15" customHeight="1">
      <c r="B31" s="608">
        <v>8</v>
      </c>
      <c r="C31" s="644"/>
      <c r="D31" s="607"/>
      <c r="E31" s="837"/>
      <c r="F31" s="838"/>
      <c r="G31" s="839"/>
      <c r="H31" s="840"/>
    </row>
    <row r="32" spans="2:8">
      <c r="B32" s="608">
        <v>9</v>
      </c>
      <c r="C32" s="644"/>
      <c r="D32" s="607"/>
      <c r="E32" s="833"/>
      <c r="F32" s="834"/>
      <c r="G32" s="839"/>
      <c r="H32" s="840"/>
    </row>
    <row r="33" spans="2:8">
      <c r="B33" s="608">
        <v>10</v>
      </c>
      <c r="C33" s="644"/>
      <c r="D33" s="607"/>
      <c r="E33" s="833"/>
      <c r="F33" s="834"/>
      <c r="G33" s="839"/>
      <c r="H33" s="840"/>
    </row>
    <row r="34" spans="2:8">
      <c r="B34" s="608" t="s">
        <v>479</v>
      </c>
      <c r="C34" s="644"/>
      <c r="D34" s="607"/>
      <c r="E34" s="833"/>
      <c r="F34" s="834"/>
      <c r="G34" s="839"/>
      <c r="H34" s="840"/>
    </row>
    <row r="36" spans="2:8" ht="30.75" customHeight="1">
      <c r="B36" s="537" t="s">
        <v>616</v>
      </c>
    </row>
    <row r="37" spans="2:8" ht="23.25" customHeight="1">
      <c r="B37" s="568" t="s">
        <v>621</v>
      </c>
      <c r="C37" s="605"/>
      <c r="D37" s="605"/>
      <c r="E37" s="605"/>
      <c r="F37" s="605"/>
      <c r="G37" s="605"/>
      <c r="H37" s="605"/>
    </row>
    <row r="39" spans="2:8" s="90" customFormat="1" ht="15.75">
      <c r="B39" s="619" t="s">
        <v>545</v>
      </c>
      <c r="C39" s="619" t="s">
        <v>560</v>
      </c>
      <c r="D39" s="619" t="s">
        <v>544</v>
      </c>
      <c r="E39" s="835" t="s">
        <v>34</v>
      </c>
      <c r="F39" s="836"/>
      <c r="G39" s="835" t="s">
        <v>543</v>
      </c>
      <c r="H39" s="836"/>
    </row>
    <row r="40" spans="2:8">
      <c r="B40" s="608">
        <v>1</v>
      </c>
      <c r="C40" s="644"/>
      <c r="D40" s="607"/>
      <c r="E40" s="833"/>
      <c r="F40" s="834"/>
      <c r="G40" s="839"/>
      <c r="H40" s="840"/>
    </row>
    <row r="41" spans="2:8">
      <c r="B41" s="608">
        <v>2</v>
      </c>
      <c r="C41" s="644"/>
      <c r="D41" s="607"/>
      <c r="E41" s="833"/>
      <c r="F41" s="834"/>
      <c r="G41" s="839"/>
      <c r="H41" s="840"/>
    </row>
    <row r="42" spans="2:8">
      <c r="B42" s="608">
        <v>3</v>
      </c>
      <c r="C42" s="644"/>
      <c r="D42" s="607"/>
      <c r="E42" s="833"/>
      <c r="F42" s="834"/>
      <c r="G42" s="839"/>
      <c r="H42" s="840"/>
    </row>
    <row r="43" spans="2:8">
      <c r="B43" s="608">
        <v>4</v>
      </c>
      <c r="C43" s="644"/>
      <c r="D43" s="607"/>
      <c r="E43" s="833"/>
      <c r="F43" s="834"/>
      <c r="G43" s="839"/>
      <c r="H43" s="840"/>
    </row>
    <row r="44" spans="2:8">
      <c r="B44" s="608">
        <v>5</v>
      </c>
      <c r="C44" s="644"/>
      <c r="D44" s="607"/>
      <c r="E44" s="833"/>
      <c r="F44" s="834"/>
      <c r="G44" s="839"/>
      <c r="H44" s="840"/>
    </row>
    <row r="45" spans="2:8">
      <c r="B45" s="608">
        <v>6</v>
      </c>
      <c r="C45" s="644"/>
      <c r="D45" s="607"/>
      <c r="E45" s="833"/>
      <c r="F45" s="834"/>
      <c r="G45" s="839"/>
      <c r="H45" s="840"/>
    </row>
    <row r="46" spans="2:8">
      <c r="B46" s="608">
        <v>7</v>
      </c>
      <c r="C46" s="644"/>
      <c r="D46" s="607"/>
      <c r="E46" s="833"/>
      <c r="F46" s="834"/>
      <c r="G46" s="839"/>
      <c r="H46" s="840"/>
    </row>
    <row r="47" spans="2:8">
      <c r="B47" s="608">
        <v>8</v>
      </c>
      <c r="C47" s="644"/>
      <c r="D47" s="607"/>
      <c r="E47" s="833"/>
      <c r="F47" s="834"/>
      <c r="G47" s="839"/>
      <c r="H47" s="840"/>
    </row>
    <row r="48" spans="2:8">
      <c r="B48" s="608">
        <v>9</v>
      </c>
      <c r="C48" s="644"/>
      <c r="D48" s="607"/>
      <c r="E48" s="833"/>
      <c r="F48" s="834"/>
      <c r="G48" s="839"/>
      <c r="H48" s="840"/>
    </row>
    <row r="49" spans="2:8">
      <c r="B49" s="608">
        <v>10</v>
      </c>
      <c r="C49" s="644"/>
      <c r="D49" s="607"/>
      <c r="E49" s="833"/>
      <c r="F49" s="834"/>
      <c r="G49" s="839"/>
      <c r="H49" s="840"/>
    </row>
    <row r="50" spans="2:8">
      <c r="B50" s="608" t="s">
        <v>479</v>
      </c>
      <c r="C50" s="644"/>
      <c r="D50" s="607"/>
      <c r="E50" s="833"/>
      <c r="F50" s="834"/>
      <c r="G50" s="839"/>
      <c r="H50" s="840"/>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1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C40:C50 C24:C34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zoomScale="80" zoomScaleNormal="80" workbookViewId="0">
      <selection activeCell="F22" sqref="F22"/>
    </sheetView>
  </sheetViews>
  <sheetFormatPr defaultColWidth="9.140625"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550</v>
      </c>
      <c r="P7" s="105"/>
      <c r="Q7" s="105"/>
    </row>
    <row r="8" spans="2:17" s="104" customFormat="1" ht="30" customHeight="1">
      <c r="D8" s="574"/>
      <c r="P8" s="105"/>
      <c r="Q8" s="105"/>
    </row>
    <row r="9" spans="2:17" s="2" customFormat="1" ht="24.75" customHeight="1">
      <c r="B9" s="118" t="s">
        <v>411</v>
      </c>
      <c r="C9" s="17"/>
      <c r="D9" s="455">
        <v>2016</v>
      </c>
    </row>
    <row r="10" spans="2:17" s="17" customFormat="1" ht="16.5" customHeight="1"/>
    <row r="11" spans="2:17" s="17" customFormat="1" ht="36.75" customHeight="1">
      <c r="B11" s="841" t="s">
        <v>562</v>
      </c>
      <c r="C11" s="841"/>
      <c r="D11" s="841"/>
      <c r="E11" s="841"/>
      <c r="F11" s="841"/>
      <c r="G11" s="841"/>
      <c r="H11" s="841"/>
      <c r="I11" s="841"/>
      <c r="J11" s="841"/>
      <c r="K11" s="841"/>
      <c r="L11" s="841"/>
      <c r="M11" s="841"/>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TO 1,499 KW</v>
      </c>
      <c r="G13" s="243" t="str">
        <f>'1.  LRAMVA Summary'!G52</f>
        <v>GS 1,500 TO 4,999</v>
      </c>
      <c r="H13" s="243" t="str">
        <f>'1.  LRAMVA Summary'!H52</f>
        <v>Large User</v>
      </c>
      <c r="I13" s="243" t="str">
        <f>'1.  LRAMVA Summary'!I52</f>
        <v>Unmetered Scattered Load</v>
      </c>
      <c r="J13" s="243" t="str">
        <f>'1.  LRAMVA Summary'!J52</f>
        <v>Street Lighting</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kWh</v>
      </c>
      <c r="J14" s="579" t="str">
        <f>'1.  LRAMVA Summary'!J53</f>
        <v>kW</v>
      </c>
      <c r="K14" s="579">
        <f>'1.  LRAMVA Summary'!K53</f>
        <v>0</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27452000</v>
      </c>
      <c r="D15" s="451">
        <v>16725000</v>
      </c>
      <c r="E15" s="451">
        <v>10727000</v>
      </c>
      <c r="F15" s="451"/>
      <c r="G15" s="451"/>
      <c r="H15" s="451"/>
      <c r="I15" s="451"/>
      <c r="J15" s="451"/>
      <c r="K15" s="451"/>
      <c r="L15" s="451"/>
      <c r="M15" s="451"/>
      <c r="N15" s="451"/>
      <c r="O15" s="451"/>
      <c r="P15" s="452"/>
      <c r="Q15" s="452"/>
    </row>
    <row r="16" spans="2:17" s="456" customFormat="1" ht="15.75" customHeight="1">
      <c r="B16" s="461" t="s">
        <v>28</v>
      </c>
      <c r="C16" s="626">
        <f>SUM(D16:Q16)</f>
        <v>191563</v>
      </c>
      <c r="D16" s="450"/>
      <c r="E16" s="450"/>
      <c r="F16" s="451">
        <v>191563</v>
      </c>
      <c r="G16" s="450"/>
      <c r="H16" s="450"/>
      <c r="I16" s="450"/>
      <c r="J16" s="450"/>
      <c r="K16" s="452"/>
      <c r="L16" s="452"/>
      <c r="M16" s="452"/>
      <c r="N16" s="452"/>
      <c r="O16" s="452"/>
      <c r="P16" s="452"/>
      <c r="Q16" s="452"/>
    </row>
    <row r="17" spans="2:17" s="17" customFormat="1" ht="15.75" customHeight="1"/>
    <row r="18" spans="2:17" s="25" customFormat="1" ht="15.75" customHeight="1">
      <c r="B18" s="191" t="s">
        <v>450</v>
      </c>
      <c r="C18" s="192"/>
      <c r="D18" s="192">
        <f t="shared" ref="D18:E18" si="0">IF(D14="kw",HLOOKUP(D14,D14:D16,3,FALSE),HLOOKUP(D14,D14:D16,2,FALSE))</f>
        <v>16725000</v>
      </c>
      <c r="E18" s="192">
        <f t="shared" si="0"/>
        <v>10727000</v>
      </c>
      <c r="F18" s="192">
        <f>IF(F14="kw",HLOOKUP(F14,F14:F16,3,FALSE),HLOOKUP(F14,F14:F16,2,FALSE))</f>
        <v>191563</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677</v>
      </c>
      <c r="C20" s="453">
        <v>2016</v>
      </c>
      <c r="D20" s="454"/>
    </row>
    <row r="21" spans="2:17" s="438" customFormat="1" ht="21" customHeight="1">
      <c r="B21" s="460" t="s">
        <v>366</v>
      </c>
      <c r="C21" s="453" t="s">
        <v>726</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row>
    <row r="25" spans="2:17" s="2" customFormat="1" ht="15.75" customHeight="1">
      <c r="D25" s="20"/>
    </row>
    <row r="26" spans="2:17" s="2" customFormat="1" ht="42" customHeight="1">
      <c r="B26" s="841" t="s">
        <v>561</v>
      </c>
      <c r="C26" s="841"/>
      <c r="D26" s="841"/>
      <c r="E26" s="841"/>
      <c r="F26" s="841"/>
      <c r="G26" s="841"/>
      <c r="H26" s="841"/>
      <c r="I26" s="841"/>
      <c r="J26" s="841"/>
      <c r="K26" s="841"/>
      <c r="L26" s="841"/>
      <c r="M26" s="841"/>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TO 1,499 KW</v>
      </c>
      <c r="G28" s="243" t="str">
        <f>'1.  LRAMVA Summary'!G52</f>
        <v>GS 1,500 TO 4,999</v>
      </c>
      <c r="H28" s="243" t="str">
        <f>'1.  LRAMVA Summary'!H52</f>
        <v>Large User</v>
      </c>
      <c r="I28" s="243" t="str">
        <f>'1.  LRAMVA Summary'!I52</f>
        <v>Unmetered Scattered Load</v>
      </c>
      <c r="J28" s="243" t="str">
        <f>'1.  LRAMVA Summary'!J52</f>
        <v>Street Lighting</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kWh</v>
      </c>
      <c r="J29" s="579" t="str">
        <f>'1.  LRAMVA Summary'!J53</f>
        <v>kW</v>
      </c>
      <c r="K29" s="579">
        <f>'1.  LRAMVA Summary'!K53</f>
        <v>0</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62"/>
      <c r="G31" s="450"/>
      <c r="H31" s="450"/>
      <c r="I31" s="450"/>
      <c r="J31" s="450"/>
      <c r="K31" s="452"/>
      <c r="L31" s="452"/>
      <c r="M31" s="452"/>
      <c r="N31" s="452"/>
      <c r="O31" s="452"/>
      <c r="P31" s="452"/>
      <c r="Q31" s="452"/>
    </row>
    <row r="32" spans="2:17" s="17" customFormat="1" ht="15.75" customHeight="1"/>
    <row r="33" spans="2:32" s="25" customFormat="1" ht="15.75" customHeight="1">
      <c r="B33" s="191" t="s">
        <v>450</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677</v>
      </c>
      <c r="C35" s="453"/>
      <c r="D35" s="454"/>
      <c r="E35" s="93"/>
      <c r="F35" s="93"/>
      <c r="G35" s="93"/>
      <c r="H35" s="93"/>
      <c r="I35" s="93"/>
      <c r="J35" s="93"/>
      <c r="K35" s="93"/>
      <c r="L35" s="93"/>
      <c r="M35" s="93"/>
      <c r="N35" s="93"/>
      <c r="O35" s="93"/>
      <c r="P35" s="93"/>
      <c r="Q35" s="93"/>
    </row>
    <row r="36" spans="2:32" s="438" customFormat="1" ht="21" customHeight="1">
      <c r="B36" s="460" t="s">
        <v>366</v>
      </c>
      <c r="C36" s="453"/>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452</v>
      </c>
      <c r="C39" s="35"/>
      <c r="D39" s="34"/>
      <c r="E39" s="39"/>
      <c r="F39" s="40"/>
    </row>
    <row r="40" spans="2:32" s="70" customFormat="1" ht="39" customHeight="1">
      <c r="B40" s="841" t="s">
        <v>614</v>
      </c>
      <c r="C40" s="841"/>
      <c r="D40" s="841"/>
      <c r="E40" s="841"/>
      <c r="F40" s="841"/>
      <c r="G40" s="841"/>
      <c r="H40" s="841"/>
      <c r="I40" s="841"/>
      <c r="J40" s="841"/>
      <c r="K40" s="841"/>
      <c r="L40" s="841"/>
      <c r="M40" s="841"/>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611</v>
      </c>
      <c r="D42" s="243" t="str">
        <f>'1.  LRAMVA Summary'!D52</f>
        <v>Residential</v>
      </c>
      <c r="E42" s="243" t="str">
        <f>'1.  LRAMVA Summary'!E52</f>
        <v>GS&lt;50 kW</v>
      </c>
      <c r="F42" s="243" t="str">
        <f>'1.  LRAMVA Summary'!F52</f>
        <v>GS 50 TO 1,499 KW</v>
      </c>
      <c r="G42" s="243" t="str">
        <f>'1.  LRAMVA Summary'!G52</f>
        <v>GS 1,500 TO 4,999</v>
      </c>
      <c r="H42" s="243" t="str">
        <f>'1.  LRAMVA Summary'!H52</f>
        <v>Large User</v>
      </c>
      <c r="I42" s="243" t="str">
        <f>'1.  LRAMVA Summary'!I52</f>
        <v>Unmetered Scattered Load</v>
      </c>
      <c r="J42" s="243" t="str">
        <f>'1.  LRAMVA Summary'!J52</f>
        <v>Street Lighting</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kWh</v>
      </c>
      <c r="J43" s="583" t="str">
        <f>'1.  LRAMVA Summary'!J53</f>
        <v>kW</v>
      </c>
      <c r="K43" s="583">
        <f>'1.  LRAMVA Summary'!K53</f>
        <v>0</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75">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4"/>
      <c r="D48" s="190">
        <f t="shared" ref="D48:Q48" si="7">IF(ISBLANK($C$48),0,IF($C$48=$D$9,HLOOKUP(D43,D14:D18,5,FALSE),HLOOKUP(D43,D29:D33,5,FALSE)))</f>
        <v>0</v>
      </c>
      <c r="E48" s="190">
        <f t="shared" si="7"/>
        <v>0</v>
      </c>
      <c r="F48" s="190">
        <f t="shared" si="7"/>
        <v>0</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4">
        <v>2016</v>
      </c>
      <c r="D49" s="190">
        <f t="shared" ref="D49:Q49" si="8">IF(ISBLANK($C$49),0,IF($C$49=$D$9,HLOOKUP(D43,D14:D18,5,FALSE),HLOOKUP(D43,D29:D33,5,FALSE)))</f>
        <v>16725000</v>
      </c>
      <c r="E49" s="190">
        <f t="shared" si="8"/>
        <v>10727000</v>
      </c>
      <c r="F49" s="190">
        <f t="shared" si="8"/>
        <v>191563</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4"/>
      <c r="D50" s="190">
        <f t="shared" ref="D50:I50" si="9">IF(ISBLANK($C$50),0,IF($C$50=$D$9,HLOOKUP(D43,D14:D18,5,FALSE),HLOOKUP(D43,D29:D33,5,FALSE)))</f>
        <v>0</v>
      </c>
      <c r="E50" s="190">
        <f t="shared" si="9"/>
        <v>0</v>
      </c>
      <c r="F50" s="190">
        <f t="shared" si="9"/>
        <v>0</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34"/>
      <c r="D51" s="190">
        <f t="shared" ref="D51:Q51" si="11">IF(ISBLANK($C$51),0,IF($C$51=$D$9,HLOOKUP(D43,D14:D18,5,FALSE),HLOOKUP(D43,D29:D33,5,FALSE)))</f>
        <v>0</v>
      </c>
      <c r="E51" s="190">
        <f t="shared" si="11"/>
        <v>0</v>
      </c>
      <c r="F51" s="190">
        <f t="shared" si="11"/>
        <v>0</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hidden="1">
      <c r="B52" s="171">
        <v>2019</v>
      </c>
      <c r="C52" s="534"/>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hidden="1">
      <c r="B53" s="171">
        <v>2020</v>
      </c>
      <c r="C53" s="534"/>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21" customHeight="1">
      <c r="B54" s="453" t="s">
        <v>728</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1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zoomScale="80" zoomScaleNormal="80" workbookViewId="0">
      <pane ySplit="14" topLeftCell="A15" activePane="bottomLeft" state="frozen"/>
      <selection pane="bottomLeft" activeCell="D44" sqref="D44"/>
    </sheetView>
  </sheetViews>
  <sheetFormatPr defaultColWidth="9.140625" defaultRowHeight="15" outlineLevelRow="1"/>
  <cols>
    <col min="1" max="1" width="6.5703125" style="4" customWidth="1"/>
    <col min="2" max="2" width="36.5703125" style="5" customWidth="1"/>
    <col min="3" max="3" width="16.85546875" style="78"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42" t="s">
        <v>171</v>
      </c>
      <c r="C4" s="85" t="s">
        <v>175</v>
      </c>
      <c r="D4" s="85"/>
      <c r="E4" s="49"/>
    </row>
    <row r="5" spans="1:26" s="18" customFormat="1" ht="26.25" hidden="1" customHeight="1" outlineLevel="1" thickBot="1">
      <c r="A5" s="4"/>
      <c r="B5" s="842"/>
      <c r="C5" s="86" t="s">
        <v>172</v>
      </c>
      <c r="D5" s="86"/>
      <c r="E5" s="49"/>
    </row>
    <row r="6" spans="1:26" ht="26.25" hidden="1" customHeight="1" outlineLevel="1" thickBot="1">
      <c r="B6" s="842"/>
      <c r="C6" s="848" t="s">
        <v>550</v>
      </c>
      <c r="D6" s="849"/>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526</v>
      </c>
      <c r="C8" s="594" t="s">
        <v>481</v>
      </c>
      <c r="D8" s="593"/>
      <c r="M8" s="6"/>
      <c r="N8" s="6"/>
      <c r="O8" s="6"/>
      <c r="P8" s="6"/>
      <c r="Q8" s="6"/>
      <c r="R8" s="6"/>
      <c r="S8" s="6"/>
      <c r="T8" s="6"/>
      <c r="U8" s="6"/>
      <c r="V8" s="6"/>
      <c r="W8" s="6"/>
      <c r="X8" s="6"/>
      <c r="Y8" s="6"/>
      <c r="Z8" s="6"/>
    </row>
    <row r="9" spans="1:26" s="18" customFormat="1" ht="19.5" hidden="1" customHeight="1" outlineLevel="1">
      <c r="A9" s="4"/>
      <c r="B9" s="540"/>
      <c r="C9" s="594" t="s">
        <v>527</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52"/>
    </row>
    <row r="12" spans="1:26" ht="58.5" customHeight="1">
      <c r="B12" s="850" t="s">
        <v>622</v>
      </c>
      <c r="C12" s="850"/>
      <c r="D12" s="850"/>
      <c r="E12" s="850"/>
      <c r="F12" s="850"/>
      <c r="G12" s="850"/>
      <c r="H12" s="850"/>
      <c r="I12" s="850"/>
      <c r="J12" s="850"/>
      <c r="K12" s="850"/>
      <c r="L12" s="850"/>
      <c r="M12" s="850"/>
      <c r="N12" s="850"/>
      <c r="O12" s="850"/>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564</v>
      </c>
      <c r="E14" s="472" t="s">
        <v>565</v>
      </c>
      <c r="F14" s="472" t="s">
        <v>566</v>
      </c>
      <c r="G14" s="472" t="s">
        <v>567</v>
      </c>
      <c r="H14" s="472" t="s">
        <v>568</v>
      </c>
      <c r="I14" s="472" t="s">
        <v>725</v>
      </c>
      <c r="J14" s="472" t="s">
        <v>724</v>
      </c>
      <c r="K14" s="472" t="s">
        <v>720</v>
      </c>
      <c r="L14" s="472" t="s">
        <v>569</v>
      </c>
      <c r="M14" s="472" t="s">
        <v>570</v>
      </c>
      <c r="N14" s="472" t="s">
        <v>571</v>
      </c>
      <c r="O14" s="472" t="s">
        <v>572</v>
      </c>
      <c r="P14" s="7"/>
    </row>
    <row r="15" spans="1:26" s="7" customFormat="1" ht="18.75" customHeight="1">
      <c r="B15" s="473" t="s">
        <v>188</v>
      </c>
      <c r="C15" s="843"/>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558</v>
      </c>
      <c r="C16" s="844"/>
      <c r="D16" s="477"/>
      <c r="E16" s="477"/>
      <c r="F16" s="477"/>
      <c r="G16" s="477"/>
      <c r="H16" s="477"/>
      <c r="I16" s="477"/>
      <c r="J16" s="477"/>
      <c r="K16" s="477"/>
      <c r="L16" s="477"/>
      <c r="M16" s="477"/>
      <c r="N16" s="477"/>
      <c r="O16" s="478"/>
    </row>
    <row r="17" spans="1:15" s="111" customFormat="1" ht="17.25" customHeight="1">
      <c r="B17" s="479" t="s">
        <v>559</v>
      </c>
      <c r="C17" s="845"/>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46" t="str">
        <f>'2. LRAMVA Threshold'!D43</f>
        <v>kWh</v>
      </c>
      <c r="D18" s="46"/>
      <c r="E18" s="46"/>
      <c r="F18" s="46"/>
      <c r="G18" s="46"/>
      <c r="H18" s="46"/>
      <c r="I18" s="46"/>
      <c r="J18" s="46">
        <v>1.9300000000000001E-2</v>
      </c>
      <c r="K18" s="46"/>
      <c r="L18" s="46"/>
      <c r="M18" s="46"/>
      <c r="N18" s="46"/>
      <c r="O18" s="69"/>
    </row>
    <row r="19" spans="1:15" s="7" customFormat="1" ht="15" customHeight="1" outlineLevel="1">
      <c r="B19" s="536" t="s">
        <v>510</v>
      </c>
      <c r="C19" s="844"/>
      <c r="D19" s="46"/>
      <c r="E19" s="46"/>
      <c r="F19" s="46"/>
      <c r="G19" s="46"/>
      <c r="H19" s="46"/>
      <c r="I19" s="46"/>
      <c r="J19" s="46"/>
      <c r="K19" s="46"/>
      <c r="L19" s="46"/>
      <c r="M19" s="46"/>
      <c r="N19" s="46"/>
      <c r="O19" s="69"/>
    </row>
    <row r="20" spans="1:15" s="7" customFormat="1" ht="15" customHeight="1" outlineLevel="1">
      <c r="B20" s="536" t="s">
        <v>511</v>
      </c>
      <c r="C20" s="844"/>
      <c r="D20" s="46"/>
      <c r="E20" s="46"/>
      <c r="F20" s="46"/>
      <c r="G20" s="46"/>
      <c r="H20" s="46"/>
      <c r="I20" s="46"/>
      <c r="J20" s="46"/>
      <c r="K20" s="46"/>
      <c r="L20" s="46"/>
      <c r="M20" s="46"/>
      <c r="N20" s="46"/>
      <c r="O20" s="69"/>
    </row>
    <row r="21" spans="1:15" s="7" customFormat="1" ht="15" customHeight="1" outlineLevel="1">
      <c r="B21" s="536" t="s">
        <v>489</v>
      </c>
      <c r="C21" s="844"/>
      <c r="D21" s="46"/>
      <c r="E21" s="46"/>
      <c r="F21" s="46"/>
      <c r="G21" s="46"/>
      <c r="H21" s="46"/>
      <c r="I21" s="46"/>
      <c r="J21" s="46"/>
      <c r="K21" s="46"/>
      <c r="L21" s="46"/>
      <c r="M21" s="46"/>
      <c r="N21" s="46"/>
      <c r="O21" s="69"/>
    </row>
    <row r="22" spans="1:15" s="7" customFormat="1" ht="14.25" customHeight="1">
      <c r="B22" s="536" t="s">
        <v>512</v>
      </c>
      <c r="C22" s="847"/>
      <c r="D22" s="65">
        <f>SUM(D18:D21)</f>
        <v>0</v>
      </c>
      <c r="E22" s="65">
        <f>SUM(E18:E21)</f>
        <v>0</v>
      </c>
      <c r="F22" s="65">
        <f>SUM(F18:F21)</f>
        <v>0</v>
      </c>
      <c r="G22" s="65">
        <f t="shared" ref="G22:N22" si="2">SUM(G18:G21)</f>
        <v>0</v>
      </c>
      <c r="H22" s="65">
        <f t="shared" si="2"/>
        <v>0</v>
      </c>
      <c r="I22" s="65">
        <f t="shared" si="2"/>
        <v>0</v>
      </c>
      <c r="J22" s="65">
        <f t="shared" si="2"/>
        <v>1.9300000000000001E-2</v>
      </c>
      <c r="K22" s="65">
        <f t="shared" si="2"/>
        <v>0</v>
      </c>
      <c r="L22" s="65">
        <f t="shared" si="2"/>
        <v>0</v>
      </c>
      <c r="M22" s="65">
        <f t="shared" si="2"/>
        <v>0</v>
      </c>
      <c r="N22" s="65">
        <f t="shared" si="2"/>
        <v>0</v>
      </c>
      <c r="O22" s="76"/>
    </row>
    <row r="23" spans="1:15" s="63" customFormat="1">
      <c r="A23" s="62"/>
      <c r="B23" s="492" t="s">
        <v>513</v>
      </c>
      <c r="C23" s="482"/>
      <c r="D23" s="483"/>
      <c r="E23" s="484">
        <f>ROUND(SUM(D22*E16+E22*E17)/12,4)</f>
        <v>0</v>
      </c>
      <c r="F23" s="484">
        <f>ROUND(SUM(E22*F16+F22*F17)/12,4)</f>
        <v>0</v>
      </c>
      <c r="G23" s="484">
        <f>ROUND(SUM(F22*G16+G22*G17)/12,4)</f>
        <v>0</v>
      </c>
      <c r="H23" s="484">
        <f>ROUND(SUM(G22*H16+H22*H17)/12,4)</f>
        <v>0</v>
      </c>
      <c r="I23" s="484">
        <f>ROUND(SUM(H22*I16+I22*I17)/12,4)</f>
        <v>0</v>
      </c>
      <c r="J23" s="484">
        <f t="shared" ref="J23:N23" si="3">ROUND(SUM(I22*J16+J22*J17)/12,4)</f>
        <v>1.9300000000000001E-2</v>
      </c>
      <c r="K23" s="484">
        <f t="shared" si="3"/>
        <v>0</v>
      </c>
      <c r="L23" s="484">
        <f t="shared" si="3"/>
        <v>0</v>
      </c>
      <c r="M23" s="484">
        <f t="shared" si="3"/>
        <v>0</v>
      </c>
      <c r="N23" s="484">
        <f t="shared" si="3"/>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46" t="str">
        <f>'2. LRAMVA Threshold'!E43</f>
        <v>kWh</v>
      </c>
      <c r="D25" s="46"/>
      <c r="E25" s="46"/>
      <c r="F25" s="46"/>
      <c r="G25" s="46"/>
      <c r="H25" s="46"/>
      <c r="I25" s="46"/>
      <c r="J25" s="46">
        <v>2.1600000000000001E-2</v>
      </c>
      <c r="K25" s="46"/>
      <c r="L25" s="46"/>
      <c r="M25" s="46"/>
      <c r="N25" s="46"/>
      <c r="O25" s="69"/>
    </row>
    <row r="26" spans="1:15" s="18" customFormat="1" outlineLevel="1">
      <c r="A26" s="4"/>
      <c r="B26" s="536" t="s">
        <v>510</v>
      </c>
      <c r="C26" s="844"/>
      <c r="D26" s="46"/>
      <c r="E26" s="46"/>
      <c r="F26" s="46"/>
      <c r="G26" s="46"/>
      <c r="H26" s="46"/>
      <c r="I26" s="46"/>
      <c r="J26" s="46"/>
      <c r="K26" s="46"/>
      <c r="L26" s="46"/>
      <c r="M26" s="46"/>
      <c r="N26" s="46"/>
      <c r="O26" s="69"/>
    </row>
    <row r="27" spans="1:15" s="18" customFormat="1" outlineLevel="1">
      <c r="A27" s="4"/>
      <c r="B27" s="536" t="s">
        <v>511</v>
      </c>
      <c r="C27" s="844"/>
      <c r="D27" s="46"/>
      <c r="E27" s="46"/>
      <c r="F27" s="46"/>
      <c r="G27" s="46"/>
      <c r="H27" s="46"/>
      <c r="I27" s="46"/>
      <c r="J27" s="46"/>
      <c r="K27" s="46"/>
      <c r="L27" s="46"/>
      <c r="M27" s="46"/>
      <c r="N27" s="46"/>
      <c r="O27" s="69"/>
    </row>
    <row r="28" spans="1:15" s="18" customFormat="1" outlineLevel="1">
      <c r="A28" s="4"/>
      <c r="B28" s="536" t="s">
        <v>489</v>
      </c>
      <c r="C28" s="844"/>
      <c r="D28" s="46"/>
      <c r="E28" s="46"/>
      <c r="F28" s="46"/>
      <c r="G28" s="46"/>
      <c r="H28" s="46"/>
      <c r="I28" s="46"/>
      <c r="J28" s="46"/>
      <c r="K28" s="46"/>
      <c r="L28" s="46"/>
      <c r="M28" s="46"/>
      <c r="N28" s="46"/>
      <c r="O28" s="69"/>
    </row>
    <row r="29" spans="1:15" s="18" customFormat="1">
      <c r="A29" s="4"/>
      <c r="B29" s="536" t="s">
        <v>512</v>
      </c>
      <c r="C29" s="847"/>
      <c r="D29" s="65">
        <f>SUM(D25:D28)</f>
        <v>0</v>
      </c>
      <c r="E29" s="65">
        <f t="shared" ref="E29:N29" si="4">SUM(E25:E28)</f>
        <v>0</v>
      </c>
      <c r="F29" s="65">
        <f t="shared" si="4"/>
        <v>0</v>
      </c>
      <c r="G29" s="65">
        <f t="shared" si="4"/>
        <v>0</v>
      </c>
      <c r="H29" s="65">
        <f t="shared" si="4"/>
        <v>0</v>
      </c>
      <c r="I29" s="65">
        <f t="shared" si="4"/>
        <v>0</v>
      </c>
      <c r="J29" s="65">
        <f t="shared" si="4"/>
        <v>2.1600000000000001E-2</v>
      </c>
      <c r="K29" s="65">
        <f t="shared" si="4"/>
        <v>0</v>
      </c>
      <c r="L29" s="65">
        <f t="shared" si="4"/>
        <v>0</v>
      </c>
      <c r="M29" s="65">
        <f t="shared" si="4"/>
        <v>0</v>
      </c>
      <c r="N29" s="65">
        <f t="shared" si="4"/>
        <v>0</v>
      </c>
      <c r="O29" s="76"/>
    </row>
    <row r="30" spans="1:15" s="18" customFormat="1">
      <c r="A30" s="4"/>
      <c r="B30" s="492" t="s">
        <v>513</v>
      </c>
      <c r="C30" s="488"/>
      <c r="D30" s="71"/>
      <c r="E30" s="484">
        <f>ROUND(SUM(D29*E16+E29*E17)/12,4)</f>
        <v>0</v>
      </c>
      <c r="F30" s="484">
        <f t="shared" ref="F30:N30" si="5">ROUND(SUM(E29*F16+F29*F17)/12,4)</f>
        <v>0</v>
      </c>
      <c r="G30" s="484">
        <f t="shared" si="5"/>
        <v>0</v>
      </c>
      <c r="H30" s="484">
        <f t="shared" si="5"/>
        <v>0</v>
      </c>
      <c r="I30" s="484">
        <f t="shared" si="5"/>
        <v>0</v>
      </c>
      <c r="J30" s="484">
        <f>ROUND(SUM(I29*J16+J29*J17)/12,4)</f>
        <v>2.1600000000000001E-2</v>
      </c>
      <c r="K30" s="484">
        <f t="shared" si="5"/>
        <v>0</v>
      </c>
      <c r="L30" s="484">
        <f t="shared" si="5"/>
        <v>0</v>
      </c>
      <c r="M30" s="484">
        <f t="shared" si="5"/>
        <v>0</v>
      </c>
      <c r="N30" s="484">
        <f t="shared" si="5"/>
        <v>0</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TO 1,499 KW</v>
      </c>
      <c r="C32" s="846" t="str">
        <f>'2. LRAMVA Threshold'!F43</f>
        <v>kW</v>
      </c>
      <c r="D32" s="46"/>
      <c r="E32" s="46"/>
      <c r="F32" s="46"/>
      <c r="G32" s="46"/>
      <c r="H32" s="46"/>
      <c r="I32" s="46"/>
      <c r="J32" s="46">
        <v>4.0705999999999998</v>
      </c>
      <c r="K32" s="46"/>
      <c r="L32" s="46"/>
      <c r="M32" s="46"/>
      <c r="N32" s="46"/>
      <c r="O32" s="69"/>
    </row>
    <row r="33" spans="1:15" s="18" customFormat="1" outlineLevel="1">
      <c r="A33" s="4"/>
      <c r="B33" s="536" t="s">
        <v>510</v>
      </c>
      <c r="C33" s="844"/>
      <c r="D33" s="46"/>
      <c r="E33" s="46"/>
      <c r="F33" s="46"/>
      <c r="G33" s="46"/>
      <c r="H33" s="46"/>
      <c r="I33" s="46"/>
      <c r="J33" s="46"/>
      <c r="K33" s="46"/>
      <c r="L33" s="46"/>
      <c r="M33" s="46"/>
      <c r="N33" s="46"/>
      <c r="O33" s="69"/>
    </row>
    <row r="34" spans="1:15" s="18" customFormat="1" outlineLevel="1">
      <c r="A34" s="4"/>
      <c r="B34" s="536" t="s">
        <v>511</v>
      </c>
      <c r="C34" s="844"/>
      <c r="D34" s="46"/>
      <c r="E34" s="46"/>
      <c r="F34" s="46"/>
      <c r="G34" s="46"/>
      <c r="H34" s="46"/>
      <c r="I34" s="46"/>
      <c r="J34" s="46"/>
      <c r="K34" s="46"/>
      <c r="L34" s="46"/>
      <c r="M34" s="46"/>
      <c r="N34" s="46"/>
      <c r="O34" s="69"/>
    </row>
    <row r="35" spans="1:15" s="18" customFormat="1" outlineLevel="1">
      <c r="A35" s="4"/>
      <c r="B35" s="536" t="s">
        <v>489</v>
      </c>
      <c r="C35" s="844"/>
      <c r="D35" s="46"/>
      <c r="E35" s="46"/>
      <c r="F35" s="46"/>
      <c r="G35" s="46"/>
      <c r="H35" s="46"/>
      <c r="I35" s="46"/>
      <c r="J35" s="46"/>
      <c r="K35" s="46"/>
      <c r="L35" s="46"/>
      <c r="M35" s="46"/>
      <c r="N35" s="46"/>
      <c r="O35" s="69"/>
    </row>
    <row r="36" spans="1:15" s="18" customFormat="1">
      <c r="A36" s="4"/>
      <c r="B36" s="536" t="s">
        <v>512</v>
      </c>
      <c r="C36" s="847"/>
      <c r="D36" s="65">
        <f>SUM(D32:D35)</f>
        <v>0</v>
      </c>
      <c r="E36" s="65">
        <f>SUM(E32:E35)</f>
        <v>0</v>
      </c>
      <c r="F36" s="65">
        <f t="shared" ref="F36:M36" si="6">SUM(F32:F35)</f>
        <v>0</v>
      </c>
      <c r="G36" s="65">
        <f t="shared" si="6"/>
        <v>0</v>
      </c>
      <c r="H36" s="65">
        <f t="shared" si="6"/>
        <v>0</v>
      </c>
      <c r="I36" s="65">
        <f t="shared" si="6"/>
        <v>0</v>
      </c>
      <c r="J36" s="65">
        <f t="shared" si="6"/>
        <v>4.0705999999999998</v>
      </c>
      <c r="K36" s="65">
        <f t="shared" si="6"/>
        <v>0</v>
      </c>
      <c r="L36" s="65">
        <f t="shared" si="6"/>
        <v>0</v>
      </c>
      <c r="M36" s="65">
        <f t="shared" si="6"/>
        <v>0</v>
      </c>
      <c r="N36" s="65">
        <f>SUM(N32:N35)</f>
        <v>0</v>
      </c>
      <c r="O36" s="76"/>
    </row>
    <row r="37" spans="1:15" s="18" customFormat="1">
      <c r="A37" s="4"/>
      <c r="B37" s="492" t="s">
        <v>513</v>
      </c>
      <c r="C37" s="488"/>
      <c r="D37" s="71"/>
      <c r="E37" s="484">
        <f t="shared" ref="E37:N37" si="7">ROUND(SUM(D36*E16+E36*E17)/12,4)</f>
        <v>0</v>
      </c>
      <c r="F37" s="484">
        <f t="shared" si="7"/>
        <v>0</v>
      </c>
      <c r="G37" s="484">
        <f t="shared" si="7"/>
        <v>0</v>
      </c>
      <c r="H37" s="484">
        <f t="shared" si="7"/>
        <v>0</v>
      </c>
      <c r="I37" s="484">
        <f t="shared" si="7"/>
        <v>0</v>
      </c>
      <c r="J37" s="484">
        <f t="shared" si="7"/>
        <v>4.0705999999999998</v>
      </c>
      <c r="K37" s="484">
        <f t="shared" si="7"/>
        <v>0</v>
      </c>
      <c r="L37" s="484">
        <f t="shared" si="7"/>
        <v>0</v>
      </c>
      <c r="M37" s="484">
        <f t="shared" si="7"/>
        <v>0</v>
      </c>
      <c r="N37" s="484">
        <f t="shared" si="7"/>
        <v>0</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GS 1,500 TO 4,999</v>
      </c>
      <c r="C39" s="846" t="str">
        <f>'2. LRAMVA Threshold'!G43</f>
        <v>kW</v>
      </c>
      <c r="D39" s="46"/>
      <c r="E39" s="46"/>
      <c r="F39" s="46"/>
      <c r="G39" s="46"/>
      <c r="H39" s="46"/>
      <c r="I39" s="46"/>
      <c r="J39" s="756">
        <v>3.6541000000000001</v>
      </c>
      <c r="K39" s="46"/>
      <c r="L39" s="46"/>
      <c r="M39" s="46"/>
      <c r="N39" s="46"/>
      <c r="O39" s="69"/>
    </row>
    <row r="40" spans="1:15" s="18" customFormat="1" outlineLevel="1">
      <c r="A40" s="4"/>
      <c r="B40" s="536" t="s">
        <v>510</v>
      </c>
      <c r="C40" s="844"/>
      <c r="D40" s="46"/>
      <c r="E40" s="46"/>
      <c r="F40" s="46"/>
      <c r="G40" s="46"/>
      <c r="H40" s="46"/>
      <c r="I40" s="46"/>
      <c r="J40" s="46"/>
      <c r="K40" s="46"/>
      <c r="L40" s="46"/>
      <c r="M40" s="46"/>
      <c r="N40" s="46"/>
      <c r="O40" s="69"/>
    </row>
    <row r="41" spans="1:15" s="18" customFormat="1" outlineLevel="1">
      <c r="A41" s="4"/>
      <c r="B41" s="536" t="s">
        <v>511</v>
      </c>
      <c r="C41" s="844"/>
      <c r="D41" s="46"/>
      <c r="E41" s="46"/>
      <c r="F41" s="46"/>
      <c r="G41" s="46"/>
      <c r="H41" s="46"/>
      <c r="I41" s="46"/>
      <c r="J41" s="46"/>
      <c r="K41" s="46"/>
      <c r="L41" s="46"/>
      <c r="M41" s="46"/>
      <c r="N41" s="46"/>
      <c r="O41" s="69"/>
    </row>
    <row r="42" spans="1:15" s="18" customFormat="1" outlineLevel="1">
      <c r="A42" s="4"/>
      <c r="B42" s="536" t="s">
        <v>489</v>
      </c>
      <c r="C42" s="844"/>
      <c r="D42" s="46"/>
      <c r="E42" s="46"/>
      <c r="F42" s="46"/>
      <c r="G42" s="46"/>
      <c r="H42" s="46"/>
      <c r="I42" s="46"/>
      <c r="J42" s="46"/>
      <c r="K42" s="46"/>
      <c r="L42" s="46"/>
      <c r="M42" s="46"/>
      <c r="N42" s="46"/>
      <c r="O42" s="69"/>
    </row>
    <row r="43" spans="1:15" s="18" customFormat="1">
      <c r="A43" s="4"/>
      <c r="B43" s="536" t="s">
        <v>512</v>
      </c>
      <c r="C43" s="847"/>
      <c r="D43" s="65">
        <f>SUM(D39:D42)</f>
        <v>0</v>
      </c>
      <c r="E43" s="65">
        <f t="shared" ref="E43:N43" si="8">SUM(E39:E42)</f>
        <v>0</v>
      </c>
      <c r="F43" s="65">
        <f t="shared" si="8"/>
        <v>0</v>
      </c>
      <c r="G43" s="65">
        <f t="shared" si="8"/>
        <v>0</v>
      </c>
      <c r="H43" s="65">
        <f t="shared" si="8"/>
        <v>0</v>
      </c>
      <c r="I43" s="65">
        <f t="shared" si="8"/>
        <v>0</v>
      </c>
      <c r="J43" s="65">
        <f t="shared" si="8"/>
        <v>3.6541000000000001</v>
      </c>
      <c r="K43" s="65">
        <f t="shared" si="8"/>
        <v>0</v>
      </c>
      <c r="L43" s="65">
        <f t="shared" si="8"/>
        <v>0</v>
      </c>
      <c r="M43" s="65">
        <f t="shared" si="8"/>
        <v>0</v>
      </c>
      <c r="N43" s="65">
        <f t="shared" si="8"/>
        <v>0</v>
      </c>
      <c r="O43" s="76"/>
    </row>
    <row r="44" spans="1:15" s="14" customFormat="1">
      <c r="A44" s="72"/>
      <c r="B44" s="492" t="s">
        <v>513</v>
      </c>
      <c r="C44" s="488"/>
      <c r="D44" s="71"/>
      <c r="E44" s="484">
        <f t="shared" ref="E44:N44" si="9">ROUND(SUM(D43*E16+E43*E17)/12,4)</f>
        <v>0</v>
      </c>
      <c r="F44" s="484">
        <f t="shared" si="9"/>
        <v>0</v>
      </c>
      <c r="G44" s="484">
        <f t="shared" si="9"/>
        <v>0</v>
      </c>
      <c r="H44" s="484">
        <f t="shared" si="9"/>
        <v>0</v>
      </c>
      <c r="I44" s="484">
        <f t="shared" si="9"/>
        <v>0</v>
      </c>
      <c r="J44" s="484">
        <f t="shared" si="9"/>
        <v>3.6541000000000001</v>
      </c>
      <c r="K44" s="484">
        <f t="shared" si="9"/>
        <v>0</v>
      </c>
      <c r="L44" s="484">
        <f t="shared" si="9"/>
        <v>0</v>
      </c>
      <c r="M44" s="484">
        <f t="shared" si="9"/>
        <v>0</v>
      </c>
      <c r="N44" s="484">
        <f t="shared" si="9"/>
        <v>0</v>
      </c>
      <c r="O44" s="489"/>
    </row>
    <row r="45" spans="1:15" s="70" customFormat="1" ht="14.25">
      <c r="A45" s="72"/>
      <c r="B45" s="492"/>
      <c r="C45" s="488"/>
      <c r="D45" s="71"/>
      <c r="E45" s="71"/>
      <c r="F45" s="71"/>
      <c r="G45" s="71"/>
      <c r="H45" s="71"/>
      <c r="I45" s="71"/>
      <c r="J45" s="71"/>
      <c r="K45" s="71"/>
      <c r="L45" s="487"/>
      <c r="M45" s="487"/>
      <c r="N45" s="487"/>
      <c r="O45" s="493"/>
    </row>
    <row r="46" spans="1:15" s="64" customFormat="1">
      <c r="A46" s="62"/>
      <c r="B46" s="604" t="str">
        <f>'1.  LRAMVA Summary'!B33</f>
        <v>Large User</v>
      </c>
      <c r="C46" s="846" t="str">
        <f>'2. LRAMVA Threshold'!H43</f>
        <v>kW</v>
      </c>
      <c r="D46" s="46"/>
      <c r="E46" s="46"/>
      <c r="F46" s="46"/>
      <c r="G46" s="46"/>
      <c r="H46" s="46"/>
      <c r="I46" s="46"/>
      <c r="J46" s="46">
        <v>3.4742000000000002</v>
      </c>
      <c r="K46" s="46"/>
      <c r="L46" s="46"/>
      <c r="M46" s="46"/>
      <c r="N46" s="46"/>
      <c r="O46" s="69"/>
    </row>
    <row r="47" spans="1:15" s="18" customFormat="1" outlineLevel="1">
      <c r="A47" s="4"/>
      <c r="B47" s="536" t="s">
        <v>510</v>
      </c>
      <c r="C47" s="844"/>
      <c r="D47" s="46"/>
      <c r="E47" s="46"/>
      <c r="F47" s="46"/>
      <c r="G47" s="46"/>
      <c r="H47" s="46"/>
      <c r="I47" s="46"/>
      <c r="J47" s="46"/>
      <c r="K47" s="46"/>
      <c r="L47" s="46"/>
      <c r="M47" s="46"/>
      <c r="N47" s="46"/>
      <c r="O47" s="69"/>
    </row>
    <row r="48" spans="1:15" s="18" customFormat="1" outlineLevel="1">
      <c r="A48" s="4"/>
      <c r="B48" s="536" t="s">
        <v>511</v>
      </c>
      <c r="C48" s="844"/>
      <c r="D48" s="46"/>
      <c r="E48" s="46"/>
      <c r="F48" s="46"/>
      <c r="G48" s="46"/>
      <c r="H48" s="46"/>
      <c r="I48" s="46"/>
      <c r="J48" s="46"/>
      <c r="K48" s="46"/>
      <c r="L48" s="46"/>
      <c r="M48" s="46"/>
      <c r="N48" s="46"/>
      <c r="O48" s="69"/>
    </row>
    <row r="49" spans="1:15" s="18" customFormat="1" outlineLevel="1">
      <c r="A49" s="4"/>
      <c r="B49" s="536" t="s">
        <v>489</v>
      </c>
      <c r="C49" s="844"/>
      <c r="D49" s="46"/>
      <c r="E49" s="46"/>
      <c r="F49" s="46"/>
      <c r="G49" s="46"/>
      <c r="H49" s="46"/>
      <c r="I49" s="46"/>
      <c r="J49" s="46"/>
      <c r="K49" s="46"/>
      <c r="L49" s="46"/>
      <c r="M49" s="46"/>
      <c r="N49" s="46"/>
      <c r="O49" s="69"/>
    </row>
    <row r="50" spans="1:15" s="18" customFormat="1">
      <c r="A50" s="4"/>
      <c r="B50" s="536" t="s">
        <v>512</v>
      </c>
      <c r="C50" s="847"/>
      <c r="D50" s="65">
        <f>SUM(D46:D49)</f>
        <v>0</v>
      </c>
      <c r="E50" s="65">
        <f t="shared" ref="E50:N50" si="10">SUM(E46:E49)</f>
        <v>0</v>
      </c>
      <c r="F50" s="65">
        <f t="shared" si="10"/>
        <v>0</v>
      </c>
      <c r="G50" s="65">
        <f t="shared" si="10"/>
        <v>0</v>
      </c>
      <c r="H50" s="65">
        <f t="shared" si="10"/>
        <v>0</v>
      </c>
      <c r="I50" s="65">
        <f t="shared" si="10"/>
        <v>0</v>
      </c>
      <c r="J50" s="65">
        <f t="shared" si="10"/>
        <v>3.4742000000000002</v>
      </c>
      <c r="K50" s="65">
        <f t="shared" si="10"/>
        <v>0</v>
      </c>
      <c r="L50" s="65">
        <f t="shared" si="10"/>
        <v>0</v>
      </c>
      <c r="M50" s="65">
        <f t="shared" si="10"/>
        <v>0</v>
      </c>
      <c r="N50" s="65">
        <f t="shared" si="10"/>
        <v>0</v>
      </c>
      <c r="O50" s="76"/>
    </row>
    <row r="51" spans="1:15" s="14" customFormat="1">
      <c r="A51" s="72"/>
      <c r="B51" s="492" t="s">
        <v>513</v>
      </c>
      <c r="C51" s="488"/>
      <c r="D51" s="71"/>
      <c r="E51" s="484">
        <f t="shared" ref="E51:N51" si="11">ROUND(SUM(D50*E16+E50*E17)/12,4)</f>
        <v>0</v>
      </c>
      <c r="F51" s="484">
        <f t="shared" si="11"/>
        <v>0</v>
      </c>
      <c r="G51" s="484">
        <f t="shared" si="11"/>
        <v>0</v>
      </c>
      <c r="H51" s="484">
        <f t="shared" si="11"/>
        <v>0</v>
      </c>
      <c r="I51" s="484">
        <f t="shared" si="11"/>
        <v>0</v>
      </c>
      <c r="J51" s="484">
        <f t="shared" si="11"/>
        <v>3.4742000000000002</v>
      </c>
      <c r="K51" s="484">
        <f t="shared" si="11"/>
        <v>0</v>
      </c>
      <c r="L51" s="484">
        <f t="shared" si="11"/>
        <v>0</v>
      </c>
      <c r="M51" s="484">
        <f t="shared" si="11"/>
        <v>0</v>
      </c>
      <c r="N51" s="484">
        <f t="shared" si="11"/>
        <v>0</v>
      </c>
      <c r="O51" s="489"/>
    </row>
    <row r="52" spans="1:15" s="70" customFormat="1" ht="14.25">
      <c r="A52" s="72"/>
      <c r="B52" s="492"/>
      <c r="C52" s="488"/>
      <c r="D52" s="71"/>
      <c r="E52" s="71"/>
      <c r="F52" s="71"/>
      <c r="G52" s="71"/>
      <c r="H52" s="71"/>
      <c r="I52" s="71"/>
      <c r="J52" s="71"/>
      <c r="K52" s="71"/>
      <c r="L52" s="494"/>
      <c r="M52" s="494"/>
      <c r="N52" s="494"/>
      <c r="O52" s="493"/>
    </row>
    <row r="53" spans="1:15" s="64" customFormat="1">
      <c r="A53" s="62"/>
      <c r="B53" s="604" t="str">
        <f>'1.  LRAMVA Summary'!B34</f>
        <v>Unmetered Scattered Load</v>
      </c>
      <c r="C53" s="846" t="str">
        <f>'2. LRAMVA Threshold'!I43</f>
        <v>kWh</v>
      </c>
      <c r="D53" s="46"/>
      <c r="E53" s="46"/>
      <c r="F53" s="46"/>
      <c r="G53" s="46"/>
      <c r="H53" s="46"/>
      <c r="I53" s="46"/>
      <c r="J53" s="46">
        <v>2.1899999999999999E-2</v>
      </c>
      <c r="K53" s="46"/>
      <c r="L53" s="46"/>
      <c r="M53" s="46"/>
      <c r="N53" s="46"/>
      <c r="O53" s="69"/>
    </row>
    <row r="54" spans="1:15" s="18" customFormat="1" outlineLevel="1">
      <c r="A54" s="4"/>
      <c r="B54" s="536" t="s">
        <v>510</v>
      </c>
      <c r="C54" s="844"/>
      <c r="D54" s="46"/>
      <c r="E54" s="46"/>
      <c r="F54" s="46"/>
      <c r="G54" s="46"/>
      <c r="H54" s="46"/>
      <c r="I54" s="46"/>
      <c r="J54" s="46"/>
      <c r="K54" s="46"/>
      <c r="L54" s="46"/>
      <c r="M54" s="46"/>
      <c r="N54" s="46"/>
      <c r="O54" s="69"/>
    </row>
    <row r="55" spans="1:15" s="18" customFormat="1" outlineLevel="1">
      <c r="A55" s="4"/>
      <c r="B55" s="536" t="s">
        <v>511</v>
      </c>
      <c r="C55" s="844"/>
      <c r="D55" s="46"/>
      <c r="E55" s="46"/>
      <c r="F55" s="46"/>
      <c r="G55" s="46"/>
      <c r="H55" s="46"/>
      <c r="I55" s="46"/>
      <c r="J55" s="46"/>
      <c r="K55" s="46"/>
      <c r="L55" s="46"/>
      <c r="M55" s="46"/>
      <c r="N55" s="46"/>
      <c r="O55" s="69"/>
    </row>
    <row r="56" spans="1:15" s="18" customFormat="1" outlineLevel="1">
      <c r="A56" s="4"/>
      <c r="B56" s="536" t="s">
        <v>489</v>
      </c>
      <c r="C56" s="844"/>
      <c r="D56" s="46"/>
      <c r="E56" s="46"/>
      <c r="F56" s="46"/>
      <c r="G56" s="46"/>
      <c r="H56" s="46"/>
      <c r="I56" s="46"/>
      <c r="J56" s="46"/>
      <c r="K56" s="46"/>
      <c r="L56" s="46"/>
      <c r="M56" s="46"/>
      <c r="N56" s="46"/>
      <c r="O56" s="69"/>
    </row>
    <row r="57" spans="1:15" s="18" customFormat="1">
      <c r="A57" s="4"/>
      <c r="B57" s="536" t="s">
        <v>512</v>
      </c>
      <c r="C57" s="847"/>
      <c r="D57" s="65">
        <f>SUM(D53:D56)</f>
        <v>0</v>
      </c>
      <c r="E57" s="65">
        <f t="shared" ref="E57:N57" si="12">SUM(E53:E56)</f>
        <v>0</v>
      </c>
      <c r="F57" s="65">
        <f t="shared" si="12"/>
        <v>0</v>
      </c>
      <c r="G57" s="65">
        <f t="shared" si="12"/>
        <v>0</v>
      </c>
      <c r="H57" s="65">
        <f t="shared" si="12"/>
        <v>0</v>
      </c>
      <c r="I57" s="65">
        <f t="shared" si="12"/>
        <v>0</v>
      </c>
      <c r="J57" s="65">
        <f t="shared" si="12"/>
        <v>2.1899999999999999E-2</v>
      </c>
      <c r="K57" s="65">
        <f t="shared" si="12"/>
        <v>0</v>
      </c>
      <c r="L57" s="65">
        <f t="shared" si="12"/>
        <v>0</v>
      </c>
      <c r="M57" s="65">
        <f t="shared" si="12"/>
        <v>0</v>
      </c>
      <c r="N57" s="65">
        <f t="shared" si="12"/>
        <v>0</v>
      </c>
      <c r="O57" s="77"/>
    </row>
    <row r="58" spans="1:15" s="14" customFormat="1">
      <c r="A58" s="72"/>
      <c r="B58" s="492" t="s">
        <v>513</v>
      </c>
      <c r="C58" s="488"/>
      <c r="D58" s="71"/>
      <c r="E58" s="484">
        <f t="shared" ref="E58:N58" si="13">ROUND(SUM(D57*E16+E57*E17)/12,4)</f>
        <v>0</v>
      </c>
      <c r="F58" s="484">
        <f t="shared" si="13"/>
        <v>0</v>
      </c>
      <c r="G58" s="484">
        <f t="shared" si="13"/>
        <v>0</v>
      </c>
      <c r="H58" s="484">
        <f t="shared" si="13"/>
        <v>0</v>
      </c>
      <c r="I58" s="484">
        <f t="shared" si="13"/>
        <v>0</v>
      </c>
      <c r="J58" s="484">
        <f t="shared" si="13"/>
        <v>2.1899999999999999E-2</v>
      </c>
      <c r="K58" s="484">
        <f t="shared" si="13"/>
        <v>0</v>
      </c>
      <c r="L58" s="484">
        <f t="shared" si="13"/>
        <v>0</v>
      </c>
      <c r="M58" s="484">
        <f t="shared" si="13"/>
        <v>0</v>
      </c>
      <c r="N58" s="484">
        <f t="shared" si="13"/>
        <v>0</v>
      </c>
      <c r="O58" s="489"/>
    </row>
    <row r="59" spans="1:15" s="70" customFormat="1" ht="14.25">
      <c r="A59" s="72"/>
      <c r="B59" s="492"/>
      <c r="C59" s="488"/>
      <c r="D59" s="71"/>
      <c r="E59" s="71"/>
      <c r="F59" s="71"/>
      <c r="G59" s="71"/>
      <c r="H59" s="71"/>
      <c r="I59" s="71"/>
      <c r="J59" s="71"/>
      <c r="K59" s="71"/>
      <c r="L59" s="494"/>
      <c r="M59" s="494"/>
      <c r="N59" s="494"/>
      <c r="O59" s="493"/>
    </row>
    <row r="60" spans="1:15" s="64" customFormat="1">
      <c r="A60" s="62"/>
      <c r="B60" s="604" t="str">
        <f>'1.  LRAMVA Summary'!B35</f>
        <v>Street Lighting</v>
      </c>
      <c r="C60" s="846" t="str">
        <f>'2. LRAMVA Threshold'!J43</f>
        <v>kW</v>
      </c>
      <c r="D60" s="46"/>
      <c r="E60" s="46"/>
      <c r="F60" s="46"/>
      <c r="G60" s="46"/>
      <c r="H60" s="46"/>
      <c r="I60" s="46"/>
      <c r="J60" s="46">
        <v>5.3170999999999999</v>
      </c>
      <c r="K60" s="46"/>
      <c r="L60" s="46"/>
      <c r="M60" s="46"/>
      <c r="N60" s="46"/>
      <c r="O60" s="69"/>
    </row>
    <row r="61" spans="1:15" s="18" customFormat="1" outlineLevel="1">
      <c r="A61" s="4"/>
      <c r="B61" s="536" t="s">
        <v>510</v>
      </c>
      <c r="C61" s="844"/>
      <c r="D61" s="46"/>
      <c r="E61" s="46"/>
      <c r="F61" s="46"/>
      <c r="G61" s="46"/>
      <c r="H61" s="46"/>
      <c r="I61" s="46"/>
      <c r="J61" s="46"/>
      <c r="K61" s="46"/>
      <c r="L61" s="46"/>
      <c r="M61" s="46"/>
      <c r="N61" s="46"/>
      <c r="O61" s="69"/>
    </row>
    <row r="62" spans="1:15" s="18" customFormat="1" outlineLevel="1">
      <c r="A62" s="4"/>
      <c r="B62" s="536" t="s">
        <v>511</v>
      </c>
      <c r="C62" s="844"/>
      <c r="D62" s="46"/>
      <c r="E62" s="46"/>
      <c r="F62" s="46"/>
      <c r="G62" s="46"/>
      <c r="H62" s="46"/>
      <c r="I62" s="46"/>
      <c r="J62" s="46"/>
      <c r="K62" s="46"/>
      <c r="L62" s="46"/>
      <c r="M62" s="46"/>
      <c r="N62" s="46"/>
      <c r="O62" s="69"/>
    </row>
    <row r="63" spans="1:15" s="18" customFormat="1" outlineLevel="1">
      <c r="A63" s="4"/>
      <c r="B63" s="536" t="s">
        <v>489</v>
      </c>
      <c r="C63" s="844"/>
      <c r="D63" s="46"/>
      <c r="E63" s="46"/>
      <c r="F63" s="46"/>
      <c r="G63" s="46"/>
      <c r="H63" s="46"/>
      <c r="I63" s="46"/>
      <c r="J63" s="46"/>
      <c r="K63" s="46"/>
      <c r="L63" s="46"/>
      <c r="M63" s="46"/>
      <c r="N63" s="46"/>
      <c r="O63" s="69"/>
    </row>
    <row r="64" spans="1:15" s="18" customFormat="1">
      <c r="A64" s="4"/>
      <c r="B64" s="536" t="s">
        <v>512</v>
      </c>
      <c r="C64" s="847"/>
      <c r="D64" s="65">
        <f>SUM(D60:D63)</f>
        <v>0</v>
      </c>
      <c r="E64" s="65">
        <f t="shared" ref="E64:N64" si="14">SUM(E60:E63)</f>
        <v>0</v>
      </c>
      <c r="F64" s="65">
        <f t="shared" si="14"/>
        <v>0</v>
      </c>
      <c r="G64" s="65">
        <f t="shared" si="14"/>
        <v>0</v>
      </c>
      <c r="H64" s="65">
        <f t="shared" si="14"/>
        <v>0</v>
      </c>
      <c r="I64" s="65">
        <f t="shared" si="14"/>
        <v>0</v>
      </c>
      <c r="J64" s="65">
        <f t="shared" si="14"/>
        <v>5.3170999999999999</v>
      </c>
      <c r="K64" s="65">
        <f t="shared" si="14"/>
        <v>0</v>
      </c>
      <c r="L64" s="65">
        <f t="shared" si="14"/>
        <v>0</v>
      </c>
      <c r="M64" s="65">
        <f t="shared" si="14"/>
        <v>0</v>
      </c>
      <c r="N64" s="65">
        <f t="shared" si="14"/>
        <v>0</v>
      </c>
      <c r="O64" s="77"/>
    </row>
    <row r="65" spans="1:15" s="14" customFormat="1">
      <c r="A65" s="72"/>
      <c r="B65" s="492" t="s">
        <v>513</v>
      </c>
      <c r="C65" s="488"/>
      <c r="D65" s="71"/>
      <c r="E65" s="484">
        <f t="shared" ref="E65:N65" si="15">ROUND(SUM(D64*E16+E64*E17)/12,4)</f>
        <v>0</v>
      </c>
      <c r="F65" s="484">
        <f t="shared" si="15"/>
        <v>0</v>
      </c>
      <c r="G65" s="484">
        <f t="shared" si="15"/>
        <v>0</v>
      </c>
      <c r="H65" s="484">
        <f t="shared" si="15"/>
        <v>0</v>
      </c>
      <c r="I65" s="484">
        <f>ROUND(SUM(H64*I16+I64*I17)/12,4)</f>
        <v>0</v>
      </c>
      <c r="J65" s="484">
        <f t="shared" si="15"/>
        <v>5.3170999999999999</v>
      </c>
      <c r="K65" s="484">
        <f t="shared" si="15"/>
        <v>0</v>
      </c>
      <c r="L65" s="484">
        <f t="shared" si="15"/>
        <v>0</v>
      </c>
      <c r="M65" s="484">
        <f t="shared" si="15"/>
        <v>0</v>
      </c>
      <c r="N65" s="484">
        <f t="shared" si="15"/>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f>'1.  LRAMVA Summary'!B36</f>
        <v>0</v>
      </c>
      <c r="C67" s="846">
        <f>'2. LRAMVA Threshold'!K43</f>
        <v>0</v>
      </c>
      <c r="D67" s="46"/>
      <c r="E67" s="46"/>
      <c r="F67" s="46"/>
      <c r="G67" s="46"/>
      <c r="H67" s="46"/>
      <c r="I67" s="46"/>
      <c r="J67" s="46"/>
      <c r="K67" s="46"/>
      <c r="L67" s="46"/>
      <c r="M67" s="46"/>
      <c r="N67" s="46"/>
      <c r="O67" s="69"/>
    </row>
    <row r="68" spans="1:15" s="18" customFormat="1" outlineLevel="1">
      <c r="A68" s="4"/>
      <c r="B68" s="536" t="s">
        <v>510</v>
      </c>
      <c r="C68" s="844"/>
      <c r="D68" s="46"/>
      <c r="E68" s="46"/>
      <c r="F68" s="46"/>
      <c r="G68" s="46"/>
      <c r="H68" s="46"/>
      <c r="I68" s="46"/>
      <c r="J68" s="46"/>
      <c r="K68" s="46"/>
      <c r="L68" s="46"/>
      <c r="M68" s="46"/>
      <c r="N68" s="46"/>
      <c r="O68" s="69"/>
    </row>
    <row r="69" spans="1:15" s="18" customFormat="1" outlineLevel="1">
      <c r="A69" s="4"/>
      <c r="B69" s="536" t="s">
        <v>511</v>
      </c>
      <c r="C69" s="844"/>
      <c r="D69" s="46"/>
      <c r="E69" s="46"/>
      <c r="F69" s="46"/>
      <c r="G69" s="46"/>
      <c r="H69" s="46"/>
      <c r="I69" s="46"/>
      <c r="J69" s="46"/>
      <c r="K69" s="46"/>
      <c r="L69" s="46"/>
      <c r="M69" s="46"/>
      <c r="N69" s="46"/>
      <c r="O69" s="69"/>
    </row>
    <row r="70" spans="1:15" s="18" customFormat="1" outlineLevel="1">
      <c r="A70" s="4"/>
      <c r="B70" s="536" t="s">
        <v>489</v>
      </c>
      <c r="C70" s="844"/>
      <c r="D70" s="46"/>
      <c r="E70" s="46"/>
      <c r="F70" s="46"/>
      <c r="G70" s="46"/>
      <c r="H70" s="46"/>
      <c r="I70" s="46"/>
      <c r="J70" s="46"/>
      <c r="K70" s="46"/>
      <c r="L70" s="46"/>
      <c r="M70" s="46"/>
      <c r="N70" s="46"/>
      <c r="O70" s="69"/>
    </row>
    <row r="71" spans="1:15" s="18" customFormat="1">
      <c r="A71" s="4"/>
      <c r="B71" s="536" t="s">
        <v>512</v>
      </c>
      <c r="C71" s="847"/>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92" t="s">
        <v>513</v>
      </c>
      <c r="C72" s="488"/>
      <c r="D72" s="71"/>
      <c r="E72" s="484">
        <f t="shared" ref="E72:N72" si="17">ROUND(SUM(D71*E16+E71*E17)/12,4)</f>
        <v>0</v>
      </c>
      <c r="F72" s="484">
        <f t="shared" si="17"/>
        <v>0</v>
      </c>
      <c r="G72" s="484">
        <f t="shared" si="17"/>
        <v>0</v>
      </c>
      <c r="H72" s="484">
        <f t="shared" si="17"/>
        <v>0</v>
      </c>
      <c r="I72" s="484">
        <f t="shared" si="17"/>
        <v>0</v>
      </c>
      <c r="J72" s="484">
        <f t="shared" si="17"/>
        <v>0</v>
      </c>
      <c r="K72" s="484">
        <f t="shared" si="17"/>
        <v>0</v>
      </c>
      <c r="L72" s="484">
        <f t="shared" si="17"/>
        <v>0</v>
      </c>
      <c r="M72" s="484">
        <f t="shared" si="17"/>
        <v>0</v>
      </c>
      <c r="N72" s="484">
        <f t="shared" si="17"/>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46">
        <f>'2. LRAMVA Threshold'!L43</f>
        <v>0</v>
      </c>
      <c r="D74" s="46"/>
      <c r="E74" s="46"/>
      <c r="F74" s="46"/>
      <c r="G74" s="46"/>
      <c r="H74" s="46"/>
      <c r="I74" s="46"/>
      <c r="J74" s="46"/>
      <c r="K74" s="46"/>
      <c r="L74" s="46"/>
      <c r="M74" s="46"/>
      <c r="N74" s="46"/>
      <c r="O74" s="69"/>
    </row>
    <row r="75" spans="1:15" s="18" customFormat="1" outlineLevel="1">
      <c r="A75" s="4"/>
      <c r="B75" s="536" t="s">
        <v>510</v>
      </c>
      <c r="C75" s="844"/>
      <c r="D75" s="46"/>
      <c r="E75" s="46"/>
      <c r="F75" s="46"/>
      <c r="G75" s="46"/>
      <c r="H75" s="46"/>
      <c r="I75" s="46"/>
      <c r="J75" s="46"/>
      <c r="K75" s="46"/>
      <c r="L75" s="46"/>
      <c r="M75" s="46"/>
      <c r="N75" s="46"/>
      <c r="O75" s="69"/>
    </row>
    <row r="76" spans="1:15" s="18" customFormat="1" outlineLevel="1">
      <c r="A76" s="4"/>
      <c r="B76" s="536" t="s">
        <v>511</v>
      </c>
      <c r="C76" s="844"/>
      <c r="D76" s="46"/>
      <c r="E76" s="46"/>
      <c r="F76" s="46"/>
      <c r="G76" s="46"/>
      <c r="H76" s="46"/>
      <c r="I76" s="46"/>
      <c r="J76" s="46"/>
      <c r="K76" s="46"/>
      <c r="L76" s="46"/>
      <c r="M76" s="46"/>
      <c r="N76" s="46"/>
      <c r="O76" s="69"/>
    </row>
    <row r="77" spans="1:15" s="18" customFormat="1" outlineLevel="1">
      <c r="A77" s="4"/>
      <c r="B77" s="536" t="s">
        <v>489</v>
      </c>
      <c r="C77" s="844"/>
      <c r="D77" s="46"/>
      <c r="E77" s="46"/>
      <c r="F77" s="46"/>
      <c r="G77" s="46"/>
      <c r="H77" s="46"/>
      <c r="I77" s="46"/>
      <c r="J77" s="46"/>
      <c r="K77" s="46"/>
      <c r="L77" s="46"/>
      <c r="M77" s="46"/>
      <c r="N77" s="46"/>
      <c r="O77" s="69"/>
    </row>
    <row r="78" spans="1:15" s="18" customFormat="1">
      <c r="A78" s="4"/>
      <c r="B78" s="536" t="s">
        <v>512</v>
      </c>
      <c r="C78" s="847"/>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2" t="s">
        <v>513</v>
      </c>
      <c r="C79" s="488"/>
      <c r="D79" s="71"/>
      <c r="E79" s="484">
        <f t="shared" ref="E79:N79" si="19">ROUND(SUM(D78*E16+E78*E17)/12,4)</f>
        <v>0</v>
      </c>
      <c r="F79" s="484">
        <f t="shared" si="19"/>
        <v>0</v>
      </c>
      <c r="G79" s="484">
        <f t="shared" si="19"/>
        <v>0</v>
      </c>
      <c r="H79" s="484">
        <f t="shared" si="19"/>
        <v>0</v>
      </c>
      <c r="I79" s="484">
        <f t="shared" si="19"/>
        <v>0</v>
      </c>
      <c r="J79" s="484">
        <f t="shared" si="19"/>
        <v>0</v>
      </c>
      <c r="K79" s="484">
        <f t="shared" si="19"/>
        <v>0</v>
      </c>
      <c r="L79" s="484">
        <f t="shared" si="19"/>
        <v>0</v>
      </c>
      <c r="M79" s="484">
        <f t="shared" si="19"/>
        <v>0</v>
      </c>
      <c r="N79" s="484">
        <f t="shared" si="19"/>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46">
        <f>'2. LRAMVA Threshold'!M43</f>
        <v>0</v>
      </c>
      <c r="D81" s="46"/>
      <c r="E81" s="46"/>
      <c r="F81" s="46"/>
      <c r="G81" s="46"/>
      <c r="H81" s="46"/>
      <c r="I81" s="46"/>
      <c r="J81" s="46"/>
      <c r="K81" s="46"/>
      <c r="L81" s="46"/>
      <c r="M81" s="46"/>
      <c r="N81" s="46"/>
      <c r="O81" s="69"/>
    </row>
    <row r="82" spans="1:15" s="18" customFormat="1" outlineLevel="1">
      <c r="A82" s="4"/>
      <c r="B82" s="536" t="s">
        <v>510</v>
      </c>
      <c r="C82" s="844"/>
      <c r="D82" s="46"/>
      <c r="E82" s="46"/>
      <c r="F82" s="46"/>
      <c r="G82" s="46"/>
      <c r="H82" s="46"/>
      <c r="I82" s="46"/>
      <c r="J82" s="46"/>
      <c r="K82" s="46"/>
      <c r="L82" s="46"/>
      <c r="M82" s="46"/>
      <c r="N82" s="46"/>
      <c r="O82" s="69"/>
    </row>
    <row r="83" spans="1:15" s="18" customFormat="1" outlineLevel="1">
      <c r="A83" s="4"/>
      <c r="B83" s="536" t="s">
        <v>511</v>
      </c>
      <c r="C83" s="844"/>
      <c r="D83" s="46"/>
      <c r="E83" s="46"/>
      <c r="F83" s="46"/>
      <c r="G83" s="46"/>
      <c r="H83" s="46"/>
      <c r="I83" s="46"/>
      <c r="J83" s="46"/>
      <c r="K83" s="46"/>
      <c r="L83" s="46"/>
      <c r="M83" s="46"/>
      <c r="N83" s="46"/>
      <c r="O83" s="69"/>
    </row>
    <row r="84" spans="1:15" s="18" customFormat="1" outlineLevel="1">
      <c r="A84" s="4"/>
      <c r="B84" s="536" t="s">
        <v>489</v>
      </c>
      <c r="C84" s="844"/>
      <c r="D84" s="46"/>
      <c r="E84" s="46"/>
      <c r="F84" s="46"/>
      <c r="G84" s="46"/>
      <c r="H84" s="46"/>
      <c r="I84" s="46"/>
      <c r="J84" s="46"/>
      <c r="K84" s="46"/>
      <c r="L84" s="46"/>
      <c r="M84" s="46"/>
      <c r="N84" s="46"/>
      <c r="O84" s="69"/>
    </row>
    <row r="85" spans="1:15" s="18" customFormat="1">
      <c r="A85" s="4"/>
      <c r="B85" s="536" t="s">
        <v>512</v>
      </c>
      <c r="C85" s="847"/>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2" t="s">
        <v>513</v>
      </c>
      <c r="C86" s="488"/>
      <c r="D86" s="71"/>
      <c r="E86" s="484">
        <f t="shared" ref="E86:N86" si="21">ROUND(SUM(D85*E16+E85*E17)/12,4)</f>
        <v>0</v>
      </c>
      <c r="F86" s="484">
        <f t="shared" si="21"/>
        <v>0</v>
      </c>
      <c r="G86" s="484">
        <f t="shared" si="21"/>
        <v>0</v>
      </c>
      <c r="H86" s="484">
        <f t="shared" si="21"/>
        <v>0</v>
      </c>
      <c r="I86" s="484">
        <f t="shared" si="21"/>
        <v>0</v>
      </c>
      <c r="J86" s="484">
        <f t="shared" si="21"/>
        <v>0</v>
      </c>
      <c r="K86" s="484">
        <f t="shared" si="21"/>
        <v>0</v>
      </c>
      <c r="L86" s="484">
        <f t="shared" si="21"/>
        <v>0</v>
      </c>
      <c r="M86" s="484">
        <f t="shared" si="21"/>
        <v>0</v>
      </c>
      <c r="N86" s="484">
        <f t="shared" si="21"/>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46">
        <f>'2. LRAMVA Threshold'!N43</f>
        <v>0</v>
      </c>
      <c r="D88" s="46"/>
      <c r="E88" s="46"/>
      <c r="F88" s="46"/>
      <c r="G88" s="46"/>
      <c r="H88" s="46"/>
      <c r="I88" s="46"/>
      <c r="J88" s="46"/>
      <c r="K88" s="46"/>
      <c r="L88" s="46"/>
      <c r="M88" s="46"/>
      <c r="N88" s="46"/>
      <c r="O88" s="69"/>
    </row>
    <row r="89" spans="1:15" s="18" customFormat="1" outlineLevel="1">
      <c r="A89" s="4"/>
      <c r="B89" s="536" t="s">
        <v>510</v>
      </c>
      <c r="C89" s="844"/>
      <c r="D89" s="46"/>
      <c r="E89" s="46"/>
      <c r="F89" s="46"/>
      <c r="G89" s="46"/>
      <c r="H89" s="46"/>
      <c r="I89" s="46"/>
      <c r="J89" s="46"/>
      <c r="K89" s="46"/>
      <c r="L89" s="46"/>
      <c r="M89" s="46"/>
      <c r="N89" s="46"/>
      <c r="O89" s="69"/>
    </row>
    <row r="90" spans="1:15" s="18" customFormat="1" outlineLevel="1">
      <c r="A90" s="4"/>
      <c r="B90" s="536" t="s">
        <v>511</v>
      </c>
      <c r="C90" s="844"/>
      <c r="D90" s="46"/>
      <c r="E90" s="46"/>
      <c r="F90" s="46"/>
      <c r="G90" s="46"/>
      <c r="H90" s="46"/>
      <c r="I90" s="46"/>
      <c r="J90" s="46"/>
      <c r="K90" s="46"/>
      <c r="L90" s="46"/>
      <c r="M90" s="46"/>
      <c r="N90" s="46"/>
      <c r="O90" s="69"/>
    </row>
    <row r="91" spans="1:15" s="18" customFormat="1" outlineLevel="1">
      <c r="A91" s="4"/>
      <c r="B91" s="536" t="s">
        <v>489</v>
      </c>
      <c r="C91" s="844"/>
      <c r="D91" s="46"/>
      <c r="E91" s="46"/>
      <c r="F91" s="46"/>
      <c r="G91" s="46"/>
      <c r="H91" s="46"/>
      <c r="I91" s="46"/>
      <c r="J91" s="46"/>
      <c r="K91" s="46"/>
      <c r="L91" s="46"/>
      <c r="M91" s="46"/>
      <c r="N91" s="46"/>
      <c r="O91" s="69"/>
    </row>
    <row r="92" spans="1:15" s="18" customFormat="1">
      <c r="A92" s="4"/>
      <c r="B92" s="536" t="s">
        <v>512</v>
      </c>
      <c r="C92" s="847"/>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2" t="s">
        <v>513</v>
      </c>
      <c r="C93" s="488"/>
      <c r="D93" s="71"/>
      <c r="E93" s="484">
        <f t="shared" ref="E93:N93" si="23">ROUND(SUM(D92*E16+E92*E17)/12,4)</f>
        <v>0</v>
      </c>
      <c r="F93" s="484">
        <f t="shared" si="23"/>
        <v>0</v>
      </c>
      <c r="G93" s="484">
        <f t="shared" si="23"/>
        <v>0</v>
      </c>
      <c r="H93" s="484">
        <f t="shared" si="23"/>
        <v>0</v>
      </c>
      <c r="I93" s="484">
        <f t="shared" si="23"/>
        <v>0</v>
      </c>
      <c r="J93" s="484">
        <f t="shared" si="23"/>
        <v>0</v>
      </c>
      <c r="K93" s="484">
        <f t="shared" si="23"/>
        <v>0</v>
      </c>
      <c r="L93" s="484">
        <f t="shared" si="23"/>
        <v>0</v>
      </c>
      <c r="M93" s="484">
        <f t="shared" si="23"/>
        <v>0</v>
      </c>
      <c r="N93" s="484">
        <f t="shared" si="23"/>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46">
        <f>'2. LRAMVA Threshold'!O43</f>
        <v>0</v>
      </c>
      <c r="D95" s="46"/>
      <c r="E95" s="46"/>
      <c r="F95" s="46"/>
      <c r="G95" s="46"/>
      <c r="H95" s="46"/>
      <c r="I95" s="46"/>
      <c r="J95" s="46"/>
      <c r="K95" s="46"/>
      <c r="L95" s="46"/>
      <c r="M95" s="46"/>
      <c r="N95" s="46"/>
      <c r="O95" s="69"/>
    </row>
    <row r="96" spans="1:15" s="18" customFormat="1" outlineLevel="1">
      <c r="A96" s="4"/>
      <c r="B96" s="536" t="s">
        <v>510</v>
      </c>
      <c r="C96" s="844"/>
      <c r="D96" s="46"/>
      <c r="E96" s="46"/>
      <c r="F96" s="46"/>
      <c r="G96" s="46"/>
      <c r="H96" s="46"/>
      <c r="I96" s="46"/>
      <c r="J96" s="46"/>
      <c r="K96" s="46"/>
      <c r="L96" s="46"/>
      <c r="M96" s="46"/>
      <c r="N96" s="46"/>
      <c r="O96" s="69"/>
    </row>
    <row r="97" spans="1:15" s="18" customFormat="1" outlineLevel="1">
      <c r="A97" s="4"/>
      <c r="B97" s="536" t="s">
        <v>511</v>
      </c>
      <c r="C97" s="844"/>
      <c r="D97" s="46"/>
      <c r="E97" s="46"/>
      <c r="F97" s="46"/>
      <c r="G97" s="46"/>
      <c r="H97" s="46"/>
      <c r="I97" s="46"/>
      <c r="J97" s="46"/>
      <c r="K97" s="46"/>
      <c r="L97" s="46"/>
      <c r="M97" s="46"/>
      <c r="N97" s="46"/>
      <c r="O97" s="69"/>
    </row>
    <row r="98" spans="1:15" s="18" customFormat="1" outlineLevel="1">
      <c r="A98" s="4"/>
      <c r="B98" s="536" t="s">
        <v>489</v>
      </c>
      <c r="C98" s="844"/>
      <c r="D98" s="46"/>
      <c r="E98" s="46"/>
      <c r="F98" s="46"/>
      <c r="G98" s="46"/>
      <c r="H98" s="46"/>
      <c r="I98" s="46"/>
      <c r="J98" s="46"/>
      <c r="K98" s="46"/>
      <c r="L98" s="46"/>
      <c r="M98" s="46"/>
      <c r="N98" s="46"/>
      <c r="O98" s="69"/>
    </row>
    <row r="99" spans="1:15" s="18" customFormat="1">
      <c r="A99" s="4"/>
      <c r="B99" s="536" t="s">
        <v>512</v>
      </c>
      <c r="C99" s="847"/>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2" t="s">
        <v>513</v>
      </c>
      <c r="C100" s="488"/>
      <c r="D100" s="71"/>
      <c r="E100" s="484">
        <f t="shared" ref="E100:N100" si="25">ROUND(SUM(D99*E16+E99*E17)/12,4)</f>
        <v>0</v>
      </c>
      <c r="F100" s="484">
        <f t="shared" si="25"/>
        <v>0</v>
      </c>
      <c r="G100" s="484">
        <f t="shared" si="25"/>
        <v>0</v>
      </c>
      <c r="H100" s="484">
        <f t="shared" si="25"/>
        <v>0</v>
      </c>
      <c r="I100" s="484">
        <f t="shared" si="25"/>
        <v>0</v>
      </c>
      <c r="J100" s="484">
        <f t="shared" si="25"/>
        <v>0</v>
      </c>
      <c r="K100" s="484">
        <f t="shared" si="25"/>
        <v>0</v>
      </c>
      <c r="L100" s="484">
        <f t="shared" si="25"/>
        <v>0</v>
      </c>
      <c r="M100" s="484">
        <f t="shared" si="25"/>
        <v>0</v>
      </c>
      <c r="N100" s="484">
        <f t="shared" si="25"/>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46">
        <f>'2. LRAMVA Threshold'!P43</f>
        <v>0</v>
      </c>
      <c r="D102" s="46"/>
      <c r="E102" s="46"/>
      <c r="F102" s="46"/>
      <c r="G102" s="46"/>
      <c r="H102" s="46"/>
      <c r="I102" s="46"/>
      <c r="J102" s="46"/>
      <c r="K102" s="46"/>
      <c r="L102" s="46"/>
      <c r="M102" s="46"/>
      <c r="N102" s="46"/>
      <c r="O102" s="69"/>
    </row>
    <row r="103" spans="1:15" s="18" customFormat="1" outlineLevel="1">
      <c r="A103" s="4"/>
      <c r="B103" s="536" t="s">
        <v>510</v>
      </c>
      <c r="C103" s="844"/>
      <c r="D103" s="46"/>
      <c r="E103" s="46"/>
      <c r="F103" s="46"/>
      <c r="G103" s="46"/>
      <c r="H103" s="46"/>
      <c r="I103" s="46"/>
      <c r="J103" s="46"/>
      <c r="K103" s="46"/>
      <c r="L103" s="46"/>
      <c r="M103" s="46"/>
      <c r="N103" s="46"/>
      <c r="O103" s="69"/>
    </row>
    <row r="104" spans="1:15" s="18" customFormat="1" outlineLevel="1">
      <c r="A104" s="4"/>
      <c r="B104" s="536" t="s">
        <v>511</v>
      </c>
      <c r="C104" s="844"/>
      <c r="D104" s="46"/>
      <c r="E104" s="46"/>
      <c r="F104" s="46"/>
      <c r="G104" s="46"/>
      <c r="H104" s="46"/>
      <c r="I104" s="46"/>
      <c r="J104" s="46"/>
      <c r="K104" s="46"/>
      <c r="L104" s="46"/>
      <c r="M104" s="46"/>
      <c r="N104" s="46"/>
      <c r="O104" s="69"/>
    </row>
    <row r="105" spans="1:15" s="18" customFormat="1" outlineLevel="1">
      <c r="A105" s="4"/>
      <c r="B105" s="536" t="s">
        <v>489</v>
      </c>
      <c r="C105" s="844"/>
      <c r="D105" s="46"/>
      <c r="E105" s="46"/>
      <c r="F105" s="46"/>
      <c r="G105" s="46"/>
      <c r="H105" s="46"/>
      <c r="I105" s="46"/>
      <c r="J105" s="46"/>
      <c r="K105" s="46"/>
      <c r="L105" s="46"/>
      <c r="M105" s="46"/>
      <c r="N105" s="46"/>
      <c r="O105" s="69"/>
    </row>
    <row r="106" spans="1:15" s="18" customFormat="1">
      <c r="A106" s="4"/>
      <c r="B106" s="536" t="s">
        <v>512</v>
      </c>
      <c r="C106" s="847"/>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2" t="s">
        <v>513</v>
      </c>
      <c r="C107" s="488"/>
      <c r="D107" s="71"/>
      <c r="E107" s="484">
        <f t="shared" ref="E107:N107" si="27">ROUND(SUM(D106*E16+E106*E17)/12,4)</f>
        <v>0</v>
      </c>
      <c r="F107" s="484">
        <f t="shared" si="27"/>
        <v>0</v>
      </c>
      <c r="G107" s="484">
        <f t="shared" si="27"/>
        <v>0</v>
      </c>
      <c r="H107" s="484">
        <f t="shared" si="27"/>
        <v>0</v>
      </c>
      <c r="I107" s="484">
        <f t="shared" si="27"/>
        <v>0</v>
      </c>
      <c r="J107" s="484">
        <f t="shared" si="27"/>
        <v>0</v>
      </c>
      <c r="K107" s="484">
        <f t="shared" si="27"/>
        <v>0</v>
      </c>
      <c r="L107" s="484">
        <f t="shared" si="27"/>
        <v>0</v>
      </c>
      <c r="M107" s="484">
        <f t="shared" si="27"/>
        <v>0</v>
      </c>
      <c r="N107" s="484">
        <f t="shared" si="27"/>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46">
        <f>'2. LRAMVA Threshold'!Q43</f>
        <v>0</v>
      </c>
      <c r="D109" s="46"/>
      <c r="E109" s="46"/>
      <c r="F109" s="46"/>
      <c r="G109" s="46"/>
      <c r="H109" s="46"/>
      <c r="I109" s="46"/>
      <c r="J109" s="46"/>
      <c r="K109" s="46"/>
      <c r="L109" s="46"/>
      <c r="M109" s="46"/>
      <c r="N109" s="46"/>
      <c r="O109" s="69"/>
    </row>
    <row r="110" spans="1:15" s="18" customFormat="1" outlineLevel="1">
      <c r="A110" s="4"/>
      <c r="B110" s="536" t="s">
        <v>510</v>
      </c>
      <c r="C110" s="844"/>
      <c r="D110" s="46"/>
      <c r="E110" s="46"/>
      <c r="F110" s="46"/>
      <c r="G110" s="46"/>
      <c r="H110" s="46"/>
      <c r="I110" s="46"/>
      <c r="J110" s="46"/>
      <c r="K110" s="46"/>
      <c r="L110" s="46"/>
      <c r="M110" s="46"/>
      <c r="N110" s="46"/>
      <c r="O110" s="69"/>
    </row>
    <row r="111" spans="1:15" s="18" customFormat="1" outlineLevel="1">
      <c r="A111" s="4"/>
      <c r="B111" s="536" t="s">
        <v>511</v>
      </c>
      <c r="C111" s="844"/>
      <c r="D111" s="46"/>
      <c r="E111" s="46"/>
      <c r="F111" s="46"/>
      <c r="G111" s="46"/>
      <c r="H111" s="46"/>
      <c r="I111" s="46"/>
      <c r="J111" s="46"/>
      <c r="K111" s="46"/>
      <c r="L111" s="46"/>
      <c r="M111" s="46"/>
      <c r="N111" s="46"/>
      <c r="O111" s="69"/>
    </row>
    <row r="112" spans="1:15" s="18" customFormat="1" outlineLevel="1">
      <c r="A112" s="4"/>
      <c r="B112" s="536" t="s">
        <v>489</v>
      </c>
      <c r="C112" s="844"/>
      <c r="D112" s="46"/>
      <c r="E112" s="46"/>
      <c r="F112" s="46"/>
      <c r="G112" s="46"/>
      <c r="H112" s="46"/>
      <c r="I112" s="46"/>
      <c r="J112" s="46"/>
      <c r="K112" s="46"/>
      <c r="L112" s="46"/>
      <c r="M112" s="46"/>
      <c r="N112" s="46"/>
      <c r="O112" s="69"/>
    </row>
    <row r="113" spans="1:17" s="18" customFormat="1">
      <c r="A113" s="4"/>
      <c r="B113" s="536" t="s">
        <v>512</v>
      </c>
      <c r="C113" s="847"/>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2" t="s">
        <v>513</v>
      </c>
      <c r="C114" s="488"/>
      <c r="D114" s="71"/>
      <c r="E114" s="484">
        <f t="shared" ref="E114:N114" si="29">ROUND(SUM(D113*E16+E113*E17)/12,4)</f>
        <v>0</v>
      </c>
      <c r="F114" s="484">
        <f t="shared" si="29"/>
        <v>0</v>
      </c>
      <c r="G114" s="484">
        <f t="shared" si="29"/>
        <v>0</v>
      </c>
      <c r="H114" s="484">
        <f t="shared" si="29"/>
        <v>0</v>
      </c>
      <c r="I114" s="484">
        <f t="shared" si="29"/>
        <v>0</v>
      </c>
      <c r="J114" s="484">
        <f t="shared" si="29"/>
        <v>0</v>
      </c>
      <c r="K114" s="484">
        <f t="shared" si="29"/>
        <v>0</v>
      </c>
      <c r="L114" s="484">
        <f t="shared" si="29"/>
        <v>0</v>
      </c>
      <c r="M114" s="484">
        <f t="shared" si="29"/>
        <v>0</v>
      </c>
      <c r="N114" s="484">
        <f t="shared" si="29"/>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618</v>
      </c>
      <c r="C116" s="98"/>
      <c r="D116" s="499"/>
      <c r="E116" s="499"/>
      <c r="F116" s="499"/>
      <c r="G116" s="499"/>
      <c r="H116" s="499"/>
      <c r="I116" s="499"/>
      <c r="J116" s="499"/>
      <c r="K116" s="499"/>
      <c r="L116" s="499"/>
      <c r="M116" s="499"/>
      <c r="N116" s="499"/>
      <c r="O116" s="499"/>
    </row>
    <row r="119" spans="1:17" ht="15.75">
      <c r="B119" s="118" t="s">
        <v>483</v>
      </c>
      <c r="J119" s="18"/>
    </row>
    <row r="120" spans="1:17" s="14" customFormat="1" ht="75.599999999999994" customHeight="1">
      <c r="A120" s="72"/>
      <c r="B120" s="851" t="s">
        <v>679</v>
      </c>
      <c r="C120" s="851"/>
      <c r="D120" s="851"/>
      <c r="E120" s="851"/>
      <c r="F120" s="851"/>
      <c r="G120" s="851"/>
      <c r="H120" s="851"/>
      <c r="I120" s="851"/>
      <c r="J120" s="851"/>
      <c r="K120" s="851"/>
      <c r="L120" s="851"/>
      <c r="M120" s="851"/>
      <c r="N120" s="851"/>
      <c r="O120" s="851"/>
      <c r="P120" s="851"/>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TO 1,499 KW</v>
      </c>
      <c r="F122" s="244" t="str">
        <f>'1.  LRAMVA Summary'!G52</f>
        <v>GS 1,500 TO 4,999</v>
      </c>
      <c r="G122" s="244" t="str">
        <f>'1.  LRAMVA Summary'!H52</f>
        <v>Large User</v>
      </c>
      <c r="H122" s="244" t="str">
        <f>'1.  LRAMVA Summary'!I52</f>
        <v>Unmetered Scattered Load</v>
      </c>
      <c r="I122" s="244" t="str">
        <f>'1.  LRAMVA Summary'!J52</f>
        <v>Street Lighting</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kWh</v>
      </c>
      <c r="I123" s="586" t="str">
        <f>'1.  LRAMVA Summary'!J53</f>
        <v>kW</v>
      </c>
      <c r="J123" s="586">
        <f>'1.  LRAMVA Summary'!K53</f>
        <v>0</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0">HLOOKUP(B124,$E$15:$O$114,9,FALSE)</f>
        <v>0</v>
      </c>
      <c r="D124" s="682">
        <f>HLOOKUP(B124,$E$15:$O$114,16,FALSE)</f>
        <v>0</v>
      </c>
      <c r="E124" s="683">
        <f>HLOOKUP(B124,$E$15:$O$114,23,FALSE)</f>
        <v>0</v>
      </c>
      <c r="F124" s="682">
        <f>HLOOKUP(B124,$E$15:$O$114,30,FALSE)</f>
        <v>0</v>
      </c>
      <c r="G124" s="683">
        <f>HLOOKUP(B124,$E$15:$O$114,37,FALSE)</f>
        <v>0</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0"/>
        <v>0</v>
      </c>
      <c r="D125" s="685">
        <f>HLOOKUP(B125,$E$15:$O$114,16,FALSE)</f>
        <v>0</v>
      </c>
      <c r="E125" s="686">
        <f>HLOOKUP(B125,$E$15:$O$114,23,FALSE)</f>
        <v>0</v>
      </c>
      <c r="F125" s="685">
        <f>HLOOKUP(B125,$E$15:$O$114,30,FALSE)</f>
        <v>0</v>
      </c>
      <c r="G125" s="686">
        <f>HLOOKUP(B125,$E$15:$O$114,37,FALSE)</f>
        <v>0</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1">HLOOKUP(B125,$E$15:$O$114,100,FALSE)</f>
        <v>0</v>
      </c>
    </row>
    <row r="126" spans="1:17">
      <c r="B126" s="501">
        <v>2013</v>
      </c>
      <c r="C126" s="684">
        <f t="shared" si="30"/>
        <v>0</v>
      </c>
      <c r="D126" s="685">
        <f t="shared" ref="D126:D133" si="32">HLOOKUP(B126,$E$15:$O$114,16,FALSE)</f>
        <v>0</v>
      </c>
      <c r="E126" s="686">
        <f t="shared" ref="E126:E133" si="33">HLOOKUP(B126,$E$15:$O$114,23,FALSE)</f>
        <v>0</v>
      </c>
      <c r="F126" s="685">
        <f t="shared" ref="F126:F133" si="34">HLOOKUP(B126,$E$15:$O$114,30,FALSE)</f>
        <v>0</v>
      </c>
      <c r="G126" s="686">
        <f t="shared" ref="G126:G132" si="35">HLOOKUP(B126,$E$15:$O$114,37,FALSE)</f>
        <v>0</v>
      </c>
      <c r="H126" s="685">
        <f t="shared" ref="H126:H133" si="36">HLOOKUP(B126,$E$15:$O$114,44,FALSE)</f>
        <v>0</v>
      </c>
      <c r="I126" s="686">
        <f t="shared" ref="I126:I133" si="37">HLOOKUP(B126,$E$15:$O$114,51,FALSE)</f>
        <v>0</v>
      </c>
      <c r="J126" s="686">
        <f t="shared" ref="J126:J133" si="38">HLOOKUP(B126,$E$15:$O$114,58,FALSE)</f>
        <v>0</v>
      </c>
      <c r="K126" s="686">
        <f t="shared" ref="K126:K133" si="39">HLOOKUP(B126,$E$15:$O$114,65,FALSE)</f>
        <v>0</v>
      </c>
      <c r="L126" s="686">
        <f>HLOOKUP(B126,$E$15:$O$114,72,FALSE)</f>
        <v>0</v>
      </c>
      <c r="M126" s="686">
        <f t="shared" ref="M126:M133" si="40">HLOOKUP(B126,$E$15:$O$114,79,FALSE)</f>
        <v>0</v>
      </c>
      <c r="N126" s="686">
        <f t="shared" ref="N126:N133" si="41">HLOOKUP(B126,$E$15:$O$114,86,FALSE)</f>
        <v>0</v>
      </c>
      <c r="O126" s="686">
        <f t="shared" ref="O126:O133" si="42">HLOOKUP(B126,$E$15:$O$114,93,FALSE)</f>
        <v>0</v>
      </c>
      <c r="P126" s="686">
        <f t="shared" si="31"/>
        <v>0</v>
      </c>
    </row>
    <row r="127" spans="1:17">
      <c r="B127" s="501">
        <v>2014</v>
      </c>
      <c r="C127" s="684">
        <f t="shared" si="30"/>
        <v>0</v>
      </c>
      <c r="D127" s="685">
        <f>HLOOKUP(B127,$E$15:$O$114,16,FALSE)</f>
        <v>0</v>
      </c>
      <c r="E127" s="686">
        <f>HLOOKUP(B127,$E$15:$O$114,23,FALSE)</f>
        <v>0</v>
      </c>
      <c r="F127" s="685">
        <f>HLOOKUP(B127,$E$15:$O$114,30,FALSE)</f>
        <v>0</v>
      </c>
      <c r="G127" s="686">
        <f>HLOOKUP(B127,$E$15:$O$114,37,FALSE)</f>
        <v>0</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684">
        <f t="shared" si="30"/>
        <v>0</v>
      </c>
      <c r="D128" s="685">
        <f t="shared" si="32"/>
        <v>0</v>
      </c>
      <c r="E128" s="686">
        <f t="shared" si="33"/>
        <v>0</v>
      </c>
      <c r="F128" s="685">
        <f t="shared" si="34"/>
        <v>0</v>
      </c>
      <c r="G128" s="686">
        <f t="shared" si="35"/>
        <v>0</v>
      </c>
      <c r="H128" s="685">
        <f t="shared" si="36"/>
        <v>0</v>
      </c>
      <c r="I128" s="686">
        <f t="shared" si="37"/>
        <v>0</v>
      </c>
      <c r="J128" s="686">
        <f t="shared" si="38"/>
        <v>0</v>
      </c>
      <c r="K128" s="686">
        <f t="shared" si="39"/>
        <v>0</v>
      </c>
      <c r="L128" s="686">
        <f t="shared" ref="L128:L133" si="43">HLOOKUP(B128,$E$15:$O$114,72,FALSE)</f>
        <v>0</v>
      </c>
      <c r="M128" s="686">
        <f t="shared" si="40"/>
        <v>0</v>
      </c>
      <c r="N128" s="686">
        <f t="shared" si="41"/>
        <v>0</v>
      </c>
      <c r="O128" s="686">
        <f t="shared" si="42"/>
        <v>0</v>
      </c>
      <c r="P128" s="686">
        <f t="shared" si="31"/>
        <v>0</v>
      </c>
    </row>
    <row r="129" spans="2:16">
      <c r="B129" s="501">
        <v>2016</v>
      </c>
      <c r="C129" s="684">
        <f t="shared" si="30"/>
        <v>1.9300000000000001E-2</v>
      </c>
      <c r="D129" s="685">
        <f t="shared" si="32"/>
        <v>2.1600000000000001E-2</v>
      </c>
      <c r="E129" s="686">
        <f t="shared" si="33"/>
        <v>4.0705999999999998</v>
      </c>
      <c r="F129" s="685">
        <f t="shared" si="34"/>
        <v>3.6541000000000001</v>
      </c>
      <c r="G129" s="686">
        <f t="shared" si="35"/>
        <v>3.4742000000000002</v>
      </c>
      <c r="H129" s="685">
        <f t="shared" si="36"/>
        <v>2.1899999999999999E-2</v>
      </c>
      <c r="I129" s="686">
        <f t="shared" si="37"/>
        <v>5.3170999999999999</v>
      </c>
      <c r="J129" s="686">
        <f t="shared" si="38"/>
        <v>0</v>
      </c>
      <c r="K129" s="686">
        <f t="shared" si="39"/>
        <v>0</v>
      </c>
      <c r="L129" s="686">
        <f t="shared" si="43"/>
        <v>0</v>
      </c>
      <c r="M129" s="686">
        <f t="shared" si="40"/>
        <v>0</v>
      </c>
      <c r="N129" s="686">
        <f t="shared" si="41"/>
        <v>0</v>
      </c>
      <c r="O129" s="686">
        <f t="shared" si="42"/>
        <v>0</v>
      </c>
      <c r="P129" s="686">
        <f t="shared" si="31"/>
        <v>0</v>
      </c>
    </row>
    <row r="130" spans="2:16">
      <c r="B130" s="501">
        <v>2017</v>
      </c>
      <c r="C130" s="684">
        <f>HLOOKUP(B130,$E$15:$O$114,9,FALSE)</f>
        <v>0</v>
      </c>
      <c r="D130" s="685">
        <f t="shared" si="32"/>
        <v>0</v>
      </c>
      <c r="E130" s="686">
        <f t="shared" si="33"/>
        <v>0</v>
      </c>
      <c r="F130" s="685">
        <f t="shared" si="34"/>
        <v>0</v>
      </c>
      <c r="G130" s="686">
        <f t="shared" si="35"/>
        <v>0</v>
      </c>
      <c r="H130" s="685">
        <f t="shared" si="36"/>
        <v>0</v>
      </c>
      <c r="I130" s="686">
        <f t="shared" si="37"/>
        <v>0</v>
      </c>
      <c r="J130" s="686">
        <f t="shared" si="38"/>
        <v>0</v>
      </c>
      <c r="K130" s="686">
        <f t="shared" si="39"/>
        <v>0</v>
      </c>
      <c r="L130" s="686">
        <f t="shared" si="43"/>
        <v>0</v>
      </c>
      <c r="M130" s="686">
        <f t="shared" si="40"/>
        <v>0</v>
      </c>
      <c r="N130" s="686">
        <f t="shared" si="41"/>
        <v>0</v>
      </c>
      <c r="O130" s="686">
        <f t="shared" si="42"/>
        <v>0</v>
      </c>
      <c r="P130" s="686">
        <f t="shared" si="31"/>
        <v>0</v>
      </c>
    </row>
    <row r="131" spans="2:16">
      <c r="B131" s="501">
        <v>2018</v>
      </c>
      <c r="C131" s="684">
        <f t="shared" ref="C131:C133" si="44">HLOOKUP(B131,$E$15:$O$114,9,FALSE)</f>
        <v>0</v>
      </c>
      <c r="D131" s="685">
        <f t="shared" si="32"/>
        <v>0</v>
      </c>
      <c r="E131" s="686">
        <f t="shared" si="33"/>
        <v>0</v>
      </c>
      <c r="F131" s="685">
        <f t="shared" si="34"/>
        <v>0</v>
      </c>
      <c r="G131" s="686">
        <f t="shared" si="35"/>
        <v>0</v>
      </c>
      <c r="H131" s="685">
        <f t="shared" si="36"/>
        <v>0</v>
      </c>
      <c r="I131" s="686">
        <f t="shared" si="37"/>
        <v>0</v>
      </c>
      <c r="J131" s="686">
        <f t="shared" si="38"/>
        <v>0</v>
      </c>
      <c r="K131" s="686">
        <f t="shared" si="39"/>
        <v>0</v>
      </c>
      <c r="L131" s="686">
        <f t="shared" si="43"/>
        <v>0</v>
      </c>
      <c r="M131" s="686">
        <f t="shared" si="40"/>
        <v>0</v>
      </c>
      <c r="N131" s="686">
        <f t="shared" si="41"/>
        <v>0</v>
      </c>
      <c r="O131" s="686">
        <f t="shared" si="42"/>
        <v>0</v>
      </c>
      <c r="P131" s="686">
        <f t="shared" si="31"/>
        <v>0</v>
      </c>
    </row>
    <row r="132" spans="2:16" hidden="1">
      <c r="B132" s="501">
        <v>2019</v>
      </c>
      <c r="C132" s="684">
        <f t="shared" si="44"/>
        <v>0</v>
      </c>
      <c r="D132" s="685">
        <f t="shared" si="32"/>
        <v>0</v>
      </c>
      <c r="E132" s="686">
        <f t="shared" si="33"/>
        <v>0</v>
      </c>
      <c r="F132" s="685">
        <f t="shared" si="34"/>
        <v>0</v>
      </c>
      <c r="G132" s="686">
        <f t="shared" si="35"/>
        <v>0</v>
      </c>
      <c r="H132" s="685">
        <f t="shared" si="36"/>
        <v>0</v>
      </c>
      <c r="I132" s="686">
        <f t="shared" si="37"/>
        <v>0</v>
      </c>
      <c r="J132" s="686">
        <f t="shared" si="38"/>
        <v>0</v>
      </c>
      <c r="K132" s="686">
        <f t="shared" si="39"/>
        <v>0</v>
      </c>
      <c r="L132" s="686">
        <f t="shared" si="43"/>
        <v>0</v>
      </c>
      <c r="M132" s="686">
        <f t="shared" si="40"/>
        <v>0</v>
      </c>
      <c r="N132" s="686">
        <f t="shared" si="41"/>
        <v>0</v>
      </c>
      <c r="O132" s="686">
        <f t="shared" si="42"/>
        <v>0</v>
      </c>
      <c r="P132" s="686">
        <f t="shared" si="31"/>
        <v>0</v>
      </c>
    </row>
    <row r="133" spans="2:16" hidden="1">
      <c r="B133" s="502">
        <v>2020</v>
      </c>
      <c r="C133" s="687">
        <f t="shared" si="44"/>
        <v>0</v>
      </c>
      <c r="D133" s="688">
        <f t="shared" si="32"/>
        <v>0</v>
      </c>
      <c r="E133" s="689">
        <f t="shared" si="33"/>
        <v>0</v>
      </c>
      <c r="F133" s="688">
        <f t="shared" si="34"/>
        <v>0</v>
      </c>
      <c r="G133" s="689">
        <f>HLOOKUP(B133,$E$15:$O$114,37,FALSE)</f>
        <v>0</v>
      </c>
      <c r="H133" s="688">
        <f t="shared" si="36"/>
        <v>0</v>
      </c>
      <c r="I133" s="689">
        <f t="shared" si="37"/>
        <v>0</v>
      </c>
      <c r="J133" s="689">
        <f t="shared" si="38"/>
        <v>0</v>
      </c>
      <c r="K133" s="689">
        <f t="shared" si="39"/>
        <v>0</v>
      </c>
      <c r="L133" s="689">
        <f t="shared" si="43"/>
        <v>0</v>
      </c>
      <c r="M133" s="689">
        <f t="shared" si="40"/>
        <v>0</v>
      </c>
      <c r="N133" s="689">
        <f t="shared" si="41"/>
        <v>0</v>
      </c>
      <c r="O133" s="689">
        <f t="shared" si="42"/>
        <v>0</v>
      </c>
      <c r="P133" s="689">
        <f t="shared" si="31"/>
        <v>0</v>
      </c>
    </row>
    <row r="134" spans="2:16" ht="18.75" customHeight="1">
      <c r="B134" s="498" t="s">
        <v>635</v>
      </c>
      <c r="C134" s="598"/>
      <c r="D134" s="599"/>
      <c r="E134" s="600"/>
      <c r="F134" s="599"/>
      <c r="G134" s="599"/>
      <c r="H134" s="599"/>
      <c r="I134" s="599"/>
      <c r="J134" s="599"/>
      <c r="K134" s="599"/>
      <c r="L134" s="599"/>
      <c r="M134" s="599"/>
      <c r="N134" s="599"/>
      <c r="O134" s="599"/>
      <c r="P134" s="599"/>
    </row>
    <row r="136" spans="2:16">
      <c r="B136" s="592" t="s">
        <v>525</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1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X18"/>
  <sheetViews>
    <sheetView zoomScale="90" zoomScaleNormal="90" workbookViewId="0">
      <selection activeCell="B18" sqref="B18"/>
    </sheetView>
  </sheetViews>
  <sheetFormatPr defaultColWidth="9.140625" defaultRowHeight="15"/>
  <cols>
    <col min="1" max="16384" width="9.140625" style="12"/>
  </cols>
  <sheetData>
    <row r="14" spans="2:24" ht="15.75">
      <c r="B14" s="588" t="s">
        <v>504</v>
      </c>
    </row>
    <row r="15" spans="2:24" ht="15.75">
      <c r="B15" s="588"/>
    </row>
    <row r="16" spans="2:24" s="668" customFormat="1" ht="28.5" customHeight="1">
      <c r="B16" s="852" t="s">
        <v>638</v>
      </c>
      <c r="C16" s="852"/>
      <c r="D16" s="852"/>
      <c r="E16" s="852"/>
      <c r="F16" s="852"/>
      <c r="G16" s="852"/>
      <c r="H16" s="852"/>
      <c r="I16" s="852"/>
      <c r="J16" s="852"/>
      <c r="K16" s="852"/>
      <c r="L16" s="852"/>
      <c r="M16" s="852"/>
      <c r="N16" s="852"/>
      <c r="O16" s="852"/>
      <c r="P16" s="852"/>
      <c r="Q16" s="852"/>
      <c r="R16" s="852"/>
      <c r="S16" s="852"/>
      <c r="T16" s="852"/>
      <c r="U16" s="852"/>
      <c r="V16" s="852"/>
      <c r="W16" s="852"/>
      <c r="X16" s="852"/>
    </row>
    <row r="18" spans="2:2">
      <c r="B18" s="12" t="s">
        <v>757</v>
      </c>
    </row>
  </sheetData>
  <mergeCells count="1">
    <mergeCell ref="B16:X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3A6E59C6608B0478A0D0865F4DB4169" ma:contentTypeVersion="31" ma:contentTypeDescription="Create a new document." ma:contentTypeScope="" ma:versionID="857aefe7e082f7a7cba36ff42da46625">
  <xsd:schema xmlns:xsd="http://www.w3.org/2001/XMLSchema" xmlns:xs="http://www.w3.org/2001/XMLSchema" xmlns:p="http://schemas.microsoft.com/office/2006/metadata/properties" xmlns:ns2="2b8bb3d4-4679-4201-bf4e-ecf5a190cbdc" xmlns:ns3="http://schemas.microsoft.com/sharepoint/v3/fields" xmlns:ns4="711db5ec-2528-47d2-8fbb-a2c02bc92eb2" targetNamespace="http://schemas.microsoft.com/office/2006/metadata/properties" ma:root="true" ma:fieldsID="3b6814ebbd97ce0e0da9b7b8dde43123" ns2:_="" ns3:_="" ns4:_="">
    <xsd:import namespace="2b8bb3d4-4679-4201-bf4e-ecf5a190cbdc"/>
    <xsd:import namespace="http://schemas.microsoft.com/sharepoint/v3/fields"/>
    <xsd:import namespace="711db5ec-2528-47d2-8fbb-a2c02bc92eb2"/>
    <xsd:element name="properties">
      <xsd:complexType>
        <xsd:sequence>
          <xsd:element name="documentManagement">
            <xsd:complexType>
              <xsd:all>
                <xsd:element ref="ns2:_dlc_DocId" minOccurs="0"/>
                <xsd:element ref="ns2:_dlc_DocIdUrl" minOccurs="0"/>
                <xsd:element ref="ns2:_dlc_DocIdPersistId" minOccurs="0"/>
                <xsd:element ref="ns2:Document_x0020_Type" minOccurs="0"/>
                <xsd:element ref="ns3:_DCDateCreated" minOccurs="0"/>
                <xsd:element ref="ns2:Description1" minOccurs="0"/>
                <xsd:element ref="ns2:Sensitivity" minOccurs="0"/>
                <xsd:element ref="ns2:pa1e2cbc04ca47e08abd8c9ba3e93ecc" minOccurs="0"/>
                <xsd:element ref="ns2:TaxCatchAll" minOccurs="0"/>
                <xsd:element ref="ns2:TaxKeywordTaxHTField" minOccurs="0"/>
                <xsd:element ref="ns2:Month" minOccurs="0"/>
                <xsd:element ref="ns2:Quarter" minOccurs="0"/>
                <xsd:element ref="ns2:Year" minOccurs="0"/>
                <xsd:element ref="ns4:Regulatory_x0020_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8bb3d4-4679-4201-bf4e-ecf5a190cbd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ument_x0020_Type" ma:index="11" nillable="true" ma:displayName="Document Type" ma:format="Dropdown" ma:internalName="Document_x0020_Type">
      <xsd:simpleType>
        <xsd:restriction base="dms:Choice">
          <xsd:enumeration value="MS Word"/>
          <xsd:enumeration value="MS Excel"/>
          <xsd:enumeration value="MS PowerPoint"/>
          <xsd:enumeration value="MS Outlook"/>
          <xsd:enumeration value="PDF"/>
          <xsd:enumeration value="Image"/>
          <xsd:enumeration value="Other"/>
        </xsd:restriction>
      </xsd:simpleType>
    </xsd:element>
    <xsd:element name="Description1" ma:index="14" nillable="true" ma:displayName="Document Description" ma:description="Describe the document purpose or scope." ma:internalName="Description1">
      <xsd:simpleType>
        <xsd:restriction base="dms:Note">
          <xsd:maxLength value="255"/>
        </xsd:restriction>
      </xsd:simpleType>
    </xsd:element>
    <xsd:element name="Sensitivity" ma:index="15" nillable="true" ma:displayName="Privacy Classification" ma:default="Internal Use Only" ma:description="See here for guidance on how to determine privacy classification: http://newintranet/content/9795." ma:format="RadioButtons" ma:internalName="Sensitivity">
      <xsd:simpleType>
        <xsd:restriction base="dms:Choice">
          <xsd:enumeration value="Public"/>
          <xsd:enumeration value="Internal Use Only"/>
          <xsd:enumeration value="Confidential"/>
          <xsd:enumeration value="Restricted"/>
        </xsd:restriction>
      </xsd:simpleType>
    </xsd:element>
    <xsd:element name="pa1e2cbc04ca47e08abd8c9ba3e93ecc" ma:index="17" nillable="true" ma:taxonomy="true" ma:internalName="pa1e2cbc04ca47e08abd8c9ba3e93ecc" ma:taxonomyFieldName="Classification" ma:displayName="Subject Classification (formal)" ma:default="" ma:fieldId="{9a1e2cbc-04ca-47e0-8abd-8c9ba3e93ecc}" ma:sspId="9d54efc9-ddd0-46ce-8ac6-e4a1c98f1b3f" ma:termSetId="c836e179-886e-477e-bf68-81a22b00306c"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9899c1c3-ce50-4d15-b1ff-a64ea3409bae}" ma:internalName="TaxCatchAll" ma:showField="CatchAllData" ma:web="cc81a7aa-d8ad-4f3f-ab52-378d1c1794af">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informal)" ma:fieldId="{23f27201-bee3-471e-b2e7-b64fd8b7ca38}" ma:taxonomyMulti="true" ma:sspId="0c7bf0ea-5560-4c45-86be-006367667450" ma:termSetId="00000000-0000-0000-0000-000000000000" ma:anchorId="00000000-0000-0000-0000-000000000000" ma:open="true" ma:isKeyword="true">
      <xsd:complexType>
        <xsd:sequence>
          <xsd:element ref="pc:Terms" minOccurs="0" maxOccurs="1"/>
        </xsd:sequence>
      </xsd:complexType>
    </xsd:element>
    <xsd:element name="Month" ma:index="21" nillable="true" ma:displayName="Month" ma:format="Dropdown" ma:internalName="Month">
      <xsd:simpleType>
        <xsd:restriction base="dms:Choice">
          <xsd:enumeration value="01 January"/>
          <xsd:enumeration value="02 February"/>
          <xsd:enumeration value="03 March"/>
          <xsd:enumeration value="04 April"/>
          <xsd:enumeration value="05 May"/>
          <xsd:enumeration value="06 June"/>
          <xsd:enumeration value="07 July"/>
          <xsd:enumeration value="08 August"/>
          <xsd:enumeration value="09 September"/>
          <xsd:enumeration value="10 October"/>
          <xsd:enumeration value="11 November"/>
          <xsd:enumeration value="12 December"/>
        </xsd:restriction>
      </xsd:simpleType>
    </xsd:element>
    <xsd:element name="Quarter" ma:index="22" nillable="true" ma:displayName="Quarter" ma:internalName="Quarter">
      <xsd:complexType>
        <xsd:complexContent>
          <xsd:extension base="dms:MultiChoice">
            <xsd:sequence>
              <xsd:element name="Value" maxOccurs="unbounded" minOccurs="0" nillable="true">
                <xsd:simpleType>
                  <xsd:restriction base="dms:Choice">
                    <xsd:enumeration value="Q1"/>
                    <xsd:enumeration value="Q2"/>
                    <xsd:enumeration value="Q3"/>
                    <xsd:enumeration value="Q4"/>
                  </xsd:restriction>
                </xsd:simpleType>
              </xsd:element>
            </xsd:sequence>
          </xsd:extension>
        </xsd:complexContent>
      </xsd:complexType>
    </xsd:element>
    <xsd:element name="Year" ma:index="23" nillable="true" ma:displayName="Year" ma:default="2015"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enumeration value="2019"/>
          <xsd:enumeration value="2020"/>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13" nillable="true" ma:displayName="Date Created" ma:default="[today]" ma:description="The date on which the document was created." ma:format="DateOnly" ma:internalName="_DCDateCrea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11db5ec-2528-47d2-8fbb-a2c02bc92eb2" elementFormDefault="qualified">
    <xsd:import namespace="http://schemas.microsoft.com/office/2006/documentManagement/types"/>
    <xsd:import namespace="http://schemas.microsoft.com/office/infopath/2007/PartnerControls"/>
    <xsd:element name="Regulatory_x0020_Owner" ma:index="24" nillable="true" ma:displayName="Regulatory Owner" ma:list="UserInfo" ma:SharePointGroup="0" ma:internalName="Regulatory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2" ma:displayName="Document 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1e2cbc04ca47e08abd8c9ba3e93ecc xmlns="2b8bb3d4-4679-4201-bf4e-ecf5a190cbdc">
      <Terms xmlns="http://schemas.microsoft.com/office/infopath/2007/PartnerControls"/>
    </pa1e2cbc04ca47e08abd8c9ba3e93ecc>
    <Document_x0020_Type xmlns="2b8bb3d4-4679-4201-bf4e-ecf5a190cbdc" xsi:nil="true"/>
    <Quarter xmlns="2b8bb3d4-4679-4201-bf4e-ecf5a190cbdc"/>
    <Regulatory_x0020_Owner xmlns="711db5ec-2528-47d2-8fbb-a2c02bc92eb2">
      <UserInfo>
        <DisplayName/>
        <AccountId xsi:nil="true"/>
        <AccountType/>
      </UserInfo>
    </Regulatory_x0020_Owner>
    <TaxCatchAll xmlns="2b8bb3d4-4679-4201-bf4e-ecf5a190cbdc"/>
    <Month xmlns="2b8bb3d4-4679-4201-bf4e-ecf5a190cbdc" xsi:nil="true"/>
    <Sensitivity xmlns="2b8bb3d4-4679-4201-bf4e-ecf5a190cbdc">Internal Use Only</Sensitivity>
    <Year xmlns="2b8bb3d4-4679-4201-bf4e-ecf5a190cbdc">2015</Year>
    <Description1 xmlns="2b8bb3d4-4679-4201-bf4e-ecf5a190cbdc" xsi:nil="true"/>
    <TaxKeywordTaxHTField xmlns="2b8bb3d4-4679-4201-bf4e-ecf5a190cbdc">
      <Terms xmlns="http://schemas.microsoft.com/office/infopath/2007/PartnerControls"/>
    </TaxKeywordTaxHTField>
    <_DCDateCreated xmlns="http://schemas.microsoft.com/sharepoint/v3/fields">2020-02-13T21:56:32+00:00</_DCDateCreated>
    <_dlc_DocId xmlns="2b8bb3d4-4679-4201-bf4e-ecf5a190cbdc">HOLFIN-1194005432-739</_dlc_DocId>
    <_dlc_DocIdUrl xmlns="2b8bb3d4-4679-4201-bf4e-ecf5a190cbdc">
      <Url>http://spapp01/sites/FIN/REG/_layouts/DocIdRedir.aspx?ID=HOLFIN-1194005432-739</Url>
      <Description>HOLFIN-1194005432-739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9d54efc9-ddd0-46ce-8ac6-e4a1c98f1b3f" ContentTypeId="0x0101" PreviousValue="false"/>
</file>

<file path=customXml/itemProps1.xml><?xml version="1.0" encoding="utf-8"?>
<ds:datastoreItem xmlns:ds="http://schemas.openxmlformats.org/officeDocument/2006/customXml" ds:itemID="{4DCCB9FF-CB33-4BDC-86BB-E3030317F83D}">
  <ds:schemaRefs>
    <ds:schemaRef ds:uri="http://schemas.microsoft.com/sharepoint/events"/>
  </ds:schemaRefs>
</ds:datastoreItem>
</file>

<file path=customXml/itemProps2.xml><?xml version="1.0" encoding="utf-8"?>
<ds:datastoreItem xmlns:ds="http://schemas.openxmlformats.org/officeDocument/2006/customXml" ds:itemID="{BD461D83-9BF1-4EAF-9DD1-18FE8CD3B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8bb3d4-4679-4201-bf4e-ecf5a190cbdc"/>
    <ds:schemaRef ds:uri="http://schemas.microsoft.com/sharepoint/v3/fields"/>
    <ds:schemaRef ds:uri="711db5ec-2528-47d2-8fbb-a2c02bc92e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392136-639A-43FE-B4CB-56A2C52F14E8}">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711db5ec-2528-47d2-8fbb-a2c02bc92eb2"/>
    <ds:schemaRef ds:uri="http://schemas.microsoft.com/office/infopath/2007/PartnerControls"/>
    <ds:schemaRef ds:uri="http://schemas.microsoft.com/sharepoint/v3/fields"/>
    <ds:schemaRef ds:uri="http://purl.org/dc/elements/1.1/"/>
    <ds:schemaRef ds:uri="2b8bb3d4-4679-4201-bf4e-ecf5a190cbdc"/>
    <ds:schemaRef ds:uri="http://www.w3.org/XML/1998/namespace"/>
    <ds:schemaRef ds:uri="http://purl.org/dc/dcmitype/"/>
  </ds:schemaRefs>
</ds:datastoreItem>
</file>

<file path=customXml/itemProps4.xml><?xml version="1.0" encoding="utf-8"?>
<ds:datastoreItem xmlns:ds="http://schemas.openxmlformats.org/officeDocument/2006/customXml" ds:itemID="{CE04BA69-4D89-41CF-A425-3F8D60742BE8}">
  <ds:schemaRefs>
    <ds:schemaRef ds:uri="http://schemas.microsoft.com/sharepoint/v3/contenttype/forms"/>
  </ds:schemaRefs>
</ds:datastoreItem>
</file>

<file path=customXml/itemProps5.xml><?xml version="1.0" encoding="utf-8"?>
<ds:datastoreItem xmlns:ds="http://schemas.openxmlformats.org/officeDocument/2006/customXml" ds:itemID="{C4382889-6C8A-4FA2-9E46-C42890A9087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aprilb</cp:lastModifiedBy>
  <cp:lastPrinted>2017-05-24T00:43:43Z</cp:lastPrinted>
  <dcterms:created xsi:type="dcterms:W3CDTF">2012-03-05T18:56:04Z</dcterms:created>
  <dcterms:modified xsi:type="dcterms:W3CDTF">2020-05-05T23:01:51Z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0x01010013A6E59C6608B0478A0D0865F4DB4169</vt:lpwstr>
  </property>
  <property fmtid="{D5CDD505-2E9C-101B-9397-08002B2CF9AE}" pid="3" name="TaxKeyword">
    <vt:lpwstr/>
  </property>
  <property fmtid="{D5CDD505-2E9C-101B-9397-08002B2CF9AE}" pid="4" name="Classification">
    <vt:lpwstr/>
  </property>
  <property fmtid="{D5CDD505-2E9C-101B-9397-08002B2CF9AE}" pid="5" name="_dlc_DocIdItemGuid">
    <vt:lpwstr>e25986b6-4348-43bf-b21e-a2aa25c5db12</vt:lpwstr>
  </property>
</Properties>
</file>